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426"/>
  <workbookPr/>
  <mc:AlternateContent xmlns:mc="http://schemas.openxmlformats.org/markup-compatibility/2006">
    <mc:Choice Requires="x15">
      <x15ac:absPath xmlns:x15ac="http://schemas.microsoft.com/office/spreadsheetml/2010/11/ac" url="https://d.docs.live.net/13a3815613143da3/PEG16/OPG/"/>
    </mc:Choice>
  </mc:AlternateContent>
  <bookViews>
    <workbookView xWindow="0" yWindow="0" windowWidth="20490" windowHeight="6930" tabRatio="903"/>
  </bookViews>
  <sheets>
    <sheet name="Table 1" sheetId="65" r:id="rId1"/>
    <sheet name="Table 5" sheetId="52" r:id="rId2"/>
    <sheet name="Table 6" sheetId="32" r:id="rId3"/>
    <sheet name="end of tables" sheetId="55" r:id="rId4"/>
    <sheet name="LEI Variations" sheetId="41" r:id="rId5"/>
    <sheet name="OPG TFP" sheetId="60" r:id="rId6"/>
    <sheet name="Benchmark Year Price" sheetId="61" r:id="rId7"/>
    <sheet name="Depreciation Rate" sheetId="57" r:id="rId8"/>
    <sheet name="Age Profile" sheetId="39" r:id="rId9"/>
    <sheet name="Reconcile MWH" sheetId="59" r:id="rId10"/>
    <sheet name="Yearbook links" sheetId="36" r:id="rId11"/>
    <sheet name="gdpipi fdd" sheetId="72" r:id="rId12"/>
    <sheet name="GDP IPD Canada" sheetId="63" r:id="rId13"/>
    <sheet name="TFP_Calcs" sheetId="12" r:id="rId14"/>
    <sheet name="TFP_dataset" sheetId="2" r:id="rId15"/>
    <sheet name="End PEG work and modifications" sheetId="64" r:id="rId16"/>
    <sheet name="Cover sheet" sheetId="28" r:id="rId17"/>
    <sheet name="READ_ME" sheetId="30" r:id="rId18"/>
    <sheet name="graphs" sheetId="22" state="hidden" r:id="rId19"/>
    <sheet name="OPG hydro peers" sheetId="5" r:id="rId20"/>
    <sheet name="NA comb O&amp;M price indexes" sheetId="26" r:id="rId21"/>
    <sheet name="Can O&amp;M price indexes" sheetId="3" r:id="rId22"/>
    <sheet name="US O&amp;M price indexes" sheetId="24" r:id="rId23"/>
    <sheet name="EUCG L share" sheetId="23" r:id="rId24"/>
    <sheet name="StatsCan CANSIM tables" sheetId="4" r:id="rId25"/>
    <sheet name="US BLS &amp; BEA tables" sheetId="25" r:id="rId26"/>
  </sheets>
  <externalReferences>
    <externalReference r:id="rId27"/>
    <externalReference r:id="rId28"/>
    <externalReference r:id="rId29"/>
    <externalReference r:id="rId30"/>
    <externalReference r:id="rId31"/>
    <externalReference r:id="rId32"/>
    <externalReference r:id="rId33"/>
  </externalReferences>
  <definedNames>
    <definedName name="__d2" localSheetId="6">#REF!</definedName>
    <definedName name="__d2" localSheetId="7">#REF!</definedName>
    <definedName name="__d2" localSheetId="5">#REF!</definedName>
    <definedName name="__d2" localSheetId="0">#REF!</definedName>
    <definedName name="__d2">#REF!</definedName>
    <definedName name="_d2" localSheetId="6">#REF!</definedName>
    <definedName name="_d2" localSheetId="7">#REF!</definedName>
    <definedName name="_d2" localSheetId="5">#REF!</definedName>
    <definedName name="_d2" localSheetId="0">#REF!</definedName>
    <definedName name="_d2">#REF!</definedName>
    <definedName name="_xlnm._FilterDatabase" localSheetId="13" hidden="1">TFP_Calcs!$B$5:$J$17</definedName>
    <definedName name="_xlnm._FilterDatabase" localSheetId="14" hidden="1">TFP_dataset!$B$5:$BQ$239</definedName>
    <definedName name="_Parse_Out" localSheetId="6" hidden="1">#REF!</definedName>
    <definedName name="_Parse_Out" localSheetId="7" hidden="1">#REF!</definedName>
    <definedName name="_Parse_Out" localSheetId="5" hidden="1">#REF!</definedName>
    <definedName name="_Parse_Out" localSheetId="0" hidden="1">#REF!</definedName>
    <definedName name="_Parse_Out" hidden="1">#REF!</definedName>
    <definedName name="A" localSheetId="6">[1]Sheet1!#REF!</definedName>
    <definedName name="A" localSheetId="7">[1]Sheet1!#REF!</definedName>
    <definedName name="A" localSheetId="5">[1]Sheet1!#REF!</definedName>
    <definedName name="A" localSheetId="0">[1]Sheet1!#REF!</definedName>
    <definedName name="A">[1]Sheet1!#REF!</definedName>
    <definedName name="A2159244F">'[2]WCI EGS'!$R$1:$R$10,'[2]WCI EGS'!$R$11:$R$47</definedName>
    <definedName name="A2159253J">'[2]WCI EGS'!$X$1:$X$10,'[2]WCI EGS'!$X$11:$X$47</definedName>
    <definedName name="A2159262K">'[2]WCI EGS'!$AO$1:$AO$10,'[2]WCI EGS'!$AO$11:$AO$47</definedName>
    <definedName name="A2159263L">'[2]WCI EGS'!$B$1:$B$10,'[2]WCI EGS'!$B$11:$B$47</definedName>
    <definedName name="A2159264R">'[2]WCI EGS'!$C$1:$C$10,'[2]WCI EGS'!$C$11:$C$47</definedName>
    <definedName name="A2159265T">'[2]WCI EGS'!$D$1:$D$10,'[2]WCI EGS'!$D$11:$D$47</definedName>
    <definedName name="A2159266V">'[2]WCI EGS'!$F$1:$F$10,'[2]WCI EGS'!$F$11:$F$47</definedName>
    <definedName name="A2159267W">'[2]WCI EGS'!$G$1:$G$10,'[2]WCI EGS'!$G$11:$G$47</definedName>
    <definedName name="A2159268X">'[2]WCI EGS'!$H$1:$H$10,'[2]WCI EGS'!$H$11:$H$47</definedName>
    <definedName name="A2159269A">'[2]WCI EGS'!$I$1:$I$10,'[2]WCI EGS'!$I$11:$I$47</definedName>
    <definedName name="A2159270K">'[2]WCI EGS'!$J$1:$J$10,'[2]WCI EGS'!$J$11:$J$47</definedName>
    <definedName name="A2159271L">'[2]WCI EGS'!$K$1:$K$10,'[2]WCI EGS'!$K$11:$K$47</definedName>
    <definedName name="A2159272R">'[2]WCI EGS'!$L$1:$L$10,'[2]WCI EGS'!$L$11:$L$47</definedName>
    <definedName name="A2159273T">'[2]WCI EGS'!$M$1:$M$10,'[2]WCI EGS'!$M$11:$M$47</definedName>
    <definedName name="A2159274V">'[2]WCI EGS'!$N$1:$N$10,'[2]WCI EGS'!$N$11:$N$47</definedName>
    <definedName name="A2159275W">'[2]WCI EGS'!$O$1:$O$10,'[2]WCI EGS'!$O$11:$O$47</definedName>
    <definedName name="A2159276X">'[2]WCI EGS'!$P$1:$P$10,'[2]WCI EGS'!$P$11:$P$47</definedName>
    <definedName name="A2159277A">'[2]WCI EGS'!$Q$1:$Q$10,'[2]WCI EGS'!$Q$11:$Q$47</definedName>
    <definedName name="A2159278C">'[2]WCI EGS'!$S$1:$S$10,'[2]WCI EGS'!$S$11:$S$47</definedName>
    <definedName name="A2159279F">'[2]WCI EGS'!$T$1:$T$10,'[2]WCI EGS'!$T$11:$T$47</definedName>
    <definedName name="A2159280R">'[2]WCI EGS'!$U$1:$U$10,'[2]WCI EGS'!$U$11:$U$47</definedName>
    <definedName name="A2159281T">'[2]WCI EGS'!$V$1:$V$10,'[2]WCI EGS'!$V$11:$V$47</definedName>
    <definedName name="A2159282V">'[2]WCI EGS'!$W$1:$W$10,'[2]WCI EGS'!$W$11:$W$47</definedName>
    <definedName name="A2159283W">'[2]WCI EGS'!$Y$1:$Y$10,'[2]WCI EGS'!$Y$11:$Y$47</definedName>
    <definedName name="A2159284X">'[2]WCI EGS'!$Z$1:$Z$10,'[2]WCI EGS'!$Z$11:$Z$47</definedName>
    <definedName name="A2159285A">'[2]WCI EGS'!$AA$1:$AA$10,'[2]WCI EGS'!$AA$11:$AA$47</definedName>
    <definedName name="A2159286C">'[2]WCI EGS'!$AB$1:$AB$10,'[2]WCI EGS'!$AB$11:$AB$47</definedName>
    <definedName name="A2159287F">'[2]WCI EGS'!$AC$1:$AC$10,'[2]WCI EGS'!$AC$11:$AC$47</definedName>
    <definedName name="A2159288J">'[2]WCI EGS'!$AD$1:$AD$10,'[2]WCI EGS'!$AD$11:$AD$47</definedName>
    <definedName name="A2159289K">'[2]WCI EGS'!$AE$1:$AE$10,'[2]WCI EGS'!$AE$11:$AE$47</definedName>
    <definedName name="A2159290V">'[2]WCI EGS'!$AF$1:$AF$10,'[2]WCI EGS'!$AF$11:$AF$47</definedName>
    <definedName name="A2159291W">'[2]WCI EGS'!$AG$1:$AG$10,'[2]WCI EGS'!$AG$11:$AG$47</definedName>
    <definedName name="A2159292X">'[2]WCI EGS'!$AH$1:$AH$10,'[2]WCI EGS'!$AH$11:$AH$47</definedName>
    <definedName name="A2159293A">'[2]WCI EGS'!$AI$1:$AI$10,'[2]WCI EGS'!$AI$11:$AI$47</definedName>
    <definedName name="A2159294C">'[2]WCI EGS'!$AJ$1:$AJ$10,'[2]WCI EGS'!$AJ$11:$AJ$47</definedName>
    <definedName name="A2159295F">'[2]WCI EGS'!$AK$1:$AK$10,'[2]WCI EGS'!$AK$11:$AK$47</definedName>
    <definedName name="A2159296J">'[2]WCI EGS'!$AL$1:$AL$10,'[2]WCI EGS'!$AL$11:$AL$47</definedName>
    <definedName name="A2159297K">'[2]WCI EGS'!$AM$1:$AM$10,'[2]WCI EGS'!$AM$11:$AM$47</definedName>
    <definedName name="A2159298L">'[2]WCI EGS'!$AN$1:$AN$10,'[2]WCI EGS'!$AN$11:$AN$47</definedName>
    <definedName name="A2325806K">[2]cpi06!$B$1:$B$10,[2]cpi06!$B$11:$B$243</definedName>
    <definedName name="A2325807L">[2]cpi06!$K$1:$K$10,[2]cpi06!$K$110:$K$243</definedName>
    <definedName name="A2325810A">[2]cpi06!$T$1:$T$10,[2]cpi06!$T$107:$T$243</definedName>
    <definedName name="A2325811C">[2]cpi06!$C$1:$C$10,[2]cpi06!$C$11:$C$243</definedName>
    <definedName name="A2325812F">[2]cpi06!$L$1:$L$10,[2]cpi06!$L$110:$L$243</definedName>
    <definedName name="A2325815L">[2]cpi06!$U$1:$U$10,[2]cpi06!$U$107:$U$243</definedName>
    <definedName name="A2325816R">[2]cpi06!$D$1:$D$10,[2]cpi06!$D$11:$D$243</definedName>
    <definedName name="A2325817T">[2]cpi06!$M$1:$M$10,[2]cpi06!$M$110:$M$243</definedName>
    <definedName name="A2325820F">[2]cpi06!$V$1:$V$10,[2]cpi06!$V$107:$V$243</definedName>
    <definedName name="A2325821J">[2]cpi06!$E$1:$E$10,[2]cpi06!$E$11:$E$243</definedName>
    <definedName name="A2325822K">[2]cpi06!$N$1:$N$10,[2]cpi06!$N$110:$N$243</definedName>
    <definedName name="A2325825T">[2]cpi06!$W$1:$W$10,[2]cpi06!$W$107:$W$243</definedName>
    <definedName name="A2325826V">[2]cpi06!$F$1:$F$10,[2]cpi06!$F$11:$F$243</definedName>
    <definedName name="A2325827W">[2]cpi06!$O$1:$O$10,[2]cpi06!$O$110:$O$243</definedName>
    <definedName name="A2325830K">[2]cpi06!$X$1:$X$10,[2]cpi06!$X$107:$X$243</definedName>
    <definedName name="A2325831L">[2]cpi06!$G$1:$G$10,[2]cpi06!$G$11:$G$243</definedName>
    <definedName name="A2325832R">[2]cpi06!$P$1:$P$10,[2]cpi06!$P$110:$P$243</definedName>
    <definedName name="A2325835W">[2]cpi06!$Y$1:$Y$10,[2]cpi06!$Y$107:$Y$243</definedName>
    <definedName name="A2325836X">[2]cpi06!$H$1:$H$10,[2]cpi06!$H$139:$H$243</definedName>
    <definedName name="A2325837A">[2]cpi06!$Q$1:$Q$10,[2]cpi06!$Q$143:$Q$243</definedName>
    <definedName name="A2325840R">[2]cpi06!$Z$1:$Z$10,[2]cpi06!$Z$140:$Z$243</definedName>
    <definedName name="A2325841T">[2]cpi06!$I$1:$I$10,[2]cpi06!$I$11:$I$243</definedName>
    <definedName name="A2325842V">[2]cpi06!$R$1:$R$10,[2]cpi06!$R$110:$R$243</definedName>
    <definedName name="A2325845A">[2]cpi06!$AA$1:$AA$10,[2]cpi06!$AA$107:$AA$243</definedName>
    <definedName name="A2325846C">[2]cpi06!$J$1:$J$10,[2]cpi06!$J$11:$J$243</definedName>
    <definedName name="A2325847F">[2]cpi06!$S$1:$S$10,[2]cpi06!$S$110:$S$243</definedName>
    <definedName name="A2325850V">[2]cpi06!$AB$1:$AB$10,[2]cpi06!$AB$107:$AB$243</definedName>
    <definedName name="BTP" localSheetId="6">#REF!</definedName>
    <definedName name="BTP" localSheetId="7">#REF!</definedName>
    <definedName name="BTP" localSheetId="5">#REF!</definedName>
    <definedName name="BTP" localSheetId="0">#REF!</definedName>
    <definedName name="BTP">#REF!</definedName>
    <definedName name="CCCA" localSheetId="6">#REF!</definedName>
    <definedName name="CCCA" localSheetId="7">#REF!</definedName>
    <definedName name="CCCA" localSheetId="5">#REF!</definedName>
    <definedName name="CCCA" localSheetId="0">#REF!</definedName>
    <definedName name="CCCA">#REF!</definedName>
    <definedName name="CIVA" localSheetId="6">#REF!</definedName>
    <definedName name="CIVA" localSheetId="7">#REF!</definedName>
    <definedName name="CIVA" localSheetId="5">#REF!</definedName>
    <definedName name="CIVA" localSheetId="0">#REF!</definedName>
    <definedName name="CIVA">#REF!</definedName>
    <definedName name="COMP" localSheetId="6">#REF!</definedName>
    <definedName name="COMP" localSheetId="7">#REF!</definedName>
    <definedName name="COMP" localSheetId="5">#REF!</definedName>
    <definedName name="COMP" localSheetId="0">#REF!</definedName>
    <definedName name="COMP">#REF!</definedName>
    <definedName name="data00">'[3]2000 data'!$A$1:$FO$36</definedName>
    <definedName name="data01">'[3]2001 data'!$A$1:$CU$36</definedName>
    <definedName name="data02">'[3]2002 data'!$A$1:$CY$36</definedName>
    <definedName name="data03">'[3]2003 data'!$A$1:$DA$36</definedName>
    <definedName name="data04">'[3]2004 data'!$A$1:$DA$36</definedName>
    <definedName name="data05">'[3]2005 data'!$A$1:$CU$36</definedName>
    <definedName name="data06">'[3]2006 data'!$A$1:$CO$36</definedName>
    <definedName name="data07">'[3]2007 data'!$A$1:$CK$36</definedName>
    <definedName name="data08">'[3]2008 data'!$A$1:$CG$36</definedName>
    <definedName name="data09">'[3]2009 data'!$A$1:$CC$36</definedName>
    <definedName name="data10">'[3]2010 data'!$A$1:$CC$36</definedName>
    <definedName name="data11">'[3]2011 data '!$A$1:$CC$37</definedName>
    <definedName name="_xlnm.Database" localSheetId="6">#REF!</definedName>
    <definedName name="_xlnm.Database" localSheetId="7">#REF!</definedName>
    <definedName name="_xlnm.Database" localSheetId="5">#REF!</definedName>
    <definedName name="_xlnm.Database" localSheetId="0">#REF!</definedName>
    <definedName name="_xlnm.Database">#REF!</definedName>
    <definedName name="Date_Range">[2]cpi06!$A$2:$A$10,[2]cpi06!$A$11:$A$243</definedName>
    <definedName name="DATES">#N/A</definedName>
    <definedName name="db" localSheetId="6">#REF!</definedName>
    <definedName name="db" localSheetId="7">#REF!</definedName>
    <definedName name="db" localSheetId="5">#REF!</definedName>
    <definedName name="db" localSheetId="0">#REF!</definedName>
    <definedName name="db">#REF!</definedName>
    <definedName name="DISTRIBUTOR_NAME">'[4]1. Information'!$F$14</definedName>
    <definedName name="fgngdh">'[5]1. Information'!$F$14</definedName>
    <definedName name="FTE" localSheetId="6">#REF!</definedName>
    <definedName name="FTE" localSheetId="7">#REF!</definedName>
    <definedName name="FTE" localSheetId="5">#REF!</definedName>
    <definedName name="FTE" localSheetId="0">#REF!</definedName>
    <definedName name="FTE">#REF!</definedName>
    <definedName name="FTPT" localSheetId="6">#REF!</definedName>
    <definedName name="FTPT" localSheetId="7">#REF!</definedName>
    <definedName name="FTPT" localSheetId="5">#REF!</definedName>
    <definedName name="FTPT" localSheetId="0">#REF!</definedName>
    <definedName name="FTPT">#REF!</definedName>
    <definedName name="fvsv">'[5]1. Information'!$F$14</definedName>
    <definedName name="GCFC" localSheetId="6">#REF!</definedName>
    <definedName name="GCFC" localSheetId="7">#REF!</definedName>
    <definedName name="GCFC" localSheetId="5">#REF!</definedName>
    <definedName name="GCFC" localSheetId="0">#REF!</definedName>
    <definedName name="GCFC">#REF!</definedName>
    <definedName name="GOC" localSheetId="6">#REF!</definedName>
    <definedName name="GOC" localSheetId="7">#REF!</definedName>
    <definedName name="GOC" localSheetId="5">#REF!</definedName>
    <definedName name="GOC" localSheetId="0">#REF!</definedName>
    <definedName name="GOC">#REF!</definedName>
    <definedName name="GOCWI" localSheetId="6">#REF!</definedName>
    <definedName name="GOCWI" localSheetId="7">#REF!</definedName>
    <definedName name="GOCWI" localSheetId="5">#REF!</definedName>
    <definedName name="GOCWI" localSheetId="0">#REF!</definedName>
    <definedName name="GOCWI">#REF!</definedName>
    <definedName name="GOIPD" localSheetId="6">#REF!</definedName>
    <definedName name="GOIPD" localSheetId="7">#REF!</definedName>
    <definedName name="GOIPD" localSheetId="5">#REF!</definedName>
    <definedName name="GOIPD" localSheetId="0">#REF!</definedName>
    <definedName name="GOIPD">#REF!</definedName>
    <definedName name="GOX" localSheetId="6">#REF!</definedName>
    <definedName name="GOX" localSheetId="7">#REF!</definedName>
    <definedName name="GOX" localSheetId="5">#REF!</definedName>
    <definedName name="GOX" localSheetId="0">#REF!</definedName>
    <definedName name="GOX">#REF!</definedName>
    <definedName name="GPO" localSheetId="6">#REF!</definedName>
    <definedName name="GPO" localSheetId="7">#REF!</definedName>
    <definedName name="GPO" localSheetId="5">#REF!</definedName>
    <definedName name="GPO" localSheetId="0">#REF!</definedName>
    <definedName name="GPO">#REF!</definedName>
    <definedName name="GPOCWI" localSheetId="6">#REF!</definedName>
    <definedName name="GPOCWI" localSheetId="7">#REF!</definedName>
    <definedName name="GPOCWI" localSheetId="5">#REF!</definedName>
    <definedName name="GPOCWI" localSheetId="0">#REF!</definedName>
    <definedName name="GPOCWI">#REF!</definedName>
    <definedName name="GPOIPD" localSheetId="6">#REF!</definedName>
    <definedName name="GPOIPD" localSheetId="7">#REF!</definedName>
    <definedName name="GPOIPD" localSheetId="5">#REF!</definedName>
    <definedName name="GPOIPD" localSheetId="0">#REF!</definedName>
    <definedName name="GPOIPD">#REF!</definedName>
    <definedName name="GPOX" localSheetId="6">#REF!</definedName>
    <definedName name="GPOX" localSheetId="7">#REF!</definedName>
    <definedName name="GPOX" localSheetId="5">#REF!</definedName>
    <definedName name="GPOX" localSheetId="0">#REF!</definedName>
    <definedName name="GPOX">#REF!</definedName>
    <definedName name="GPSHR" localSheetId="6">#REF!</definedName>
    <definedName name="GPSHR" localSheetId="7">#REF!</definedName>
    <definedName name="GPSHR" localSheetId="5">#REF!</definedName>
    <definedName name="GPSHR" localSheetId="0">#REF!</definedName>
    <definedName name="GPSHR">#REF!</definedName>
    <definedName name="grossplant">'[3]PEG_ Gross Plant'!$C$8:$H$4224</definedName>
    <definedName name="IBT" localSheetId="6">#REF!</definedName>
    <definedName name="IBT" localSheetId="7">#REF!</definedName>
    <definedName name="IBT" localSheetId="5">#REF!</definedName>
    <definedName name="IBT" localSheetId="0">#REF!</definedName>
    <definedName name="IBT">#REF!</definedName>
    <definedName name="IIC" localSheetId="6">#REF!</definedName>
    <definedName name="IIC" localSheetId="7">#REF!</definedName>
    <definedName name="IIC" localSheetId="5">#REF!</definedName>
    <definedName name="IIC" localSheetId="0">#REF!</definedName>
    <definedName name="IIC">#REF!</definedName>
    <definedName name="IICWI" localSheetId="6">#REF!</definedName>
    <definedName name="IICWI" localSheetId="7">#REF!</definedName>
    <definedName name="IICWI" localSheetId="5">#REF!</definedName>
    <definedName name="IICWI" localSheetId="0">#REF!</definedName>
    <definedName name="IICWI">#REF!</definedName>
    <definedName name="IIIPD" localSheetId="6">#REF!</definedName>
    <definedName name="IIIPD" localSheetId="7">#REF!</definedName>
    <definedName name="IIIPD" localSheetId="5">#REF!</definedName>
    <definedName name="IIIPD" localSheetId="0">#REF!</definedName>
    <definedName name="IIIPD">#REF!</definedName>
    <definedName name="IIX" localSheetId="6">#REF!</definedName>
    <definedName name="IIX" localSheetId="7">#REF!</definedName>
    <definedName name="IIX" localSheetId="5">#REF!</definedName>
    <definedName name="IIX" localSheetId="0">#REF!</definedName>
    <definedName name="IIX">#REF!</definedName>
    <definedName name="IUE" localSheetId="6">#REF!</definedName>
    <definedName name="IUE" localSheetId="7">#REF!</definedName>
    <definedName name="IUE" localSheetId="5">#REF!</definedName>
    <definedName name="IUE" localSheetId="0">#REF!</definedName>
    <definedName name="IUE">#REF!</definedName>
    <definedName name="NCCA" localSheetId="6">#REF!</definedName>
    <definedName name="NCCA" localSheetId="7">#REF!</definedName>
    <definedName name="NCCA" localSheetId="5">#REF!</definedName>
    <definedName name="NCCA" localSheetId="0">#REF!</definedName>
    <definedName name="NCCA">#REF!</definedName>
    <definedName name="NETINT" localSheetId="6">#REF!</definedName>
    <definedName name="NETINT" localSheetId="7">#REF!</definedName>
    <definedName name="NETINT" localSheetId="5">#REF!</definedName>
    <definedName name="NETINT" localSheetId="0">#REF!</definedName>
    <definedName name="NETINT">#REF!</definedName>
    <definedName name="PBT" localSheetId="6">#REF!</definedName>
    <definedName name="PBT" localSheetId="7">#REF!</definedName>
    <definedName name="PBT" localSheetId="5">#REF!</definedName>
    <definedName name="PBT" localSheetId="0">#REF!</definedName>
    <definedName name="PBT">#REF!</definedName>
    <definedName name="PeerGroup1">'[6]Peer Group Unit Cost Calc'!$A$4:$C$14</definedName>
    <definedName name="PeerGroup2">'[6]Peer Group Unit Cost Calc'!$D$4:$F$13</definedName>
    <definedName name="PeerGroup3">'[6]Peer Group Unit Cost Calc'!$G$4:$I$13</definedName>
    <definedName name="PeerGroup4">'[6]Peer Group Unit Cost Calc'!$A$20:$C$30</definedName>
    <definedName name="PeerGroup5">'[6]Peer Group Unit Cost Calc'!$D$20:$F$37</definedName>
    <definedName name="PeerGroup6">'[6]Peer Group Unit Cost Calc'!$G$20:$I$32</definedName>
    <definedName name="PEP" localSheetId="6">#REF!</definedName>
    <definedName name="PEP" localSheetId="7">#REF!</definedName>
    <definedName name="PEP" localSheetId="5">#REF!</definedName>
    <definedName name="PEP" localSheetId="0">#REF!</definedName>
    <definedName name="PEP">#REF!</definedName>
    <definedName name="PIVA" localSheetId="6">#REF!</definedName>
    <definedName name="PIVA" localSheetId="7">#REF!</definedName>
    <definedName name="PIVA" localSheetId="5">#REF!</definedName>
    <definedName name="PIVA" localSheetId="0">#REF!</definedName>
    <definedName name="PIVA">#REF!</definedName>
    <definedName name="_xlnm.Print_Area" localSheetId="16">'Cover sheet'!$A$1:$M$23</definedName>
    <definedName name="_xlnm.Print_Area" localSheetId="17">READ_ME!$A$1:$P$40</definedName>
    <definedName name="_xlnm.Print_Area" localSheetId="1">'Table 5'!$B$1:$P$39</definedName>
    <definedName name="_xlnm.Print_Area" localSheetId="13">TFP_Calcs!$A$1:$K$133</definedName>
    <definedName name="_xlnm.Print_Area" localSheetId="14">TFP_dataset!$B$2:$AC$239</definedName>
    <definedName name="PTI" localSheetId="6">#REF!</definedName>
    <definedName name="PTI" localSheetId="7">#REF!</definedName>
    <definedName name="PTI" localSheetId="5">#REF!</definedName>
    <definedName name="PTI" localSheetId="0">#REF!</definedName>
    <definedName name="PTI">#REF!</definedName>
    <definedName name="RIP" localSheetId="6">#REF!</definedName>
    <definedName name="RIP" localSheetId="7">#REF!</definedName>
    <definedName name="RIP" localSheetId="5">#REF!</definedName>
    <definedName name="RIP" localSheetId="0">#REF!</definedName>
    <definedName name="RIP">#REF!</definedName>
    <definedName name="SGDP" localSheetId="6">#REF!</definedName>
    <definedName name="SGDP" localSheetId="7">#REF!</definedName>
    <definedName name="SGDP" localSheetId="5">#REF!</definedName>
    <definedName name="SGDP" localSheetId="0">#REF!</definedName>
    <definedName name="SGDP">#REF!</definedName>
    <definedName name="SUB" localSheetId="6">#REF!</definedName>
    <definedName name="SUB" localSheetId="7">#REF!</definedName>
    <definedName name="SUB" localSheetId="5">#REF!</definedName>
    <definedName name="SUB" localSheetId="0">#REF!</definedName>
    <definedName name="SUB">#REF!</definedName>
    <definedName name="SUPPS" localSheetId="6">#REF!</definedName>
    <definedName name="SUPPS" localSheetId="7">#REF!</definedName>
    <definedName name="SUPPS" localSheetId="5">#REF!</definedName>
    <definedName name="SUPPS" localSheetId="0">#REF!</definedName>
    <definedName name="SUPPS">#REF!</definedName>
    <definedName name="SUR" localSheetId="6">#REF!</definedName>
    <definedName name="SUR" localSheetId="7">#REF!</definedName>
    <definedName name="SUR" localSheetId="5">#REF!</definedName>
    <definedName name="SUR" localSheetId="0">#REF!</definedName>
    <definedName name="SUR">#REF!</definedName>
    <definedName name="TableName">"Dummy"</definedName>
    <definedName name="TFP_PG_Comp_121307_b" localSheetId="6">#REF!</definedName>
    <definedName name="TFP_PG_Comp_121307_b" localSheetId="7">#REF!</definedName>
    <definedName name="TFP_PG_Comp_121307_b" localSheetId="5">#REF!</definedName>
    <definedName name="TFP_PG_Comp_121307_b" localSheetId="0">#REF!</definedName>
    <definedName name="TFP_PG_Comp_121307_b">#REF!</definedName>
    <definedName name="TrialBalance02">'[7]COMPANY_DRILL_TrialBalance_(540'!$A$3012:$D$3105</definedName>
    <definedName name="TrialBalance03">'[7]COMPANY_DRILL_TrialBalance_(540'!$A$3110:$D$3205</definedName>
    <definedName name="TrialBalance04">'[7]COMPANY_DRILL_TrialBalance_(540'!$A$3210:$D$3305</definedName>
    <definedName name="TrialBalance05">'[7]COMPANY_DRILL_TrialBalance_(540'!$A$3310:$D$3402</definedName>
    <definedName name="TrialBalance06">'[7]COMPANY_DRILL_TrialBalance_(540'!$A$3407:$D$3496</definedName>
    <definedName name="TrialBalance07">'[7]COMPANY_DRILL_TrialBalance_(540'!$A$3501:$D$3586</definedName>
    <definedName name="TrialBalance08">'[7]COMPANY_DRILL_TrialBalance_(540'!$A$3591:$D$3671</definedName>
    <definedName name="TrialBalance09">'[7]COMPANY_DRILL_TrialBalance_(540'!$A$3676:$D$3753</definedName>
    <definedName name="TrialBalance10">'[7]COMPANY_DRILL_TrialBalance_(540'!$A$3758:$D$3836</definedName>
    <definedName name="TrialBalance11">'[7]COMPANY_DRILL_TrialBalance_(540'!$A$3841:$C$3916</definedName>
    <definedName name="TrialBalance89">'[7]COMPANY_DRILL_TrialBalance_(540'!$A$5:$D$307</definedName>
    <definedName name="TrialBalance90">'[7]COMPANY_DRILL_TrialBalance_(540'!$A$312:$D$614</definedName>
    <definedName name="TrialBalance91">'[7]COMPANY_DRILL_TrialBalance_(540'!$A$619:$D$917</definedName>
    <definedName name="Trialbalance92">'[7]COMPANY_DRILL_TrialBalance_(540'!$A$922:$D$1220</definedName>
    <definedName name="TrialBalance93">'[7]COMPANY_DRILL_TrialBalance_(540'!$A$1225:$D$1522</definedName>
    <definedName name="TrialBalance94">'[7]COMPANY_DRILL_TrialBalance_(540'!$A$1527:$D$1829</definedName>
    <definedName name="TrialBalance95">'[7]COMPANY_DRILL_TrialBalance_(540'!$A$1834:$D$2136</definedName>
    <definedName name="TrialBalance96">'[7]COMPANY_DRILL_TrialBalance_(540'!$A$2141:$D$2445</definedName>
    <definedName name="TrialBalance97">'[7]COMPANY_DRILL_TrialBalance_(540'!$A$2450:$D$2753</definedName>
    <definedName name="TrialBalance98">'[7]COMPANY_DRILL_TrialBalance_(540'!$A$2758:$D$3007</definedName>
    <definedName name="WS" localSheetId="6">#REF!</definedName>
    <definedName name="WS" localSheetId="7">#REF!</definedName>
    <definedName name="WS" localSheetId="5">#REF!</definedName>
    <definedName name="WS" localSheetId="0">#REF!</definedName>
    <definedName name="WS">#REF!</definedName>
    <definedName name="XK_by_Peer_Group" localSheetId="6">#REF!</definedName>
    <definedName name="XK_by_Peer_Group" localSheetId="7">#REF!</definedName>
    <definedName name="XK_by_Peer_Group" localSheetId="5">#REF!</definedName>
    <definedName name="XK_by_Peer_Group" localSheetId="0">#REF!</definedName>
    <definedName name="XK_by_Peer_Group">#REF!</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P32" i="32" l="1"/>
  <c r="G117" i="60" l="1"/>
  <c r="F47" i="39" l="1"/>
  <c r="G49" i="39"/>
  <c r="I67" i="39"/>
  <c r="I70" i="39" s="1"/>
  <c r="J16" i="61"/>
  <c r="F10" i="39" l="1"/>
  <c r="N22" i="59"/>
  <c r="N13" i="59"/>
  <c r="G133" i="60"/>
  <c r="G136" i="60"/>
  <c r="I71" i="60"/>
  <c r="D78" i="60"/>
  <c r="O11" i="32" l="1"/>
  <c r="O12" i="32"/>
  <c r="O13" i="32"/>
  <c r="O14" i="32"/>
  <c r="O15" i="32"/>
  <c r="O16" i="32"/>
  <c r="O17" i="32"/>
  <c r="O18" i="32"/>
  <c r="O19" i="32"/>
  <c r="O20" i="32"/>
  <c r="O21" i="32"/>
  <c r="O22" i="32"/>
  <c r="O10" i="32"/>
  <c r="E11" i="32"/>
  <c r="E12" i="32"/>
  <c r="E13" i="32"/>
  <c r="E14" i="32"/>
  <c r="E15" i="32"/>
  <c r="E16" i="32"/>
  <c r="E17" i="32"/>
  <c r="E18" i="32"/>
  <c r="E19" i="32"/>
  <c r="E20" i="32"/>
  <c r="E21" i="32"/>
  <c r="E22" i="32"/>
  <c r="E10" i="32"/>
  <c r="G217" i="2" l="1"/>
  <c r="E149" i="60" l="1"/>
  <c r="J125" i="60"/>
  <c r="G130" i="60"/>
  <c r="J126" i="60"/>
  <c r="J129" i="60" s="1"/>
  <c r="F125" i="60"/>
  <c r="J127" i="60"/>
  <c r="H96" i="60"/>
  <c r="D96" i="60"/>
  <c r="G131" i="60"/>
  <c r="I73" i="60"/>
  <c r="E150" i="60"/>
  <c r="H125" i="60"/>
  <c r="L82" i="60"/>
  <c r="L81" i="60"/>
  <c r="L76" i="60"/>
  <c r="I81" i="60"/>
  <c r="I77" i="60"/>
  <c r="L84" i="60"/>
  <c r="I83" i="60"/>
  <c r="L83" i="60"/>
  <c r="L77" i="60"/>
  <c r="I82" i="60"/>
  <c r="L80" i="60"/>
  <c r="I80" i="60"/>
  <c r="I76" i="60"/>
  <c r="L79" i="60"/>
  <c r="I79" i="60"/>
  <c r="I78" i="60"/>
  <c r="L85" i="60"/>
  <c r="L78" i="60"/>
  <c r="L86" i="60"/>
  <c r="E151" i="60"/>
  <c r="C19" i="32"/>
  <c r="C20" i="32"/>
  <c r="C21" i="32"/>
  <c r="C22" i="32"/>
  <c r="F105" i="60"/>
  <c r="G105" i="60"/>
  <c r="O105" i="60"/>
  <c r="P105" i="60"/>
  <c r="Q105" i="60"/>
  <c r="S105" i="60"/>
  <c r="I74" i="60"/>
  <c r="I75" i="60"/>
  <c r="I72" i="60"/>
  <c r="H101" i="60"/>
  <c r="H100" i="60"/>
  <c r="H99" i="60"/>
  <c r="H98" i="60"/>
  <c r="E127" i="60"/>
  <c r="E128" i="60"/>
  <c r="E126" i="60"/>
  <c r="C13" i="65"/>
  <c r="E13" i="65"/>
  <c r="C28" i="4"/>
  <c r="C16" i="3" s="1"/>
  <c r="C27" i="4"/>
  <c r="C15" i="3" s="1"/>
  <c r="D16" i="3"/>
  <c r="E34" i="23"/>
  <c r="H1" i="3"/>
  <c r="H2" i="3" s="1"/>
  <c r="C113" i="4"/>
  <c r="G16" i="3"/>
  <c r="H16" i="3" s="1"/>
  <c r="C112" i="4"/>
  <c r="G15" i="3"/>
  <c r="C29" i="4"/>
  <c r="C17" i="3"/>
  <c r="D17" i="3" s="1"/>
  <c r="C114" i="4"/>
  <c r="G17" i="3" s="1"/>
  <c r="H17" i="3"/>
  <c r="C30" i="4"/>
  <c r="C18" i="3"/>
  <c r="C115" i="4"/>
  <c r="G18" i="3" s="1"/>
  <c r="C31" i="4"/>
  <c r="C19" i="3"/>
  <c r="D19" i="3" s="1"/>
  <c r="C116" i="4"/>
  <c r="G19" i="3" s="1"/>
  <c r="C12" i="65"/>
  <c r="E12" i="65"/>
  <c r="O9" i="2"/>
  <c r="X9" i="2"/>
  <c r="Y9" i="2" s="1"/>
  <c r="Q12" i="65"/>
  <c r="P12" i="65" s="1"/>
  <c r="O10" i="2"/>
  <c r="X10" i="2" s="1"/>
  <c r="Y10" i="2"/>
  <c r="Q13" i="65" s="1"/>
  <c r="P13" i="65" s="1"/>
  <c r="H13" i="65"/>
  <c r="H12" i="65"/>
  <c r="M12" i="65"/>
  <c r="N12" i="65" s="1"/>
  <c r="C10" i="65"/>
  <c r="E10" i="65"/>
  <c r="C9" i="65"/>
  <c r="E9" i="65"/>
  <c r="AC6" i="2"/>
  <c r="F9" i="65" s="1"/>
  <c r="O6" i="2"/>
  <c r="X6" i="2" s="1"/>
  <c r="Y6" i="2" s="1"/>
  <c r="Q9" i="65" s="1"/>
  <c r="P9" i="65" s="1"/>
  <c r="O7" i="2"/>
  <c r="X7" i="2"/>
  <c r="Y7" i="2" s="1"/>
  <c r="Q10" i="65" s="1"/>
  <c r="P10" i="65" s="1"/>
  <c r="H10" i="65"/>
  <c r="H9" i="65"/>
  <c r="C11" i="65"/>
  <c r="E11" i="65"/>
  <c r="O8" i="2"/>
  <c r="X8" i="2"/>
  <c r="Y8" i="2" s="1"/>
  <c r="Q11" i="65" s="1"/>
  <c r="P11" i="65" s="1"/>
  <c r="H11" i="65"/>
  <c r="M11" i="65" s="1"/>
  <c r="C14" i="65"/>
  <c r="E14" i="65"/>
  <c r="C32" i="4"/>
  <c r="C20" i="3" s="1"/>
  <c r="D20" i="3" s="1"/>
  <c r="C117" i="4"/>
  <c r="G20" i="3"/>
  <c r="O11" i="2"/>
  <c r="X11" i="2" s="1"/>
  <c r="Y11" i="2"/>
  <c r="Q14" i="65" s="1"/>
  <c r="P14" i="65" s="1"/>
  <c r="H14" i="65"/>
  <c r="C15" i="65"/>
  <c r="E15" i="65"/>
  <c r="C33" i="4"/>
  <c r="C21" i="3" s="1"/>
  <c r="D21" i="3" s="1"/>
  <c r="M21" i="3" s="1"/>
  <c r="C118" i="4"/>
  <c r="G21" i="3"/>
  <c r="H21" i="3" s="1"/>
  <c r="O12" i="2"/>
  <c r="X12" i="2" s="1"/>
  <c r="Y12" i="2"/>
  <c r="Q15" i="65" s="1"/>
  <c r="P15" i="65" s="1"/>
  <c r="G12" i="2"/>
  <c r="H15" i="65"/>
  <c r="C16" i="65"/>
  <c r="E16" i="65"/>
  <c r="C34" i="4"/>
  <c r="C22" i="3"/>
  <c r="D22" i="3" s="1"/>
  <c r="C119" i="4"/>
  <c r="G22" i="3" s="1"/>
  <c r="H22" i="3"/>
  <c r="O13" i="2"/>
  <c r="X13" i="2"/>
  <c r="Y13" i="2" s="1"/>
  <c r="Q16" i="65"/>
  <c r="P16" i="65" s="1"/>
  <c r="G13" i="2"/>
  <c r="H16" i="65" s="1"/>
  <c r="M16" i="65" s="1"/>
  <c r="C17" i="65"/>
  <c r="E17" i="65"/>
  <c r="C35" i="4"/>
  <c r="C23" i="3" s="1"/>
  <c r="D23" i="3"/>
  <c r="C120" i="4"/>
  <c r="G23" i="3"/>
  <c r="H23" i="3" s="1"/>
  <c r="O14" i="2"/>
  <c r="X14" i="2" s="1"/>
  <c r="Y14" i="2" s="1"/>
  <c r="H17" i="65"/>
  <c r="C18" i="65"/>
  <c r="E18" i="65"/>
  <c r="C36" i="4"/>
  <c r="C24" i="3" s="1"/>
  <c r="D24" i="3"/>
  <c r="C121" i="4"/>
  <c r="G24" i="3"/>
  <c r="H24" i="3" s="1"/>
  <c r="O15" i="2"/>
  <c r="X15" i="2" s="1"/>
  <c r="Y15" i="2" s="1"/>
  <c r="Q18" i="65" s="1"/>
  <c r="P18" i="65" s="1"/>
  <c r="H18" i="65"/>
  <c r="C19" i="65"/>
  <c r="E19" i="65"/>
  <c r="C37" i="4"/>
  <c r="C25" i="3" s="1"/>
  <c r="D25" i="3"/>
  <c r="C122" i="4"/>
  <c r="G25" i="3"/>
  <c r="O16" i="2"/>
  <c r="X16" i="2" s="1"/>
  <c r="Y16" i="2" s="1"/>
  <c r="Q19" i="65" s="1"/>
  <c r="P19" i="65" s="1"/>
  <c r="H19" i="65"/>
  <c r="C20" i="65"/>
  <c r="D20" i="65" s="1"/>
  <c r="E20" i="65"/>
  <c r="C38" i="4"/>
  <c r="C26" i="3" s="1"/>
  <c r="D26" i="3"/>
  <c r="C123" i="4"/>
  <c r="G26" i="3"/>
  <c r="H26" i="3" s="1"/>
  <c r="O17" i="2"/>
  <c r="X17" i="2" s="1"/>
  <c r="Y17" i="2" s="1"/>
  <c r="Q20" i="65" s="1"/>
  <c r="P20" i="65" s="1"/>
  <c r="H20" i="65"/>
  <c r="M20" i="65"/>
  <c r="C21" i="65"/>
  <c r="E21" i="65"/>
  <c r="C39" i="4"/>
  <c r="C27" i="3" s="1"/>
  <c r="D27" i="3"/>
  <c r="C124" i="4"/>
  <c r="G27" i="3"/>
  <c r="L18" i="2"/>
  <c r="O18" i="2" s="1"/>
  <c r="X18" i="2" s="1"/>
  <c r="Y18" i="2" s="1"/>
  <c r="Q21" i="65"/>
  <c r="P21" i="65" s="1"/>
  <c r="H21" i="65"/>
  <c r="D129" i="60"/>
  <c r="D137" i="60" s="1"/>
  <c r="E129" i="60"/>
  <c r="E130" i="60" s="1"/>
  <c r="D9" i="60"/>
  <c r="F106" i="60"/>
  <c r="F104" i="60"/>
  <c r="V136" i="60"/>
  <c r="V130" i="60"/>
  <c r="W130" i="60"/>
  <c r="X12" i="60"/>
  <c r="X13" i="60"/>
  <c r="X14" i="60"/>
  <c r="X15" i="60"/>
  <c r="X16" i="60"/>
  <c r="X17" i="60"/>
  <c r="X18" i="60"/>
  <c r="X19" i="60"/>
  <c r="X20" i="60"/>
  <c r="X21" i="60"/>
  <c r="X22" i="60"/>
  <c r="X23" i="60"/>
  <c r="X24" i="60"/>
  <c r="X25" i="60"/>
  <c r="X26" i="60"/>
  <c r="X27" i="60"/>
  <c r="X28" i="60"/>
  <c r="X29" i="60"/>
  <c r="X30" i="60"/>
  <c r="X31" i="60"/>
  <c r="X32" i="60"/>
  <c r="X33" i="60"/>
  <c r="X34" i="60"/>
  <c r="X35" i="60"/>
  <c r="X36" i="60"/>
  <c r="X37" i="60"/>
  <c r="X38" i="60"/>
  <c r="X39" i="60"/>
  <c r="X40" i="60"/>
  <c r="X41" i="60"/>
  <c r="X42" i="60"/>
  <c r="X43" i="60"/>
  <c r="X44" i="60"/>
  <c r="X45" i="60"/>
  <c r="X46" i="60"/>
  <c r="X47" i="60"/>
  <c r="X48" i="60"/>
  <c r="X49" i="60"/>
  <c r="X50" i="60"/>
  <c r="X51" i="60"/>
  <c r="X52" i="60"/>
  <c r="X53" i="60"/>
  <c r="X54" i="60"/>
  <c r="X55" i="60"/>
  <c r="X56" i="60"/>
  <c r="X57" i="60"/>
  <c r="X58" i="60"/>
  <c r="X59" i="60"/>
  <c r="X60" i="60"/>
  <c r="X61" i="60"/>
  <c r="X62" i="60"/>
  <c r="X63" i="60"/>
  <c r="X64" i="60"/>
  <c r="X65" i="60"/>
  <c r="X66" i="60"/>
  <c r="X67" i="60"/>
  <c r="X68" i="60"/>
  <c r="X69" i="60"/>
  <c r="X70" i="60"/>
  <c r="X71" i="60"/>
  <c r="X72" i="60"/>
  <c r="X73" i="60"/>
  <c r="X74" i="60"/>
  <c r="X75" i="60"/>
  <c r="X76" i="60"/>
  <c r="X77" i="60"/>
  <c r="X78" i="60"/>
  <c r="X79" i="60"/>
  <c r="X80" i="60"/>
  <c r="X81" i="60"/>
  <c r="X82" i="60"/>
  <c r="X83" i="60"/>
  <c r="X84" i="60"/>
  <c r="X85" i="60"/>
  <c r="X86" i="60"/>
  <c r="X87" i="60"/>
  <c r="X88" i="60"/>
  <c r="X89" i="60"/>
  <c r="X90" i="60"/>
  <c r="X91" i="60"/>
  <c r="X92" i="60"/>
  <c r="X93" i="60"/>
  <c r="X94" i="60"/>
  <c r="X95" i="60"/>
  <c r="X96" i="60"/>
  <c r="X97" i="60"/>
  <c r="X98" i="60"/>
  <c r="X99" i="60"/>
  <c r="X100" i="60"/>
  <c r="X101" i="60"/>
  <c r="X11" i="60"/>
  <c r="AF121" i="60"/>
  <c r="K34" i="39"/>
  <c r="M34" i="39" s="1"/>
  <c r="K35" i="39"/>
  <c r="K36" i="39"/>
  <c r="K37" i="39"/>
  <c r="K38" i="39"/>
  <c r="M38" i="39" s="1"/>
  <c r="K39" i="39"/>
  <c r="K40" i="39"/>
  <c r="K41" i="39"/>
  <c r="K42" i="39"/>
  <c r="M42" i="39" s="1"/>
  <c r="K43" i="39"/>
  <c r="K44" i="39"/>
  <c r="K45" i="39"/>
  <c r="K46" i="39"/>
  <c r="M46" i="39" s="1"/>
  <c r="K47" i="39"/>
  <c r="K48" i="39"/>
  <c r="K49" i="39"/>
  <c r="K50" i="39"/>
  <c r="M50" i="39" s="1"/>
  <c r="K51" i="39"/>
  <c r="K52" i="39"/>
  <c r="R79" i="60"/>
  <c r="R80" i="60"/>
  <c r="R81" i="60"/>
  <c r="R82" i="60"/>
  <c r="R105" i="60"/>
  <c r="R83" i="60"/>
  <c r="R84" i="60"/>
  <c r="R85" i="60"/>
  <c r="R86" i="60"/>
  <c r="R87" i="60"/>
  <c r="R88" i="60"/>
  <c r="O104" i="60"/>
  <c r="R89" i="60"/>
  <c r="V127" i="60"/>
  <c r="V124" i="60"/>
  <c r="W124" i="60"/>
  <c r="V123" i="60"/>
  <c r="W123" i="60" s="1"/>
  <c r="V122" i="60"/>
  <c r="W122" i="60"/>
  <c r="V121" i="60"/>
  <c r="W121" i="60" s="1"/>
  <c r="V114" i="60"/>
  <c r="V115" i="60"/>
  <c r="V117" i="60"/>
  <c r="V118" i="60"/>
  <c r="V116" i="60"/>
  <c r="U110" i="60"/>
  <c r="U111" i="60"/>
  <c r="K17" i="39"/>
  <c r="M17" i="39" s="1"/>
  <c r="L17" i="39"/>
  <c r="L18" i="39"/>
  <c r="L19" i="39"/>
  <c r="O69" i="39" s="1"/>
  <c r="L20" i="39"/>
  <c r="L21" i="39"/>
  <c r="L22" i="39"/>
  <c r="L23" i="39"/>
  <c r="O36" i="39" s="1"/>
  <c r="L24" i="39"/>
  <c r="L25" i="39"/>
  <c r="L26" i="39"/>
  <c r="L27" i="39"/>
  <c r="O40" i="39" s="1"/>
  <c r="L28" i="39"/>
  <c r="L29" i="39"/>
  <c r="L30" i="39"/>
  <c r="L31" i="39"/>
  <c r="M31" i="39" s="1"/>
  <c r="L32" i="39"/>
  <c r="L33" i="39"/>
  <c r="L34" i="39"/>
  <c r="L35" i="39"/>
  <c r="M35" i="39" s="1"/>
  <c r="L36" i="39"/>
  <c r="L37" i="39"/>
  <c r="L38" i="39"/>
  <c r="L39" i="39"/>
  <c r="M39" i="39" s="1"/>
  <c r="L40" i="39"/>
  <c r="L41" i="39"/>
  <c r="L42" i="39"/>
  <c r="L43" i="39"/>
  <c r="M43" i="39" s="1"/>
  <c r="L44" i="39"/>
  <c r="L45" i="39"/>
  <c r="L46" i="39"/>
  <c r="L47" i="39"/>
  <c r="M47" i="39" s="1"/>
  <c r="L48" i="39"/>
  <c r="L49" i="39"/>
  <c r="L50" i="39"/>
  <c r="L51" i="39"/>
  <c r="M51" i="39" s="1"/>
  <c r="L52" i="39"/>
  <c r="L53" i="39"/>
  <c r="L54" i="39"/>
  <c r="L55" i="39"/>
  <c r="O68" i="39" s="1"/>
  <c r="L56" i="39"/>
  <c r="L57" i="39"/>
  <c r="L58" i="39"/>
  <c r="L59" i="39"/>
  <c r="O72" i="39" s="1"/>
  <c r="L60" i="39"/>
  <c r="L61" i="39"/>
  <c r="L62" i="39"/>
  <c r="L63" i="39"/>
  <c r="O76" i="39" s="1"/>
  <c r="L64" i="39"/>
  <c r="L65" i="39"/>
  <c r="D10" i="65"/>
  <c r="D13" i="65"/>
  <c r="D11" i="65"/>
  <c r="D12" i="65"/>
  <c r="D21" i="65"/>
  <c r="H25" i="65"/>
  <c r="H26" i="65"/>
  <c r="D19" i="32"/>
  <c r="D20" i="32"/>
  <c r="D21" i="32"/>
  <c r="D22" i="32"/>
  <c r="W57" i="61"/>
  <c r="F57" i="61" s="1"/>
  <c r="U60" i="60" s="1"/>
  <c r="M21" i="61"/>
  <c r="U21" i="61" s="1"/>
  <c r="M37" i="61"/>
  <c r="U37" i="61"/>
  <c r="M52" i="61"/>
  <c r="U52" i="61" s="1"/>
  <c r="M56" i="61"/>
  <c r="U56" i="61"/>
  <c r="M60" i="61"/>
  <c r="U60" i="61" s="1"/>
  <c r="M64" i="61"/>
  <c r="U64" i="61"/>
  <c r="M68" i="61"/>
  <c r="U68" i="61" s="1"/>
  <c r="M72" i="61"/>
  <c r="U72" i="61"/>
  <c r="M76" i="61"/>
  <c r="U76" i="61" s="1"/>
  <c r="M80" i="61"/>
  <c r="U80" i="61"/>
  <c r="M84" i="61"/>
  <c r="U84" i="61" s="1"/>
  <c r="M88" i="61"/>
  <c r="U88" i="61"/>
  <c r="M92" i="61"/>
  <c r="U92" i="61" s="1"/>
  <c r="M96" i="61"/>
  <c r="U96" i="61"/>
  <c r="M98" i="61"/>
  <c r="U98" i="61" s="1"/>
  <c r="M97" i="61"/>
  <c r="U97" i="61"/>
  <c r="M95" i="61"/>
  <c r="U95" i="61" s="1"/>
  <c r="M94" i="61"/>
  <c r="U94" i="61"/>
  <c r="M93" i="61"/>
  <c r="U93" i="61" s="1"/>
  <c r="M91" i="61"/>
  <c r="U91" i="61"/>
  <c r="M90" i="61"/>
  <c r="U90" i="61" s="1"/>
  <c r="M89" i="61"/>
  <c r="U89" i="61"/>
  <c r="M87" i="61"/>
  <c r="U87" i="61" s="1"/>
  <c r="M86" i="61"/>
  <c r="U86" i="61"/>
  <c r="M85" i="61"/>
  <c r="U85" i="61" s="1"/>
  <c r="M83" i="61"/>
  <c r="U83" i="61"/>
  <c r="M82" i="61"/>
  <c r="U82" i="61" s="1"/>
  <c r="M81" i="61"/>
  <c r="U81" i="61"/>
  <c r="M79" i="61"/>
  <c r="U79" i="61" s="1"/>
  <c r="M78" i="61"/>
  <c r="U78" i="61"/>
  <c r="M77" i="61"/>
  <c r="U77" i="61" s="1"/>
  <c r="M75" i="61"/>
  <c r="U75" i="61"/>
  <c r="M74" i="61"/>
  <c r="U74" i="61" s="1"/>
  <c r="M73" i="61"/>
  <c r="U73" i="61"/>
  <c r="M71" i="61"/>
  <c r="U71" i="61" s="1"/>
  <c r="M70" i="61"/>
  <c r="U70" i="61"/>
  <c r="M69" i="61"/>
  <c r="U69" i="61" s="1"/>
  <c r="M67" i="61"/>
  <c r="U67" i="61"/>
  <c r="M66" i="61"/>
  <c r="U66" i="61" s="1"/>
  <c r="M65" i="61"/>
  <c r="U65" i="61"/>
  <c r="M63" i="61"/>
  <c r="U63" i="61" s="1"/>
  <c r="M62" i="61"/>
  <c r="U62" i="61"/>
  <c r="M61" i="61"/>
  <c r="U61" i="61" s="1"/>
  <c r="M59" i="61"/>
  <c r="U59" i="61"/>
  <c r="M58" i="61"/>
  <c r="U58" i="61" s="1"/>
  <c r="M57" i="61"/>
  <c r="U57" i="61"/>
  <c r="M55" i="61"/>
  <c r="U55" i="61" s="1"/>
  <c r="M54" i="61"/>
  <c r="U54" i="61"/>
  <c r="M53" i="61"/>
  <c r="U53" i="61" s="1"/>
  <c r="M51" i="61"/>
  <c r="U51" i="61"/>
  <c r="M50" i="61"/>
  <c r="U50" i="61" s="1"/>
  <c r="M49" i="61"/>
  <c r="U49" i="61"/>
  <c r="M48" i="61"/>
  <c r="U48" i="61" s="1"/>
  <c r="M47" i="61"/>
  <c r="U47" i="61"/>
  <c r="M46" i="61"/>
  <c r="U46" i="61" s="1"/>
  <c r="M45" i="61"/>
  <c r="U45" i="61"/>
  <c r="M44" i="61"/>
  <c r="U44" i="61" s="1"/>
  <c r="M43" i="61"/>
  <c r="U43" i="61"/>
  <c r="M42" i="61"/>
  <c r="U42" i="61" s="1"/>
  <c r="M41" i="61"/>
  <c r="U41" i="61"/>
  <c r="M40" i="61"/>
  <c r="U40" i="61" s="1"/>
  <c r="M39" i="61"/>
  <c r="U39" i="61"/>
  <c r="M38" i="61"/>
  <c r="U38" i="61" s="1"/>
  <c r="M36" i="61"/>
  <c r="U36" i="61"/>
  <c r="M35" i="61"/>
  <c r="U35" i="61" s="1"/>
  <c r="M34" i="61"/>
  <c r="U34" i="61"/>
  <c r="M33" i="61"/>
  <c r="U33" i="61" s="1"/>
  <c r="M32" i="61"/>
  <c r="U32" i="61"/>
  <c r="M31" i="61"/>
  <c r="U31" i="61" s="1"/>
  <c r="M30" i="61"/>
  <c r="U30" i="61"/>
  <c r="M29" i="61"/>
  <c r="U29" i="61" s="1"/>
  <c r="M28" i="61"/>
  <c r="U28" i="61"/>
  <c r="M27" i="61"/>
  <c r="U27" i="61" s="1"/>
  <c r="M26" i="61"/>
  <c r="U26" i="61"/>
  <c r="M25" i="61"/>
  <c r="U25" i="61" s="1"/>
  <c r="M24" i="61"/>
  <c r="U24" i="61"/>
  <c r="M23" i="61"/>
  <c r="U23" i="61" s="1"/>
  <c r="M22" i="61"/>
  <c r="U22" i="61"/>
  <c r="M20" i="61"/>
  <c r="U20" i="61" s="1"/>
  <c r="M19" i="61"/>
  <c r="U19" i="61"/>
  <c r="M18" i="61"/>
  <c r="U18" i="61" s="1"/>
  <c r="M17" i="61"/>
  <c r="U17" i="61"/>
  <c r="M16" i="61"/>
  <c r="U16" i="61" s="1"/>
  <c r="M15" i="61"/>
  <c r="U15" i="61"/>
  <c r="M14" i="61"/>
  <c r="U14" i="61" s="1"/>
  <c r="M13" i="61"/>
  <c r="U13" i="61"/>
  <c r="M12" i="61"/>
  <c r="U12" i="61" s="1"/>
  <c r="M11" i="61"/>
  <c r="U11" i="61"/>
  <c r="M10" i="61"/>
  <c r="U10" i="61" s="1"/>
  <c r="M9" i="61"/>
  <c r="U9" i="61"/>
  <c r="O46" i="61"/>
  <c r="O47" i="61"/>
  <c r="O48" i="61"/>
  <c r="P49" i="61" s="1"/>
  <c r="S49" i="61" s="1"/>
  <c r="V49" i="61" s="1"/>
  <c r="R48" i="61"/>
  <c r="O49" i="61"/>
  <c r="O50" i="61"/>
  <c r="O51" i="61"/>
  <c r="O52" i="61"/>
  <c r="R52" i="61"/>
  <c r="O53" i="61"/>
  <c r="O54" i="61"/>
  <c r="P55" i="61" s="1"/>
  <c r="S55" i="61" s="1"/>
  <c r="O55" i="61"/>
  <c r="O56" i="61"/>
  <c r="R56" i="61"/>
  <c r="O57" i="61"/>
  <c r="P57" i="61" s="1"/>
  <c r="S57" i="61" s="1"/>
  <c r="V57" i="61" s="1"/>
  <c r="W56" i="61" s="1"/>
  <c r="X57" i="61" s="1"/>
  <c r="O58" i="61"/>
  <c r="O59" i="61"/>
  <c r="O60" i="61"/>
  <c r="R60" i="61"/>
  <c r="O61" i="61"/>
  <c r="O62" i="61"/>
  <c r="O63" i="61"/>
  <c r="O64" i="61"/>
  <c r="R64" i="61"/>
  <c r="O65" i="61"/>
  <c r="O66" i="61"/>
  <c r="O67" i="61"/>
  <c r="P67" i="61" s="1"/>
  <c r="O68" i="61"/>
  <c r="O69" i="61"/>
  <c r="O70" i="61"/>
  <c r="O71" i="61"/>
  <c r="O72" i="61"/>
  <c r="R72" i="61"/>
  <c r="O73" i="61"/>
  <c r="O74" i="61"/>
  <c r="P74" i="61" s="1"/>
  <c r="S74" i="61" s="1"/>
  <c r="V74" i="61" s="1"/>
  <c r="O75" i="61"/>
  <c r="O76" i="61"/>
  <c r="R76" i="61"/>
  <c r="O77" i="61"/>
  <c r="P77" i="61" s="1"/>
  <c r="O78" i="61"/>
  <c r="O79" i="61"/>
  <c r="P80" i="61" s="1"/>
  <c r="O80" i="61"/>
  <c r="O81" i="61"/>
  <c r="P81" i="61" s="1"/>
  <c r="S81" i="61" s="1"/>
  <c r="V81" i="61" s="1"/>
  <c r="O82" i="61"/>
  <c r="O83" i="61"/>
  <c r="O84" i="61"/>
  <c r="P84" i="61"/>
  <c r="S84" i="61" s="1"/>
  <c r="O85" i="61"/>
  <c r="P85" i="61" s="1"/>
  <c r="O86" i="61"/>
  <c r="O87" i="61"/>
  <c r="O88" i="61"/>
  <c r="P88" i="61" s="1"/>
  <c r="S88" i="61" s="1"/>
  <c r="V88" i="61" s="1"/>
  <c r="O89" i="61"/>
  <c r="O90" i="61"/>
  <c r="O91" i="61"/>
  <c r="O92" i="61"/>
  <c r="O93" i="61"/>
  <c r="O94" i="61"/>
  <c r="O95" i="61"/>
  <c r="P96" i="61" s="1"/>
  <c r="O96" i="61"/>
  <c r="R96" i="61"/>
  <c r="O97" i="61"/>
  <c r="O98" i="61"/>
  <c r="P98" i="61" s="1"/>
  <c r="S98" i="61" s="1"/>
  <c r="O45" i="61"/>
  <c r="D19" i="63"/>
  <c r="D23" i="63"/>
  <c r="D27" i="63"/>
  <c r="D31" i="63" s="1"/>
  <c r="D35" i="63" s="1"/>
  <c r="D39" i="63" s="1"/>
  <c r="D43" i="63" s="1"/>
  <c r="D47" i="63" s="1"/>
  <c r="D51" i="63" s="1"/>
  <c r="D55" i="63" s="1"/>
  <c r="D59" i="63" s="1"/>
  <c r="D63" i="63" s="1"/>
  <c r="D67" i="63" s="1"/>
  <c r="D71" i="63" s="1"/>
  <c r="D75" i="63" s="1"/>
  <c r="D79" i="63" s="1"/>
  <c r="D83" i="63" s="1"/>
  <c r="D87" i="63" s="1"/>
  <c r="D91" i="63" s="1"/>
  <c r="D95" i="63" s="1"/>
  <c r="D99" i="63" s="1"/>
  <c r="D103" i="63" s="1"/>
  <c r="D107" i="63" s="1"/>
  <c r="D111" i="63" s="1"/>
  <c r="D115" i="63" s="1"/>
  <c r="D119" i="63" s="1"/>
  <c r="D123" i="63" s="1"/>
  <c r="D127" i="63" s="1"/>
  <c r="D131" i="63" s="1"/>
  <c r="D135" i="63" s="1"/>
  <c r="D139" i="63" s="1"/>
  <c r="D143" i="63" s="1"/>
  <c r="D147" i="63" s="1"/>
  <c r="D151" i="63" s="1"/>
  <c r="D155" i="63" s="1"/>
  <c r="D159" i="63" s="1"/>
  <c r="D163" i="63" s="1"/>
  <c r="D167" i="63" s="1"/>
  <c r="D171" i="63" s="1"/>
  <c r="D175" i="63" s="1"/>
  <c r="D179" i="63" s="1"/>
  <c r="D183" i="63" s="1"/>
  <c r="D187" i="63" s="1"/>
  <c r="D191" i="63" s="1"/>
  <c r="D195" i="63" s="1"/>
  <c r="D199" i="63" s="1"/>
  <c r="D203" i="63" s="1"/>
  <c r="D207" i="63" s="1"/>
  <c r="D211" i="63" s="1"/>
  <c r="D215" i="63" s="1"/>
  <c r="D219" i="63" s="1"/>
  <c r="D223" i="63" s="1"/>
  <c r="D227" i="63" s="1"/>
  <c r="C227" i="63"/>
  <c r="C223" i="63"/>
  <c r="C219" i="63"/>
  <c r="C215" i="63"/>
  <c r="C211" i="63"/>
  <c r="C207" i="63"/>
  <c r="C203" i="63"/>
  <c r="C199" i="63"/>
  <c r="C195" i="63"/>
  <c r="C191" i="63"/>
  <c r="C187" i="63"/>
  <c r="C183" i="63"/>
  <c r="C179" i="63"/>
  <c r="C175" i="63"/>
  <c r="C171" i="63"/>
  <c r="C167" i="63"/>
  <c r="C163" i="63"/>
  <c r="C159" i="63"/>
  <c r="C155" i="63"/>
  <c r="C151" i="63"/>
  <c r="C147" i="63"/>
  <c r="C143" i="63"/>
  <c r="C139" i="63"/>
  <c r="C135" i="63"/>
  <c r="C131" i="63"/>
  <c r="C127" i="63"/>
  <c r="C123" i="63"/>
  <c r="C119" i="63"/>
  <c r="C115" i="63"/>
  <c r="C111" i="63"/>
  <c r="C107" i="63"/>
  <c r="C103" i="63"/>
  <c r="C99" i="63"/>
  <c r="C95" i="63"/>
  <c r="C91" i="63"/>
  <c r="C87" i="63"/>
  <c r="C83" i="63"/>
  <c r="C79" i="63"/>
  <c r="C75" i="63"/>
  <c r="C71" i="63"/>
  <c r="C67" i="63"/>
  <c r="C63" i="63"/>
  <c r="C59" i="63"/>
  <c r="C55" i="63"/>
  <c r="C51" i="63"/>
  <c r="C47" i="63"/>
  <c r="C43" i="63"/>
  <c r="C39" i="63"/>
  <c r="C35" i="63"/>
  <c r="C31" i="63"/>
  <c r="C27" i="63"/>
  <c r="C23" i="63"/>
  <c r="C19" i="63"/>
  <c r="C15" i="63"/>
  <c r="R68" i="61"/>
  <c r="R15" i="61"/>
  <c r="R16" i="61"/>
  <c r="R17" i="61"/>
  <c r="R18" i="61"/>
  <c r="R19" i="61"/>
  <c r="R20" i="61"/>
  <c r="R21" i="61"/>
  <c r="R22" i="61"/>
  <c r="R23" i="61"/>
  <c r="R24" i="61"/>
  <c r="R25" i="61"/>
  <c r="R26" i="61"/>
  <c r="R27" i="61"/>
  <c r="R28" i="61"/>
  <c r="R29" i="61"/>
  <c r="R30" i="61"/>
  <c r="R31" i="61"/>
  <c r="R32" i="61"/>
  <c r="R33" i="61"/>
  <c r="R34" i="61"/>
  <c r="R35" i="61"/>
  <c r="R36" i="61"/>
  <c r="R37" i="61"/>
  <c r="R38" i="61"/>
  <c r="R39" i="61"/>
  <c r="R40" i="61"/>
  <c r="R41" i="61"/>
  <c r="R42" i="61"/>
  <c r="R43" i="61"/>
  <c r="R44" i="61"/>
  <c r="R45" i="61"/>
  <c r="R46" i="61"/>
  <c r="R47" i="61"/>
  <c r="R49" i="61"/>
  <c r="R50" i="61"/>
  <c r="R51" i="61"/>
  <c r="R53" i="61"/>
  <c r="R54" i="61"/>
  <c r="R55" i="61"/>
  <c r="R57" i="61"/>
  <c r="R58" i="61"/>
  <c r="R59" i="61"/>
  <c r="R61" i="61"/>
  <c r="R62" i="61"/>
  <c r="R63" i="61"/>
  <c r="R65" i="61"/>
  <c r="R66" i="61"/>
  <c r="R67" i="61"/>
  <c r="R69" i="61"/>
  <c r="R70" i="61"/>
  <c r="R71" i="61"/>
  <c r="R73" i="61"/>
  <c r="R74" i="61"/>
  <c r="R75" i="61"/>
  <c r="R77" i="61"/>
  <c r="R78" i="61"/>
  <c r="R79" i="61"/>
  <c r="R80" i="61"/>
  <c r="R81" i="61"/>
  <c r="R82" i="61"/>
  <c r="R83" i="61"/>
  <c r="R84" i="61"/>
  <c r="R85" i="61"/>
  <c r="R86" i="61"/>
  <c r="R87" i="61"/>
  <c r="R88" i="61"/>
  <c r="R89" i="61"/>
  <c r="R90" i="61"/>
  <c r="R91" i="61"/>
  <c r="R92" i="61"/>
  <c r="R93" i="61"/>
  <c r="R94" i="61"/>
  <c r="R95" i="61"/>
  <c r="R97" i="61"/>
  <c r="R98" i="61"/>
  <c r="R14" i="61"/>
  <c r="B8" i="61"/>
  <c r="B9" i="61"/>
  <c r="B10" i="61"/>
  <c r="B11" i="61"/>
  <c r="B12" i="61"/>
  <c r="B13" i="61"/>
  <c r="B14" i="61"/>
  <c r="B15" i="61"/>
  <c r="B16" i="61"/>
  <c r="B17" i="61"/>
  <c r="B18" i="61"/>
  <c r="B19" i="61"/>
  <c r="B20" i="61"/>
  <c r="B21" i="61"/>
  <c r="B22" i="61"/>
  <c r="B23" i="61"/>
  <c r="B24" i="61"/>
  <c r="B25" i="61"/>
  <c r="B26" i="61"/>
  <c r="B27" i="61"/>
  <c r="B28" i="61"/>
  <c r="B29" i="61"/>
  <c r="B30" i="61"/>
  <c r="B31" i="61"/>
  <c r="B32" i="61"/>
  <c r="B33" i="61"/>
  <c r="B34" i="61"/>
  <c r="B35" i="61"/>
  <c r="B36" i="61"/>
  <c r="B37" i="61"/>
  <c r="B38" i="61"/>
  <c r="B39" i="61"/>
  <c r="B40" i="61"/>
  <c r="B41" i="61"/>
  <c r="B42" i="61"/>
  <c r="B43" i="61"/>
  <c r="B44" i="61"/>
  <c r="B45" i="61"/>
  <c r="B46" i="61"/>
  <c r="B47" i="61"/>
  <c r="B48" i="61"/>
  <c r="B49" i="61"/>
  <c r="B50" i="61"/>
  <c r="B51" i="61"/>
  <c r="B52" i="61"/>
  <c r="B53" i="61"/>
  <c r="B54" i="61"/>
  <c r="B55" i="61"/>
  <c r="B56" i="61"/>
  <c r="I78" i="39"/>
  <c r="C7" i="59"/>
  <c r="E7" i="59"/>
  <c r="G7" i="59" s="1"/>
  <c r="F7" i="59"/>
  <c r="C8" i="59"/>
  <c r="E8" i="59"/>
  <c r="G8" i="59" s="1"/>
  <c r="F8" i="59"/>
  <c r="C9" i="59"/>
  <c r="E9" i="59"/>
  <c r="F9" i="59"/>
  <c r="C10" i="59"/>
  <c r="E10" i="59"/>
  <c r="F10" i="59"/>
  <c r="G10" i="59"/>
  <c r="C11" i="59"/>
  <c r="E11" i="59"/>
  <c r="F11" i="59"/>
  <c r="G11" i="59" s="1"/>
  <c r="C12" i="59"/>
  <c r="E12" i="59"/>
  <c r="G12" i="59" s="1"/>
  <c r="F12" i="59"/>
  <c r="C13" i="59"/>
  <c r="E13" i="59"/>
  <c r="F13" i="59"/>
  <c r="C14" i="59"/>
  <c r="E14" i="59"/>
  <c r="F14" i="59"/>
  <c r="C15" i="59"/>
  <c r="E15" i="59"/>
  <c r="F15" i="59"/>
  <c r="C16" i="59"/>
  <c r="E16" i="59"/>
  <c r="G16" i="59" s="1"/>
  <c r="F16" i="59"/>
  <c r="C17" i="59"/>
  <c r="E17" i="59"/>
  <c r="G17" i="59" s="1"/>
  <c r="F17" i="59"/>
  <c r="C18" i="59"/>
  <c r="E18" i="59"/>
  <c r="G18" i="59" s="1"/>
  <c r="F18" i="59"/>
  <c r="C19" i="59"/>
  <c r="E19" i="59"/>
  <c r="G19" i="59" s="1"/>
  <c r="F19" i="59"/>
  <c r="C20" i="59"/>
  <c r="E20" i="59"/>
  <c r="F20" i="59"/>
  <c r="C21" i="59"/>
  <c r="E21" i="59"/>
  <c r="F21" i="59"/>
  <c r="C22" i="59"/>
  <c r="E22" i="59"/>
  <c r="F22" i="59"/>
  <c r="C23" i="59"/>
  <c r="E23" i="59"/>
  <c r="G23" i="59" s="1"/>
  <c r="F23" i="59"/>
  <c r="C24" i="59"/>
  <c r="E24" i="59"/>
  <c r="F24" i="59"/>
  <c r="C25" i="59"/>
  <c r="E25" i="59"/>
  <c r="F25" i="59"/>
  <c r="G25" i="59"/>
  <c r="C26" i="59"/>
  <c r="E26" i="59"/>
  <c r="F26" i="59"/>
  <c r="G26" i="59"/>
  <c r="C27" i="59"/>
  <c r="E27" i="59"/>
  <c r="F27" i="59"/>
  <c r="C28" i="59"/>
  <c r="E28" i="59"/>
  <c r="F28" i="59"/>
  <c r="C29" i="59"/>
  <c r="E29" i="59"/>
  <c r="F29" i="59"/>
  <c r="C30" i="59"/>
  <c r="E30" i="59"/>
  <c r="F30" i="59"/>
  <c r="C31" i="59"/>
  <c r="E31" i="59"/>
  <c r="F31" i="59"/>
  <c r="G31" i="59" s="1"/>
  <c r="C32" i="59"/>
  <c r="E32" i="59"/>
  <c r="F32" i="59"/>
  <c r="C33" i="59"/>
  <c r="E33" i="59"/>
  <c r="G33" i="59" s="1"/>
  <c r="F33" i="59"/>
  <c r="C34" i="59"/>
  <c r="C6" i="59"/>
  <c r="K14" i="59" s="1"/>
  <c r="C35" i="59"/>
  <c r="C36" i="59"/>
  <c r="C37" i="59"/>
  <c r="C38" i="59"/>
  <c r="C39" i="59"/>
  <c r="C40" i="59"/>
  <c r="C41" i="59"/>
  <c r="C42" i="59"/>
  <c r="C43" i="59"/>
  <c r="C44" i="59"/>
  <c r="C45" i="59"/>
  <c r="C46" i="59"/>
  <c r="C47" i="59"/>
  <c r="C48" i="59"/>
  <c r="C49" i="59"/>
  <c r="C50" i="59"/>
  <c r="C51" i="59"/>
  <c r="C52" i="59"/>
  <c r="C53" i="59"/>
  <c r="C54" i="59"/>
  <c r="C55" i="59"/>
  <c r="C56" i="59"/>
  <c r="C57" i="59"/>
  <c r="C58" i="59"/>
  <c r="C59" i="59"/>
  <c r="C60" i="59"/>
  <c r="C61" i="59"/>
  <c r="C62" i="59"/>
  <c r="C63" i="59"/>
  <c r="C64" i="59"/>
  <c r="C65" i="59"/>
  <c r="C66" i="59"/>
  <c r="C67" i="59"/>
  <c r="C68" i="59"/>
  <c r="C69" i="59"/>
  <c r="C70" i="59"/>
  <c r="C71" i="59"/>
  <c r="C72" i="59"/>
  <c r="C73" i="59"/>
  <c r="C74" i="59"/>
  <c r="C75" i="59"/>
  <c r="C76" i="59"/>
  <c r="C77" i="59"/>
  <c r="C78" i="59"/>
  <c r="C79" i="59"/>
  <c r="C80" i="59"/>
  <c r="C81" i="59"/>
  <c r="C82" i="59"/>
  <c r="C83" i="59"/>
  <c r="C84" i="59"/>
  <c r="C85" i="59"/>
  <c r="C86" i="59"/>
  <c r="C87" i="59"/>
  <c r="C88" i="59"/>
  <c r="C89" i="59"/>
  <c r="C90" i="59"/>
  <c r="C91" i="59"/>
  <c r="C92" i="59"/>
  <c r="C93" i="59"/>
  <c r="C94" i="59"/>
  <c r="C95" i="59"/>
  <c r="C96" i="59"/>
  <c r="C97" i="59"/>
  <c r="C98" i="59"/>
  <c r="C99" i="59"/>
  <c r="C100" i="59"/>
  <c r="C101" i="59"/>
  <c r="C102" i="59"/>
  <c r="C103" i="59"/>
  <c r="C104" i="59"/>
  <c r="C105" i="59"/>
  <c r="C106" i="59"/>
  <c r="C107" i="59"/>
  <c r="C108" i="59"/>
  <c r="C109" i="59"/>
  <c r="C110" i="59"/>
  <c r="C111" i="59"/>
  <c r="C112" i="59"/>
  <c r="C113" i="59"/>
  <c r="C114" i="59"/>
  <c r="C115" i="59"/>
  <c r="C116" i="59"/>
  <c r="C117" i="59"/>
  <c r="C118" i="59"/>
  <c r="C119" i="59"/>
  <c r="C120" i="59"/>
  <c r="C121" i="59"/>
  <c r="C122" i="59"/>
  <c r="C123" i="59"/>
  <c r="C124" i="59"/>
  <c r="C125" i="59"/>
  <c r="C126" i="59"/>
  <c r="C127" i="59"/>
  <c r="C128" i="59"/>
  <c r="C129" i="59"/>
  <c r="C130" i="59"/>
  <c r="C131" i="59"/>
  <c r="C132" i="59"/>
  <c r="C133" i="59"/>
  <c r="C134" i="59"/>
  <c r="C135" i="59"/>
  <c r="C136" i="59"/>
  <c r="C137" i="59"/>
  <c r="C138" i="59"/>
  <c r="C139" i="59"/>
  <c r="C140" i="59"/>
  <c r="C141" i="59"/>
  <c r="C142" i="59"/>
  <c r="C143" i="59"/>
  <c r="C144" i="59"/>
  <c r="C145" i="59"/>
  <c r="C146" i="59"/>
  <c r="C147" i="59"/>
  <c r="C148" i="59"/>
  <c r="C149" i="59"/>
  <c r="C150" i="59"/>
  <c r="C151" i="59"/>
  <c r="C152" i="59"/>
  <c r="C153" i="59"/>
  <c r="C154" i="59"/>
  <c r="C155" i="59"/>
  <c r="C156" i="59"/>
  <c r="C157" i="59"/>
  <c r="C158" i="59"/>
  <c r="C159" i="59"/>
  <c r="C160" i="59"/>
  <c r="C161" i="59"/>
  <c r="C162" i="59"/>
  <c r="C163" i="59"/>
  <c r="C164" i="59"/>
  <c r="C165" i="59"/>
  <c r="C166" i="59"/>
  <c r="C167" i="59"/>
  <c r="C168" i="59"/>
  <c r="C169" i="59"/>
  <c r="C170" i="59"/>
  <c r="C171" i="59"/>
  <c r="C172" i="59"/>
  <c r="C173" i="59"/>
  <c r="C174" i="59"/>
  <c r="E6" i="59"/>
  <c r="E34" i="59"/>
  <c r="E35" i="59"/>
  <c r="E36" i="59"/>
  <c r="G36" i="59" s="1"/>
  <c r="E37" i="59"/>
  <c r="E38" i="59"/>
  <c r="E39" i="59"/>
  <c r="E40" i="59"/>
  <c r="G40" i="59" s="1"/>
  <c r="E41" i="59"/>
  <c r="G41" i="59" s="1"/>
  <c r="E42" i="59"/>
  <c r="E43" i="59"/>
  <c r="E44" i="59"/>
  <c r="E45" i="59"/>
  <c r="G45" i="59" s="1"/>
  <c r="E46" i="59"/>
  <c r="E47" i="59"/>
  <c r="E48" i="59"/>
  <c r="E49" i="59"/>
  <c r="E50" i="59"/>
  <c r="E51" i="59"/>
  <c r="E52" i="59"/>
  <c r="G52" i="59" s="1"/>
  <c r="E53" i="59"/>
  <c r="G53" i="59" s="1"/>
  <c r="E54" i="59"/>
  <c r="E55" i="59"/>
  <c r="E56" i="59"/>
  <c r="G56" i="59" s="1"/>
  <c r="E57" i="59"/>
  <c r="G57" i="59" s="1"/>
  <c r="E58" i="59"/>
  <c r="E59" i="59"/>
  <c r="E60" i="59"/>
  <c r="E61" i="59"/>
  <c r="E62" i="59"/>
  <c r="E63" i="59"/>
  <c r="E64" i="59"/>
  <c r="E65" i="59"/>
  <c r="G65" i="59" s="1"/>
  <c r="E66" i="59"/>
  <c r="E67" i="59"/>
  <c r="E68" i="59"/>
  <c r="G68" i="59" s="1"/>
  <c r="E69" i="59"/>
  <c r="E70" i="59"/>
  <c r="E71" i="59"/>
  <c r="E72" i="59"/>
  <c r="G72" i="59" s="1"/>
  <c r="E73" i="59"/>
  <c r="E74" i="59"/>
  <c r="E75" i="59"/>
  <c r="E76" i="59"/>
  <c r="E77" i="59"/>
  <c r="E78" i="59"/>
  <c r="E79" i="59"/>
  <c r="E80" i="59"/>
  <c r="E81" i="59"/>
  <c r="G81" i="59" s="1"/>
  <c r="E82" i="59"/>
  <c r="E83" i="59"/>
  <c r="E84" i="59"/>
  <c r="G84" i="59" s="1"/>
  <c r="E85" i="59"/>
  <c r="E86" i="59"/>
  <c r="E87" i="59"/>
  <c r="E88" i="59"/>
  <c r="G88" i="59" s="1"/>
  <c r="E89" i="59"/>
  <c r="E90" i="59"/>
  <c r="E91" i="59"/>
  <c r="E92" i="59"/>
  <c r="E93" i="59"/>
  <c r="E94" i="59"/>
  <c r="E95" i="59"/>
  <c r="E96" i="59"/>
  <c r="E97" i="59"/>
  <c r="G97" i="59" s="1"/>
  <c r="E98" i="59"/>
  <c r="E99" i="59"/>
  <c r="E100" i="59"/>
  <c r="E101" i="59"/>
  <c r="E102" i="59"/>
  <c r="E103" i="59"/>
  <c r="E104" i="59"/>
  <c r="E105" i="59"/>
  <c r="G105" i="59" s="1"/>
  <c r="E106" i="59"/>
  <c r="E107" i="59"/>
  <c r="E108" i="59"/>
  <c r="G108" i="59" s="1"/>
  <c r="E109" i="59"/>
  <c r="G109" i="59" s="1"/>
  <c r="E110" i="59"/>
  <c r="E111" i="59"/>
  <c r="E112" i="59"/>
  <c r="E113" i="59"/>
  <c r="E114" i="59"/>
  <c r="E115" i="59"/>
  <c r="E116" i="59"/>
  <c r="E117" i="59"/>
  <c r="G117" i="59" s="1"/>
  <c r="E118" i="59"/>
  <c r="E119" i="59"/>
  <c r="E120" i="59"/>
  <c r="E121" i="59"/>
  <c r="E122" i="59"/>
  <c r="E123" i="59"/>
  <c r="E124" i="59"/>
  <c r="E125" i="59"/>
  <c r="E126" i="59"/>
  <c r="E127" i="59"/>
  <c r="E128" i="59"/>
  <c r="E129" i="59"/>
  <c r="G129" i="59" s="1"/>
  <c r="E130" i="59"/>
  <c r="E131" i="59"/>
  <c r="E132" i="59"/>
  <c r="E133" i="59"/>
  <c r="E134" i="59"/>
  <c r="E135" i="59"/>
  <c r="E136" i="59"/>
  <c r="G136" i="59" s="1"/>
  <c r="E137" i="59"/>
  <c r="E138" i="59"/>
  <c r="E139" i="59"/>
  <c r="E140" i="59"/>
  <c r="E141" i="59"/>
  <c r="G141" i="59" s="1"/>
  <c r="E142" i="59"/>
  <c r="E143" i="59"/>
  <c r="E144" i="59"/>
  <c r="G144" i="59" s="1"/>
  <c r="E145" i="59"/>
  <c r="G145" i="59" s="1"/>
  <c r="E146" i="59"/>
  <c r="E147" i="59"/>
  <c r="E148" i="59"/>
  <c r="E149" i="59"/>
  <c r="E150" i="59"/>
  <c r="E151" i="59"/>
  <c r="E152" i="59"/>
  <c r="E153" i="59"/>
  <c r="G153" i="59" s="1"/>
  <c r="E154" i="59"/>
  <c r="E155" i="59"/>
  <c r="E156" i="59"/>
  <c r="E157" i="59"/>
  <c r="E158" i="59"/>
  <c r="E159" i="59"/>
  <c r="E160" i="59"/>
  <c r="E161" i="59"/>
  <c r="G161" i="59" s="1"/>
  <c r="E162" i="59"/>
  <c r="E163" i="59"/>
  <c r="E164" i="59"/>
  <c r="G164" i="59" s="1"/>
  <c r="E165" i="59"/>
  <c r="G165" i="59" s="1"/>
  <c r="E166" i="59"/>
  <c r="E167" i="59"/>
  <c r="E168" i="59"/>
  <c r="G168" i="59" s="1"/>
  <c r="E169" i="59"/>
  <c r="E170" i="59"/>
  <c r="E171" i="59"/>
  <c r="E172" i="59"/>
  <c r="E173" i="59"/>
  <c r="E174" i="59"/>
  <c r="F34" i="59"/>
  <c r="G34" i="59" s="1"/>
  <c r="F35" i="59"/>
  <c r="F36" i="59"/>
  <c r="F37" i="59"/>
  <c r="F38" i="59"/>
  <c r="G38" i="59" s="1"/>
  <c r="F39" i="59"/>
  <c r="F40" i="59"/>
  <c r="F41" i="59"/>
  <c r="F42" i="59"/>
  <c r="G42" i="59"/>
  <c r="F43" i="59"/>
  <c r="F44" i="59"/>
  <c r="F45" i="59"/>
  <c r="F46" i="59"/>
  <c r="G46" i="59" s="1"/>
  <c r="F47" i="59"/>
  <c r="F48" i="59"/>
  <c r="F49" i="59"/>
  <c r="F50" i="59"/>
  <c r="G50" i="59"/>
  <c r="F51" i="59"/>
  <c r="G51" i="59" s="1"/>
  <c r="F52" i="59"/>
  <c r="F53" i="59"/>
  <c r="F54" i="59"/>
  <c r="G54" i="59"/>
  <c r="F55" i="59"/>
  <c r="F56" i="59"/>
  <c r="F57" i="59"/>
  <c r="F58" i="59"/>
  <c r="G58" i="59" s="1"/>
  <c r="F59" i="59"/>
  <c r="F60" i="59"/>
  <c r="F61" i="59"/>
  <c r="F62" i="59"/>
  <c r="F63" i="59"/>
  <c r="F64" i="59"/>
  <c r="F65" i="59"/>
  <c r="F66" i="59"/>
  <c r="G66" i="59" s="1"/>
  <c r="F67" i="59"/>
  <c r="F68" i="59"/>
  <c r="F69" i="59"/>
  <c r="F70" i="59"/>
  <c r="F71" i="59"/>
  <c r="G71" i="59" s="1"/>
  <c r="F72" i="59"/>
  <c r="F73" i="59"/>
  <c r="F74" i="59"/>
  <c r="F75" i="59"/>
  <c r="F76" i="59"/>
  <c r="F77" i="59"/>
  <c r="F78" i="59"/>
  <c r="G78" i="59"/>
  <c r="F79" i="59"/>
  <c r="G79" i="59" s="1"/>
  <c r="F80" i="59"/>
  <c r="F81" i="59"/>
  <c r="F82" i="59"/>
  <c r="G82" i="59" s="1"/>
  <c r="F83" i="59"/>
  <c r="F84" i="59"/>
  <c r="F85" i="59"/>
  <c r="F86" i="59"/>
  <c r="G86" i="59" s="1"/>
  <c r="F87" i="59"/>
  <c r="F88" i="59"/>
  <c r="F89" i="59"/>
  <c r="F90" i="59"/>
  <c r="G90" i="59" s="1"/>
  <c r="F91" i="59"/>
  <c r="F92" i="59"/>
  <c r="F93" i="59"/>
  <c r="F94" i="59"/>
  <c r="G94" i="59" s="1"/>
  <c r="F95" i="59"/>
  <c r="F96" i="59"/>
  <c r="F97" i="59"/>
  <c r="F98" i="59"/>
  <c r="G98" i="59" s="1"/>
  <c r="F99" i="59"/>
  <c r="F100" i="59"/>
  <c r="F101" i="59"/>
  <c r="F102" i="59"/>
  <c r="F103" i="59"/>
  <c r="F104" i="59"/>
  <c r="F105" i="59"/>
  <c r="F106" i="59"/>
  <c r="G106" i="59"/>
  <c r="F107" i="59"/>
  <c r="F108" i="59"/>
  <c r="F109" i="59"/>
  <c r="F110" i="59"/>
  <c r="G110" i="59" s="1"/>
  <c r="F111" i="59"/>
  <c r="G111" i="59" s="1"/>
  <c r="F112" i="59"/>
  <c r="F113" i="59"/>
  <c r="F114" i="59"/>
  <c r="G114" i="59"/>
  <c r="F115" i="59"/>
  <c r="F116" i="59"/>
  <c r="F117" i="59"/>
  <c r="F118" i="59"/>
  <c r="G118" i="59" s="1"/>
  <c r="F119" i="59"/>
  <c r="F120" i="59"/>
  <c r="F121" i="59"/>
  <c r="F122" i="59"/>
  <c r="G122" i="59" s="1"/>
  <c r="F123" i="59"/>
  <c r="G123" i="59" s="1"/>
  <c r="F124" i="59"/>
  <c r="F125" i="59"/>
  <c r="F126" i="59"/>
  <c r="F127" i="59"/>
  <c r="F128" i="59"/>
  <c r="F129" i="59"/>
  <c r="F130" i="59"/>
  <c r="G130" i="59"/>
  <c r="F131" i="59"/>
  <c r="F132" i="59"/>
  <c r="F133" i="59"/>
  <c r="F134" i="59"/>
  <c r="G134" i="59"/>
  <c r="F135" i="59"/>
  <c r="F136" i="59"/>
  <c r="F137" i="59"/>
  <c r="G137" i="59"/>
  <c r="F138" i="59"/>
  <c r="G138" i="59"/>
  <c r="F139" i="59"/>
  <c r="F140" i="59"/>
  <c r="F141" i="59"/>
  <c r="F142" i="59"/>
  <c r="G142" i="59"/>
  <c r="F143" i="59"/>
  <c r="G143" i="59" s="1"/>
  <c r="F144" i="59"/>
  <c r="F145" i="59"/>
  <c r="F146" i="59"/>
  <c r="G146" i="59" s="1"/>
  <c r="F147" i="59"/>
  <c r="F148" i="59"/>
  <c r="F149" i="59"/>
  <c r="F150" i="59"/>
  <c r="G150" i="59" s="1"/>
  <c r="F151" i="59"/>
  <c r="F152" i="59"/>
  <c r="F153" i="59"/>
  <c r="F154" i="59"/>
  <c r="G154" i="59" s="1"/>
  <c r="F155" i="59"/>
  <c r="F156" i="59"/>
  <c r="F157" i="59"/>
  <c r="F158" i="59"/>
  <c r="F159" i="59"/>
  <c r="G159" i="59" s="1"/>
  <c r="F160" i="59"/>
  <c r="G160" i="59" s="1"/>
  <c r="F161" i="59"/>
  <c r="F162" i="59"/>
  <c r="G162" i="59"/>
  <c r="F163" i="59"/>
  <c r="F164" i="59"/>
  <c r="F165" i="59"/>
  <c r="F166" i="59"/>
  <c r="G166" i="59"/>
  <c r="F167" i="59"/>
  <c r="F168" i="59"/>
  <c r="F169" i="59"/>
  <c r="G169" i="59"/>
  <c r="F170" i="59"/>
  <c r="G170" i="59" s="1"/>
  <c r="F171" i="59"/>
  <c r="F172" i="59"/>
  <c r="F173" i="59"/>
  <c r="G173" i="59" s="1"/>
  <c r="F174" i="59"/>
  <c r="G174" i="59"/>
  <c r="F6" i="59"/>
  <c r="U20" i="2"/>
  <c r="V20" i="2"/>
  <c r="U21" i="2"/>
  <c r="V21" i="2" s="1"/>
  <c r="U22" i="2"/>
  <c r="V22" i="2"/>
  <c r="U23" i="2"/>
  <c r="V23" i="2" s="1"/>
  <c r="U24" i="2"/>
  <c r="V24" i="2"/>
  <c r="U25" i="2"/>
  <c r="V25" i="2" s="1"/>
  <c r="U26" i="2"/>
  <c r="V26" i="2"/>
  <c r="U27" i="2"/>
  <c r="V27" i="2" s="1"/>
  <c r="U28" i="2"/>
  <c r="V28" i="2"/>
  <c r="U29" i="2"/>
  <c r="V29" i="2" s="1"/>
  <c r="U30" i="2"/>
  <c r="V30" i="2"/>
  <c r="U31" i="2"/>
  <c r="V31" i="2" s="1"/>
  <c r="U32" i="2"/>
  <c r="V32" i="2"/>
  <c r="U33" i="2"/>
  <c r="V33" i="2" s="1"/>
  <c r="U34" i="2"/>
  <c r="V34" i="2"/>
  <c r="U35" i="2"/>
  <c r="V35" i="2" s="1"/>
  <c r="U36" i="2"/>
  <c r="V36" i="2"/>
  <c r="U37" i="2"/>
  <c r="V37" i="2" s="1"/>
  <c r="U38" i="2"/>
  <c r="V38" i="2"/>
  <c r="U39" i="2"/>
  <c r="V39" i="2" s="1"/>
  <c r="U40" i="2"/>
  <c r="V40" i="2"/>
  <c r="U41" i="2"/>
  <c r="V41" i="2" s="1"/>
  <c r="U42" i="2"/>
  <c r="V42" i="2"/>
  <c r="U43" i="2"/>
  <c r="V43" i="2" s="1"/>
  <c r="U44" i="2"/>
  <c r="V44" i="2"/>
  <c r="U45" i="2"/>
  <c r="V45" i="2" s="1"/>
  <c r="U46" i="2"/>
  <c r="V46" i="2"/>
  <c r="U47" i="2"/>
  <c r="V47" i="2" s="1"/>
  <c r="U48" i="2"/>
  <c r="V48" i="2"/>
  <c r="U49" i="2"/>
  <c r="V49" i="2" s="1"/>
  <c r="U50" i="2"/>
  <c r="V50" i="2"/>
  <c r="U51" i="2"/>
  <c r="V51" i="2" s="1"/>
  <c r="U52" i="2"/>
  <c r="V52" i="2"/>
  <c r="U53" i="2"/>
  <c r="V53" i="2" s="1"/>
  <c r="U54" i="2"/>
  <c r="V54" i="2"/>
  <c r="U55" i="2"/>
  <c r="V55" i="2" s="1"/>
  <c r="U56" i="2"/>
  <c r="V56" i="2"/>
  <c r="U57" i="2"/>
  <c r="V57" i="2" s="1"/>
  <c r="U58" i="2"/>
  <c r="V58" i="2"/>
  <c r="U59" i="2"/>
  <c r="V59" i="2" s="1"/>
  <c r="U60" i="2"/>
  <c r="V60" i="2"/>
  <c r="U61" i="2"/>
  <c r="V61" i="2" s="1"/>
  <c r="U62" i="2"/>
  <c r="V62" i="2"/>
  <c r="U63" i="2"/>
  <c r="V63" i="2" s="1"/>
  <c r="U64" i="2"/>
  <c r="V64" i="2"/>
  <c r="U65" i="2"/>
  <c r="V65" i="2" s="1"/>
  <c r="U66" i="2"/>
  <c r="V66" i="2"/>
  <c r="U67" i="2"/>
  <c r="V67" i="2" s="1"/>
  <c r="U68" i="2"/>
  <c r="V68" i="2"/>
  <c r="U69" i="2"/>
  <c r="V69" i="2" s="1"/>
  <c r="U70" i="2"/>
  <c r="V70" i="2"/>
  <c r="U71" i="2"/>
  <c r="V71" i="2" s="1"/>
  <c r="U72" i="2"/>
  <c r="V72" i="2"/>
  <c r="U73" i="2"/>
  <c r="V73" i="2" s="1"/>
  <c r="U74" i="2"/>
  <c r="V74" i="2"/>
  <c r="U75" i="2"/>
  <c r="V75" i="2" s="1"/>
  <c r="U76" i="2"/>
  <c r="V76" i="2"/>
  <c r="U77" i="2"/>
  <c r="V77" i="2" s="1"/>
  <c r="U78" i="2"/>
  <c r="V78" i="2"/>
  <c r="U79" i="2"/>
  <c r="V79" i="2" s="1"/>
  <c r="U80" i="2"/>
  <c r="V80" i="2"/>
  <c r="U81" i="2"/>
  <c r="V81" i="2" s="1"/>
  <c r="U82" i="2"/>
  <c r="V82" i="2"/>
  <c r="U83" i="2"/>
  <c r="V83" i="2" s="1"/>
  <c r="U84" i="2"/>
  <c r="V84" i="2"/>
  <c r="U85" i="2"/>
  <c r="V85" i="2" s="1"/>
  <c r="U86" i="2"/>
  <c r="V86" i="2"/>
  <c r="U87" i="2"/>
  <c r="V87" i="2" s="1"/>
  <c r="U88" i="2"/>
  <c r="V88" i="2"/>
  <c r="U89" i="2"/>
  <c r="V89" i="2" s="1"/>
  <c r="U90" i="2"/>
  <c r="V90" i="2"/>
  <c r="U91" i="2"/>
  <c r="V91" i="2" s="1"/>
  <c r="U92" i="2"/>
  <c r="V92" i="2"/>
  <c r="U93" i="2"/>
  <c r="V93" i="2" s="1"/>
  <c r="U94" i="2"/>
  <c r="V94" i="2"/>
  <c r="U95" i="2"/>
  <c r="V95" i="2" s="1"/>
  <c r="U96" i="2"/>
  <c r="V96" i="2"/>
  <c r="U97" i="2"/>
  <c r="V97" i="2" s="1"/>
  <c r="U98" i="2"/>
  <c r="V98" i="2"/>
  <c r="U99" i="2"/>
  <c r="V99" i="2" s="1"/>
  <c r="U100" i="2"/>
  <c r="V100" i="2"/>
  <c r="U101" i="2"/>
  <c r="V101" i="2" s="1"/>
  <c r="U102" i="2"/>
  <c r="V102" i="2"/>
  <c r="U103" i="2"/>
  <c r="V103" i="2" s="1"/>
  <c r="U104" i="2"/>
  <c r="V104" i="2"/>
  <c r="U105" i="2"/>
  <c r="V105" i="2" s="1"/>
  <c r="U106" i="2"/>
  <c r="V106" i="2"/>
  <c r="U107" i="2"/>
  <c r="V107" i="2" s="1"/>
  <c r="U108" i="2"/>
  <c r="V108" i="2"/>
  <c r="U109" i="2"/>
  <c r="V109" i="2" s="1"/>
  <c r="U110" i="2"/>
  <c r="V110" i="2"/>
  <c r="U111" i="2"/>
  <c r="V111" i="2" s="1"/>
  <c r="U112" i="2"/>
  <c r="V112" i="2"/>
  <c r="U113" i="2"/>
  <c r="V113" i="2" s="1"/>
  <c r="U114" i="2"/>
  <c r="V114" i="2"/>
  <c r="U115" i="2"/>
  <c r="V115" i="2" s="1"/>
  <c r="U116" i="2"/>
  <c r="V116" i="2"/>
  <c r="U117" i="2"/>
  <c r="V117" i="2" s="1"/>
  <c r="U118" i="2"/>
  <c r="V118" i="2"/>
  <c r="U119" i="2"/>
  <c r="V119" i="2" s="1"/>
  <c r="U120" i="2"/>
  <c r="V120" i="2" s="1"/>
  <c r="U121" i="2"/>
  <c r="V121" i="2"/>
  <c r="U122" i="2"/>
  <c r="V122" i="2" s="1"/>
  <c r="U123" i="2"/>
  <c r="V123" i="2"/>
  <c r="U124" i="2"/>
  <c r="V124" i="2" s="1"/>
  <c r="U125" i="2"/>
  <c r="V125" i="2" s="1"/>
  <c r="U126" i="2"/>
  <c r="V126" i="2" s="1"/>
  <c r="U127" i="2"/>
  <c r="V127" i="2"/>
  <c r="U128" i="2"/>
  <c r="V128" i="2" s="1"/>
  <c r="U129" i="2"/>
  <c r="V129" i="2"/>
  <c r="U130" i="2"/>
  <c r="V130" i="2" s="1"/>
  <c r="U131" i="2"/>
  <c r="V131" i="2"/>
  <c r="U132" i="2"/>
  <c r="V132" i="2" s="1"/>
  <c r="U133" i="2"/>
  <c r="V133" i="2" s="1"/>
  <c r="U134" i="2"/>
  <c r="V134" i="2" s="1"/>
  <c r="U135" i="2"/>
  <c r="V135" i="2" s="1"/>
  <c r="U136" i="2"/>
  <c r="V136" i="2" s="1"/>
  <c r="U137" i="2"/>
  <c r="V137" i="2"/>
  <c r="U138" i="2"/>
  <c r="V138" i="2" s="1"/>
  <c r="U139" i="2"/>
  <c r="V139" i="2"/>
  <c r="U140" i="2"/>
  <c r="V140" i="2" s="1"/>
  <c r="U141" i="2"/>
  <c r="V141" i="2" s="1"/>
  <c r="U142" i="2"/>
  <c r="V142" i="2" s="1"/>
  <c r="U143" i="2"/>
  <c r="V143" i="2" s="1"/>
  <c r="U144" i="2"/>
  <c r="V144" i="2" s="1"/>
  <c r="U145" i="2"/>
  <c r="V145" i="2"/>
  <c r="U146" i="2"/>
  <c r="V146" i="2" s="1"/>
  <c r="U147" i="2"/>
  <c r="V147" i="2"/>
  <c r="U148" i="2"/>
  <c r="V148" i="2" s="1"/>
  <c r="U149" i="2"/>
  <c r="V149" i="2" s="1"/>
  <c r="U150" i="2"/>
  <c r="V150" i="2" s="1"/>
  <c r="U151" i="2"/>
  <c r="V151" i="2" s="1"/>
  <c r="U152" i="2"/>
  <c r="V152" i="2" s="1"/>
  <c r="U153" i="2"/>
  <c r="V153" i="2"/>
  <c r="U154" i="2"/>
  <c r="V154" i="2" s="1"/>
  <c r="U155" i="2"/>
  <c r="V155" i="2"/>
  <c r="U156" i="2"/>
  <c r="V156" i="2" s="1"/>
  <c r="U157" i="2"/>
  <c r="V157" i="2" s="1"/>
  <c r="U158" i="2"/>
  <c r="V158" i="2" s="1"/>
  <c r="U159" i="2"/>
  <c r="V159" i="2"/>
  <c r="U160" i="2"/>
  <c r="V160" i="2" s="1"/>
  <c r="U161" i="2"/>
  <c r="V161" i="2"/>
  <c r="U162" i="2"/>
  <c r="V162" i="2" s="1"/>
  <c r="U163" i="2"/>
  <c r="V163" i="2"/>
  <c r="U164" i="2"/>
  <c r="V164" i="2" s="1"/>
  <c r="U165" i="2"/>
  <c r="V165" i="2" s="1"/>
  <c r="U166" i="2"/>
  <c r="V166" i="2" s="1"/>
  <c r="U167" i="2"/>
  <c r="V167" i="2" s="1"/>
  <c r="U168" i="2"/>
  <c r="V168" i="2" s="1"/>
  <c r="U169" i="2"/>
  <c r="V169" i="2"/>
  <c r="U170" i="2"/>
  <c r="V170" i="2" s="1"/>
  <c r="U171" i="2"/>
  <c r="V171" i="2"/>
  <c r="U172" i="2"/>
  <c r="V172" i="2" s="1"/>
  <c r="U173" i="2"/>
  <c r="V173" i="2" s="1"/>
  <c r="U174" i="2"/>
  <c r="V174" i="2" s="1"/>
  <c r="U175" i="2"/>
  <c r="V175" i="2" s="1"/>
  <c r="U176" i="2"/>
  <c r="V176" i="2" s="1"/>
  <c r="U177" i="2"/>
  <c r="V177" i="2"/>
  <c r="U178" i="2"/>
  <c r="V178" i="2" s="1"/>
  <c r="U179" i="2"/>
  <c r="V179" i="2"/>
  <c r="U180" i="2"/>
  <c r="V180" i="2" s="1"/>
  <c r="U181" i="2"/>
  <c r="V181" i="2" s="1"/>
  <c r="U182" i="2"/>
  <c r="V182" i="2" s="1"/>
  <c r="U183" i="2"/>
  <c r="V183" i="2" s="1"/>
  <c r="U184" i="2"/>
  <c r="V184" i="2" s="1"/>
  <c r="U185" i="2"/>
  <c r="V185" i="2"/>
  <c r="U186" i="2"/>
  <c r="V186" i="2" s="1"/>
  <c r="U187" i="2"/>
  <c r="V187" i="2"/>
  <c r="U19" i="2"/>
  <c r="V19" i="2" s="1"/>
  <c r="G158" i="59"/>
  <c r="G126" i="59"/>
  <c r="G74" i="59"/>
  <c r="G133" i="59"/>
  <c r="G102" i="59"/>
  <c r="G70" i="59"/>
  <c r="G62" i="59"/>
  <c r="P97" i="61"/>
  <c r="S97" i="61" s="1"/>
  <c r="V97" i="61" s="1"/>
  <c r="P93" i="61"/>
  <c r="S93" i="61"/>
  <c r="P73" i="61"/>
  <c r="S73" i="61" s="1"/>
  <c r="V73" i="61" s="1"/>
  <c r="P69" i="61"/>
  <c r="S69" i="61" s="1"/>
  <c r="V69" i="61" s="1"/>
  <c r="P65" i="61"/>
  <c r="S65" i="61" s="1"/>
  <c r="V65" i="61" s="1"/>
  <c r="P61" i="61"/>
  <c r="P53" i="61"/>
  <c r="S53" i="61" s="1"/>
  <c r="V53" i="61" s="1"/>
  <c r="P63" i="61"/>
  <c r="S63" i="61" s="1"/>
  <c r="V63" i="61" s="1"/>
  <c r="P47" i="61"/>
  <c r="S47" i="61" s="1"/>
  <c r="V47" i="61" s="1"/>
  <c r="S80" i="61"/>
  <c r="V80" i="61" s="1"/>
  <c r="P62" i="61"/>
  <c r="S62" i="61"/>
  <c r="V62" i="61" s="1"/>
  <c r="P46" i="61"/>
  <c r="S46" i="61" s="1"/>
  <c r="P94" i="61"/>
  <c r="S94" i="61"/>
  <c r="V94" i="61" s="1"/>
  <c r="P90" i="61"/>
  <c r="S90" i="61" s="1"/>
  <c r="V90" i="61" s="1"/>
  <c r="P86" i="61"/>
  <c r="S86" i="61" s="1"/>
  <c r="V86" i="61" s="1"/>
  <c r="P82" i="61"/>
  <c r="S82" i="61" s="1"/>
  <c r="P70" i="61"/>
  <c r="S70" i="61" s="1"/>
  <c r="V70" i="61" s="1"/>
  <c r="P66" i="61"/>
  <c r="P91" i="61"/>
  <c r="S91" i="61" s="1"/>
  <c r="V91" i="61" s="1"/>
  <c r="P87" i="61"/>
  <c r="S87" i="61" s="1"/>
  <c r="V87" i="61" s="1"/>
  <c r="P79" i="61"/>
  <c r="S79" i="61" s="1"/>
  <c r="J99" i="60"/>
  <c r="G104" i="60"/>
  <c r="J98" i="60"/>
  <c r="O106" i="60"/>
  <c r="G132" i="59"/>
  <c r="G44" i="59"/>
  <c r="G20" i="59"/>
  <c r="K7" i="59"/>
  <c r="G112" i="59"/>
  <c r="G80" i="59"/>
  <c r="G32" i="59"/>
  <c r="G24" i="59"/>
  <c r="G167" i="59"/>
  <c r="G103" i="59"/>
  <c r="G47" i="59"/>
  <c r="G39" i="59"/>
  <c r="G15" i="59"/>
  <c r="G155" i="59"/>
  <c r="G147" i="59"/>
  <c r="G115" i="59"/>
  <c r="G91" i="59"/>
  <c r="G83" i="59"/>
  <c r="G59" i="59"/>
  <c r="G27" i="59"/>
  <c r="AW52" i="39"/>
  <c r="J101" i="60"/>
  <c r="J100" i="60"/>
  <c r="G106" i="60"/>
  <c r="L7" i="57"/>
  <c r="L8" i="57"/>
  <c r="L9" i="57"/>
  <c r="L10" i="57"/>
  <c r="L11" i="57"/>
  <c r="L12" i="57"/>
  <c r="L13" i="57"/>
  <c r="L14" i="57"/>
  <c r="L15" i="57"/>
  <c r="L16" i="57"/>
  <c r="L17" i="57"/>
  <c r="L18" i="57"/>
  <c r="L19" i="57"/>
  <c r="L20" i="57"/>
  <c r="L21" i="57"/>
  <c r="L22" i="57"/>
  <c r="L23" i="57"/>
  <c r="L24" i="57"/>
  <c r="L25" i="57"/>
  <c r="L26" i="57"/>
  <c r="L27" i="57"/>
  <c r="L28" i="57"/>
  <c r="L29" i="57"/>
  <c r="L30" i="57"/>
  <c r="L31" i="57"/>
  <c r="L32" i="57"/>
  <c r="L33" i="57"/>
  <c r="L34" i="57"/>
  <c r="L35" i="57"/>
  <c r="L36" i="57"/>
  <c r="L37" i="57"/>
  <c r="L38" i="57"/>
  <c r="L39" i="57"/>
  <c r="L41" i="57"/>
  <c r="L42" i="57"/>
  <c r="L43" i="57"/>
  <c r="L44" i="57"/>
  <c r="L45" i="57"/>
  <c r="L46" i="57"/>
  <c r="L47" i="57"/>
  <c r="L48" i="57"/>
  <c r="L49" i="57"/>
  <c r="L50" i="57"/>
  <c r="L51" i="57"/>
  <c r="L52" i="57"/>
  <c r="L53" i="57"/>
  <c r="L54" i="57"/>
  <c r="L6" i="57"/>
  <c r="F7" i="57"/>
  <c r="F8" i="57"/>
  <c r="F9" i="57"/>
  <c r="F10" i="57"/>
  <c r="F11" i="57"/>
  <c r="F12" i="57"/>
  <c r="F13" i="57"/>
  <c r="F14" i="57"/>
  <c r="F15" i="57"/>
  <c r="F16" i="57"/>
  <c r="F17" i="57"/>
  <c r="F18" i="57"/>
  <c r="F19" i="57"/>
  <c r="F20" i="57"/>
  <c r="F21" i="57"/>
  <c r="F22" i="57"/>
  <c r="F23" i="57"/>
  <c r="F24" i="57"/>
  <c r="F25" i="57"/>
  <c r="F26" i="57"/>
  <c r="F27" i="57"/>
  <c r="F28" i="57"/>
  <c r="F29" i="57"/>
  <c r="F30" i="57"/>
  <c r="F31" i="57"/>
  <c r="F32" i="57"/>
  <c r="F33" i="57"/>
  <c r="F34" i="57"/>
  <c r="F35" i="57"/>
  <c r="F36" i="57"/>
  <c r="F37" i="57"/>
  <c r="F38" i="57"/>
  <c r="F39" i="57"/>
  <c r="F41" i="57"/>
  <c r="F42" i="57"/>
  <c r="F43" i="57"/>
  <c r="F44" i="57"/>
  <c r="F45" i="57"/>
  <c r="F46" i="57"/>
  <c r="F47" i="57"/>
  <c r="F48" i="57"/>
  <c r="F49" i="57"/>
  <c r="F50" i="57"/>
  <c r="F51" i="57"/>
  <c r="F52" i="57"/>
  <c r="F53" i="57"/>
  <c r="F54" i="57"/>
  <c r="F6" i="57"/>
  <c r="F61" i="57" s="1"/>
  <c r="AM10" i="39"/>
  <c r="AD21" i="39"/>
  <c r="AL21" i="39" s="1"/>
  <c r="AD25" i="39"/>
  <c r="AL25" i="39" s="1"/>
  <c r="AD29" i="39"/>
  <c r="AL29" i="39" s="1"/>
  <c r="AD33" i="39"/>
  <c r="AL33" i="39"/>
  <c r="AD17" i="39"/>
  <c r="AL17" i="39" s="1"/>
  <c r="AD18" i="39"/>
  <c r="AL18" i="39" s="1"/>
  <c r="AD19" i="39"/>
  <c r="AL19" i="39" s="1"/>
  <c r="AD20" i="39"/>
  <c r="AL20" i="39" s="1"/>
  <c r="AD22" i="39"/>
  <c r="AL22" i="39" s="1"/>
  <c r="AD23" i="39"/>
  <c r="AL23" i="39" s="1"/>
  <c r="AD24" i="39"/>
  <c r="AL24" i="39" s="1"/>
  <c r="AD26" i="39"/>
  <c r="AL26" i="39"/>
  <c r="AD27" i="39"/>
  <c r="AL27" i="39" s="1"/>
  <c r="AD28" i="39"/>
  <c r="AL28" i="39" s="1"/>
  <c r="AD30" i="39"/>
  <c r="AL30" i="39" s="1"/>
  <c r="AD31" i="39"/>
  <c r="AL31" i="39" s="1"/>
  <c r="AD32" i="39"/>
  <c r="AL32" i="39" s="1"/>
  <c r="AD34" i="39"/>
  <c r="AL34" i="39" s="1"/>
  <c r="AD35" i="39"/>
  <c r="AL35" i="39" s="1"/>
  <c r="AG12" i="39"/>
  <c r="AJ21" i="39"/>
  <c r="AJ22" i="39"/>
  <c r="AJ23" i="39"/>
  <c r="AJ24" i="39"/>
  <c r="AJ25" i="39"/>
  <c r="AJ26" i="39"/>
  <c r="AJ28" i="39"/>
  <c r="AJ29" i="39"/>
  <c r="AJ30" i="39"/>
  <c r="AJ31" i="39"/>
  <c r="AJ32" i="39"/>
  <c r="AJ33" i="39"/>
  <c r="AJ34" i="39"/>
  <c r="AJ20" i="39"/>
  <c r="AI21" i="39"/>
  <c r="AI22" i="39"/>
  <c r="AI23" i="39"/>
  <c r="AI24" i="39"/>
  <c r="AI25" i="39"/>
  <c r="AI26" i="39"/>
  <c r="AI28" i="39"/>
  <c r="AI29" i="39"/>
  <c r="AI30" i="39"/>
  <c r="AI31" i="39"/>
  <c r="AI32" i="39"/>
  <c r="AI33" i="39"/>
  <c r="AI34" i="39"/>
  <c r="AI20" i="39"/>
  <c r="AH14" i="39"/>
  <c r="AG15" i="39"/>
  <c r="AH15" i="39" s="1"/>
  <c r="AE16" i="39"/>
  <c r="Q18" i="41"/>
  <c r="R18" i="41" s="1"/>
  <c r="Q89" i="60"/>
  <c r="M25" i="41"/>
  <c r="D10" i="52"/>
  <c r="Q11" i="41"/>
  <c r="R11" i="41" s="1"/>
  <c r="Q12" i="41"/>
  <c r="R12" i="41"/>
  <c r="Q13" i="41"/>
  <c r="R13" i="41" s="1"/>
  <c r="Q14" i="41"/>
  <c r="R14" i="41"/>
  <c r="Q15" i="41"/>
  <c r="R15" i="41" s="1"/>
  <c r="Q16" i="41"/>
  <c r="R16" i="41"/>
  <c r="Q17" i="41"/>
  <c r="R17" i="41" s="1"/>
  <c r="Q19" i="41"/>
  <c r="R19" i="41"/>
  <c r="Q20" i="41"/>
  <c r="R20" i="41" s="1"/>
  <c r="Q21" i="41"/>
  <c r="R21" i="41"/>
  <c r="Q22" i="41"/>
  <c r="R22" i="41" s="1"/>
  <c r="D19" i="2"/>
  <c r="R214" i="2"/>
  <c r="R227" i="2" s="1"/>
  <c r="R215" i="2"/>
  <c r="R228" i="2" s="1"/>
  <c r="R216" i="2"/>
  <c r="R217" i="2"/>
  <c r="R218" i="2"/>
  <c r="R231" i="2" s="1"/>
  <c r="R219" i="2"/>
  <c r="R232" i="2" s="1"/>
  <c r="R220" i="2"/>
  <c r="R233" i="2" s="1"/>
  <c r="R221" i="2"/>
  <c r="R222" i="2"/>
  <c r="R223" i="2"/>
  <c r="R236" i="2" s="1"/>
  <c r="J236" i="2" s="1"/>
  <c r="R224" i="2"/>
  <c r="R225" i="2"/>
  <c r="R226" i="2"/>
  <c r="R239" i="2"/>
  <c r="R229" i="2"/>
  <c r="R235" i="2"/>
  <c r="R237" i="2"/>
  <c r="D32" i="2"/>
  <c r="D19" i="59"/>
  <c r="D33" i="2"/>
  <c r="D45" i="2"/>
  <c r="D58" i="2"/>
  <c r="D71" i="2"/>
  <c r="D84" i="2"/>
  <c r="D97" i="2"/>
  <c r="D110" i="2"/>
  <c r="D123" i="2"/>
  <c r="D136" i="2"/>
  <c r="D149" i="2"/>
  <c r="D162" i="2"/>
  <c r="D175" i="2"/>
  <c r="D188" i="2"/>
  <c r="D189" i="2" s="1"/>
  <c r="D190" i="2" s="1"/>
  <c r="D191" i="2" s="1"/>
  <c r="D192" i="2" s="1"/>
  <c r="D193" i="2" s="1"/>
  <c r="D194" i="2" s="1"/>
  <c r="D195" i="2" s="1"/>
  <c r="D196" i="2"/>
  <c r="D197" i="2" s="1"/>
  <c r="D198" i="2" s="1"/>
  <c r="D199" i="2" s="1"/>
  <c r="D200" i="2" s="1"/>
  <c r="D201" i="2"/>
  <c r="D202" i="2" s="1"/>
  <c r="D203" i="2"/>
  <c r="D204" i="2" s="1"/>
  <c r="D205" i="2" s="1"/>
  <c r="D206" i="2" s="1"/>
  <c r="D207" i="2" s="1"/>
  <c r="D208" i="2" s="1"/>
  <c r="D209" i="2" s="1"/>
  <c r="D210" i="2" s="1"/>
  <c r="D211" i="2" s="1"/>
  <c r="D212" i="2" s="1"/>
  <c r="D213" i="2" s="1"/>
  <c r="D214" i="2"/>
  <c r="D215" i="2"/>
  <c r="D216" i="2"/>
  <c r="D217" i="2" s="1"/>
  <c r="D218" i="2" s="1"/>
  <c r="D219" i="2" s="1"/>
  <c r="D220" i="2" s="1"/>
  <c r="D221" i="2" s="1"/>
  <c r="D222" i="2" s="1"/>
  <c r="D223" i="2" s="1"/>
  <c r="D224" i="2" s="1"/>
  <c r="D225" i="2" s="1"/>
  <c r="D226" i="2" s="1"/>
  <c r="D227" i="2"/>
  <c r="D228" i="2" s="1"/>
  <c r="D229" i="2" s="1"/>
  <c r="D230" i="2" s="1"/>
  <c r="D231" i="2" s="1"/>
  <c r="D232" i="2" s="1"/>
  <c r="D233" i="2" s="1"/>
  <c r="D234" i="2" s="1"/>
  <c r="D235" i="2" s="1"/>
  <c r="D236" i="2" s="1"/>
  <c r="D237" i="2" s="1"/>
  <c r="D238" i="2" s="1"/>
  <c r="D239" i="2" s="1"/>
  <c r="W214" i="2"/>
  <c r="W215" i="2"/>
  <c r="W228" i="2"/>
  <c r="W216" i="2"/>
  <c r="W229" i="2" s="1"/>
  <c r="W217" i="2"/>
  <c r="W218" i="2"/>
  <c r="W219" i="2"/>
  <c r="W232" i="2" s="1"/>
  <c r="W220" i="2"/>
  <c r="W221" i="2"/>
  <c r="W222" i="2"/>
  <c r="W223" i="2"/>
  <c r="W236" i="2" s="1"/>
  <c r="W224" i="2"/>
  <c r="W237" i="2" s="1"/>
  <c r="W225" i="2"/>
  <c r="W226" i="2"/>
  <c r="K25" i="41"/>
  <c r="D8" i="52" s="1"/>
  <c r="D9" i="52" s="1"/>
  <c r="P25" i="41"/>
  <c r="C8" i="52"/>
  <c r="C9" i="52" s="1"/>
  <c r="P45" i="41"/>
  <c r="O45" i="41"/>
  <c r="N45" i="41"/>
  <c r="M45" i="41"/>
  <c r="L45" i="41"/>
  <c r="K45" i="41"/>
  <c r="I45" i="41"/>
  <c r="F45" i="41"/>
  <c r="E45" i="41"/>
  <c r="L25" i="41"/>
  <c r="G214" i="2"/>
  <c r="G227" i="2"/>
  <c r="G215" i="2"/>
  <c r="G216" i="2"/>
  <c r="G218" i="2"/>
  <c r="G231" i="2" s="1"/>
  <c r="G219" i="2"/>
  <c r="G222" i="2"/>
  <c r="G223" i="2"/>
  <c r="G224" i="2"/>
  <c r="G225" i="2"/>
  <c r="G226" i="2"/>
  <c r="O25" i="41"/>
  <c r="N25" i="41"/>
  <c r="G45" i="41"/>
  <c r="D45" i="41"/>
  <c r="H45" i="41"/>
  <c r="K14" i="39"/>
  <c r="K12" i="39"/>
  <c r="K18" i="39"/>
  <c r="M18" i="39" s="1"/>
  <c r="K19" i="39"/>
  <c r="M19" i="39" s="1"/>
  <c r="K20" i="39"/>
  <c r="M20" i="39" s="1"/>
  <c r="K21" i="39"/>
  <c r="M21" i="39"/>
  <c r="K22" i="39"/>
  <c r="M22" i="39" s="1"/>
  <c r="K23" i="39"/>
  <c r="M23" i="39" s="1"/>
  <c r="K24" i="39"/>
  <c r="M24" i="39" s="1"/>
  <c r="K25" i="39"/>
  <c r="M25" i="39" s="1"/>
  <c r="K26" i="39"/>
  <c r="M26" i="39" s="1"/>
  <c r="K27" i="39"/>
  <c r="M27" i="39"/>
  <c r="K28" i="39"/>
  <c r="M28" i="39" s="1"/>
  <c r="K29" i="39"/>
  <c r="M29" i="39" s="1"/>
  <c r="K30" i="39"/>
  <c r="M30" i="39" s="1"/>
  <c r="K31" i="39"/>
  <c r="K32" i="39"/>
  <c r="M32" i="39" s="1"/>
  <c r="K33" i="39"/>
  <c r="M33" i="39" s="1"/>
  <c r="M36" i="39"/>
  <c r="M37" i="39"/>
  <c r="M40" i="39"/>
  <c r="M41" i="39"/>
  <c r="M44" i="39"/>
  <c r="M45" i="39"/>
  <c r="M48" i="39"/>
  <c r="M49" i="39"/>
  <c r="M52" i="39"/>
  <c r="K53" i="39"/>
  <c r="M53" i="39" s="1"/>
  <c r="K54" i="39"/>
  <c r="M54" i="39" s="1"/>
  <c r="K55" i="39"/>
  <c r="M55" i="39" s="1"/>
  <c r="K56" i="39"/>
  <c r="M56" i="39" s="1"/>
  <c r="K57" i="39"/>
  <c r="M57" i="39" s="1"/>
  <c r="K58" i="39"/>
  <c r="M58" i="39"/>
  <c r="K59" i="39"/>
  <c r="K60" i="39"/>
  <c r="M60" i="39" s="1"/>
  <c r="K61" i="39"/>
  <c r="M61" i="39" s="1"/>
  <c r="K62" i="39"/>
  <c r="M62" i="39"/>
  <c r="K63" i="39"/>
  <c r="K64" i="39"/>
  <c r="M64" i="39" s="1"/>
  <c r="K65" i="39"/>
  <c r="M65" i="39" s="1"/>
  <c r="O23" i="39"/>
  <c r="P23" i="39" s="1"/>
  <c r="O27" i="39"/>
  <c r="P27" i="39" s="1"/>
  <c r="O30" i="39"/>
  <c r="O34" i="39"/>
  <c r="O38" i="39"/>
  <c r="O42" i="39"/>
  <c r="O46" i="39"/>
  <c r="O50" i="39"/>
  <c r="O54" i="39"/>
  <c r="O58" i="39"/>
  <c r="O62" i="39"/>
  <c r="O66" i="39"/>
  <c r="O71" i="39"/>
  <c r="O75" i="39"/>
  <c r="R21" i="39"/>
  <c r="G9" i="39"/>
  <c r="G10" i="39"/>
  <c r="G11" i="39"/>
  <c r="G8" i="39"/>
  <c r="G12" i="39"/>
  <c r="G13" i="39"/>
  <c r="G14" i="39"/>
  <c r="G15" i="39"/>
  <c r="G16" i="39"/>
  <c r="G17" i="39"/>
  <c r="G18" i="39"/>
  <c r="G19" i="39"/>
  <c r="G20" i="39"/>
  <c r="G21" i="39"/>
  <c r="G22" i="39"/>
  <c r="G23" i="39"/>
  <c r="G24" i="39"/>
  <c r="G25" i="39"/>
  <c r="G26" i="39"/>
  <c r="G27" i="39"/>
  <c r="G28" i="39"/>
  <c r="G29" i="39"/>
  <c r="G30" i="39"/>
  <c r="G31" i="39"/>
  <c r="G32" i="39"/>
  <c r="G33" i="39"/>
  <c r="G34" i="39"/>
  <c r="G35" i="39"/>
  <c r="G36" i="39"/>
  <c r="G37" i="39"/>
  <c r="G38" i="39"/>
  <c r="G39" i="39"/>
  <c r="G40" i="39"/>
  <c r="G41" i="39"/>
  <c r="G42" i="39"/>
  <c r="G43" i="39"/>
  <c r="G44" i="39"/>
  <c r="G45" i="39"/>
  <c r="G46" i="39"/>
  <c r="G47" i="39"/>
  <c r="G48" i="39"/>
  <c r="G50" i="39"/>
  <c r="G51" i="39"/>
  <c r="G52" i="39"/>
  <c r="G53" i="39"/>
  <c r="G54" i="39"/>
  <c r="G55" i="39"/>
  <c r="G56" i="39"/>
  <c r="G57" i="39"/>
  <c r="G58" i="39"/>
  <c r="G59" i="39"/>
  <c r="G60" i="39"/>
  <c r="G61" i="39"/>
  <c r="F9" i="39"/>
  <c r="F11" i="39"/>
  <c r="F12" i="39"/>
  <c r="F13" i="39"/>
  <c r="F14" i="39"/>
  <c r="F15" i="39"/>
  <c r="F16" i="39"/>
  <c r="F17" i="39"/>
  <c r="F18" i="39"/>
  <c r="F19" i="39"/>
  <c r="F20" i="39"/>
  <c r="F21" i="39"/>
  <c r="F22" i="39"/>
  <c r="F23" i="39"/>
  <c r="F24" i="39"/>
  <c r="F25" i="39"/>
  <c r="F26" i="39"/>
  <c r="F27" i="39"/>
  <c r="F28" i="39"/>
  <c r="F29" i="39"/>
  <c r="F30" i="39"/>
  <c r="F31" i="39"/>
  <c r="F32" i="39"/>
  <c r="F33" i="39"/>
  <c r="F34" i="39"/>
  <c r="F35" i="39"/>
  <c r="F36" i="39"/>
  <c r="F37" i="39"/>
  <c r="F38" i="39"/>
  <c r="F39" i="39"/>
  <c r="F40" i="39"/>
  <c r="F41" i="39"/>
  <c r="F42" i="39"/>
  <c r="F43" i="39"/>
  <c r="F44" i="39"/>
  <c r="F45" i="39"/>
  <c r="F46" i="39"/>
  <c r="F48" i="39"/>
  <c r="F49" i="39"/>
  <c r="F50" i="39"/>
  <c r="F51" i="39"/>
  <c r="F52" i="39"/>
  <c r="F53" i="39"/>
  <c r="F54" i="39"/>
  <c r="F55" i="39"/>
  <c r="F56" i="39"/>
  <c r="F57" i="39"/>
  <c r="F58" i="39"/>
  <c r="F59" i="39"/>
  <c r="F60" i="39"/>
  <c r="F8" i="39"/>
  <c r="R20" i="39"/>
  <c r="R25" i="39"/>
  <c r="H8" i="2"/>
  <c r="H9" i="2"/>
  <c r="H10" i="2"/>
  <c r="H11" i="2"/>
  <c r="H15" i="2"/>
  <c r="H16" i="2"/>
  <c r="H17" i="2"/>
  <c r="H18" i="2"/>
  <c r="H7" i="2"/>
  <c r="S18" i="2"/>
  <c r="O218" i="2"/>
  <c r="N18" i="2"/>
  <c r="I18" i="2"/>
  <c r="Q18" i="2"/>
  <c r="B227" i="2"/>
  <c r="B214" i="2"/>
  <c r="B215" i="2"/>
  <c r="B216" i="2" s="1"/>
  <c r="B217" i="2" s="1"/>
  <c r="B218" i="2" s="1"/>
  <c r="B219" i="2" s="1"/>
  <c r="B220" i="2" s="1"/>
  <c r="B221" i="2" s="1"/>
  <c r="B222" i="2" s="1"/>
  <c r="B223" i="2" s="1"/>
  <c r="B224" i="2" s="1"/>
  <c r="B225" i="2" s="1"/>
  <c r="B226" i="2" s="1"/>
  <c r="B201" i="2"/>
  <c r="B202" i="2" s="1"/>
  <c r="B203" i="2" s="1"/>
  <c r="B204" i="2" s="1"/>
  <c r="B205" i="2" s="1"/>
  <c r="B206" i="2" s="1"/>
  <c r="B207" i="2" s="1"/>
  <c r="B208" i="2" s="1"/>
  <c r="B209" i="2" s="1"/>
  <c r="B210" i="2" s="1"/>
  <c r="B211" i="2" s="1"/>
  <c r="B212" i="2" s="1"/>
  <c r="B213" i="2" s="1"/>
  <c r="B188" i="2"/>
  <c r="B189" i="2"/>
  <c r="B190" i="2" s="1"/>
  <c r="B191" i="2" s="1"/>
  <c r="B192" i="2" s="1"/>
  <c r="B193" i="2" s="1"/>
  <c r="B194" i="2" s="1"/>
  <c r="B195" i="2" s="1"/>
  <c r="B196" i="2" s="1"/>
  <c r="B197" i="2" s="1"/>
  <c r="B198" i="2" s="1"/>
  <c r="B199" i="2" s="1"/>
  <c r="B200" i="2" s="1"/>
  <c r="B175" i="2"/>
  <c r="B162" i="2"/>
  <c r="B163" i="2"/>
  <c r="B164" i="2" s="1"/>
  <c r="B165" i="2" s="1"/>
  <c r="B166" i="2" s="1"/>
  <c r="B167" i="2" s="1"/>
  <c r="B168" i="2" s="1"/>
  <c r="B169" i="2" s="1"/>
  <c r="B170" i="2" s="1"/>
  <c r="B171" i="2" s="1"/>
  <c r="B172" i="2" s="1"/>
  <c r="B173" i="2" s="1"/>
  <c r="B174" i="2" s="1"/>
  <c r="B149" i="2"/>
  <c r="B150" i="2" s="1"/>
  <c r="B151" i="2" s="1"/>
  <c r="B152" i="2" s="1"/>
  <c r="B153" i="2" s="1"/>
  <c r="B154" i="2" s="1"/>
  <c r="B155" i="2" s="1"/>
  <c r="B156" i="2" s="1"/>
  <c r="B157" i="2" s="1"/>
  <c r="B158" i="2" s="1"/>
  <c r="B159" i="2" s="1"/>
  <c r="B160" i="2" s="1"/>
  <c r="B161" i="2" s="1"/>
  <c r="B136" i="2"/>
  <c r="B137" i="2"/>
  <c r="B138" i="2" s="1"/>
  <c r="B139" i="2" s="1"/>
  <c r="B140" i="2" s="1"/>
  <c r="B141" i="2" s="1"/>
  <c r="B142" i="2" s="1"/>
  <c r="B143" i="2" s="1"/>
  <c r="B144" i="2" s="1"/>
  <c r="B145" i="2" s="1"/>
  <c r="B146" i="2" s="1"/>
  <c r="B147" i="2" s="1"/>
  <c r="B148" i="2" s="1"/>
  <c r="B123" i="2"/>
  <c r="B110" i="2"/>
  <c r="B97" i="2"/>
  <c r="B98" i="2" s="1"/>
  <c r="B99" i="2" s="1"/>
  <c r="B100" i="2" s="1"/>
  <c r="B101" i="2" s="1"/>
  <c r="B102" i="2" s="1"/>
  <c r="B103" i="2" s="1"/>
  <c r="B104" i="2" s="1"/>
  <c r="B105" i="2" s="1"/>
  <c r="B106" i="2" s="1"/>
  <c r="B107" i="2" s="1"/>
  <c r="B108" i="2" s="1"/>
  <c r="B109" i="2" s="1"/>
  <c r="B84" i="2"/>
  <c r="B85" i="2"/>
  <c r="B86" i="2" s="1"/>
  <c r="B87" i="2" s="1"/>
  <c r="B88" i="2" s="1"/>
  <c r="B89" i="2" s="1"/>
  <c r="B90" i="2" s="1"/>
  <c r="B91" i="2" s="1"/>
  <c r="B92" i="2" s="1"/>
  <c r="B93" i="2" s="1"/>
  <c r="B94" i="2" s="1"/>
  <c r="B95" i="2" s="1"/>
  <c r="B96" i="2" s="1"/>
  <c r="B71" i="2"/>
  <c r="B58" i="2"/>
  <c r="B45" i="2"/>
  <c r="B46" i="2" s="1"/>
  <c r="B47" i="2" s="1"/>
  <c r="B48" i="2" s="1"/>
  <c r="B49" i="2" s="1"/>
  <c r="B50" i="2" s="1"/>
  <c r="B51" i="2" s="1"/>
  <c r="B52" i="2" s="1"/>
  <c r="B53" i="2" s="1"/>
  <c r="B54" i="2" s="1"/>
  <c r="B55" i="2" s="1"/>
  <c r="B56" i="2" s="1"/>
  <c r="B57" i="2" s="1"/>
  <c r="B32" i="2"/>
  <c r="B33" i="2"/>
  <c r="B34" i="2" s="1"/>
  <c r="B35" i="2" s="1"/>
  <c r="B36" i="2" s="1"/>
  <c r="B37" i="2" s="1"/>
  <c r="B38" i="2" s="1"/>
  <c r="B39" i="2" s="1"/>
  <c r="B40" i="2" s="1"/>
  <c r="B41" i="2" s="1"/>
  <c r="B42" i="2" s="1"/>
  <c r="B43" i="2" s="1"/>
  <c r="B44" i="2" s="1"/>
  <c r="B19" i="2"/>
  <c r="B6" i="2"/>
  <c r="B7" i="2"/>
  <c r="B8" i="2" s="1"/>
  <c r="B9" i="2" s="1"/>
  <c r="B10" i="2" s="1"/>
  <c r="B11" i="2" s="1"/>
  <c r="B12" i="2" s="1"/>
  <c r="B13" i="2" s="1"/>
  <c r="B14" i="2" s="1"/>
  <c r="B15" i="2" s="1"/>
  <c r="B16" i="2" s="1"/>
  <c r="B17" i="2" s="1"/>
  <c r="B18" i="2" s="1"/>
  <c r="X97" i="2"/>
  <c r="G117" i="12"/>
  <c r="E117" i="12"/>
  <c r="D17" i="23"/>
  <c r="E17" i="23"/>
  <c r="F17" i="23"/>
  <c r="G17" i="23"/>
  <c r="C17" i="23"/>
  <c r="W227" i="2"/>
  <c r="G228" i="2"/>
  <c r="G229" i="2"/>
  <c r="G230" i="2"/>
  <c r="G232" i="2"/>
  <c r="G235" i="2"/>
  <c r="G236" i="2"/>
  <c r="G238" i="2"/>
  <c r="G239" i="2"/>
  <c r="C32" i="23"/>
  <c r="C33" i="23"/>
  <c r="C34" i="23" s="1"/>
  <c r="D32" i="23"/>
  <c r="D33" i="23" s="1"/>
  <c r="D34" i="23"/>
  <c r="D123" i="4"/>
  <c r="D124"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91" i="4"/>
  <c r="C95" i="4"/>
  <c r="C96" i="4"/>
  <c r="C97" i="4"/>
  <c r="C98" i="4"/>
  <c r="C99" i="4"/>
  <c r="C100" i="4"/>
  <c r="C101" i="4"/>
  <c r="C102" i="4"/>
  <c r="C103" i="4"/>
  <c r="C104" i="4"/>
  <c r="C105" i="4"/>
  <c r="C106" i="4"/>
  <c r="C107" i="4"/>
  <c r="C108" i="4"/>
  <c r="C109" i="4"/>
  <c r="C110" i="4"/>
  <c r="C111" i="4"/>
  <c r="C92" i="4"/>
  <c r="C93" i="4"/>
  <c r="C94" i="4"/>
  <c r="C91" i="4"/>
  <c r="M23" i="4"/>
  <c r="P23" i="4" s="1"/>
  <c r="N23" i="4"/>
  <c r="O23" i="4"/>
  <c r="O18" i="4"/>
  <c r="N18" i="4"/>
  <c r="AF86" i="4"/>
  <c r="AJ86" i="4" s="1"/>
  <c r="AG86" i="4"/>
  <c r="AH86" i="4"/>
  <c r="AI86" i="4"/>
  <c r="AE86" i="4"/>
  <c r="AH80" i="4"/>
  <c r="AF80" i="4"/>
  <c r="AG80" i="4"/>
  <c r="AJ80" i="4" s="1"/>
  <c r="AI80" i="4"/>
  <c r="D38" i="4"/>
  <c r="D39" i="4"/>
  <c r="D27" i="4"/>
  <c r="D28" i="4"/>
  <c r="D29" i="4"/>
  <c r="D30" i="4"/>
  <c r="D31" i="4"/>
  <c r="D32" i="4"/>
  <c r="D33" i="4"/>
  <c r="D34" i="4"/>
  <c r="D35" i="4"/>
  <c r="D36" i="4"/>
  <c r="D37" i="4"/>
  <c r="E27" i="3"/>
  <c r="F27" i="3" s="1"/>
  <c r="E26" i="3"/>
  <c r="D26" i="4"/>
  <c r="C26" i="4"/>
  <c r="R27" i="3"/>
  <c r="R26" i="3"/>
  <c r="G18" i="25"/>
  <c r="H18" i="25" s="1"/>
  <c r="G19" i="25"/>
  <c r="H19" i="25" s="1"/>
  <c r="G20" i="25"/>
  <c r="C16" i="24" s="1"/>
  <c r="G21" i="25"/>
  <c r="H21" i="25"/>
  <c r="G22" i="25"/>
  <c r="G23" i="25"/>
  <c r="H24" i="25" s="1"/>
  <c r="G24" i="25"/>
  <c r="G25" i="25"/>
  <c r="H25" i="25" s="1"/>
  <c r="G26" i="25"/>
  <c r="H27" i="25" s="1"/>
  <c r="G27" i="25"/>
  <c r="G28" i="25"/>
  <c r="H29" i="25" s="1"/>
  <c r="G29" i="25"/>
  <c r="H30" i="25" s="1"/>
  <c r="G30" i="25"/>
  <c r="G31" i="25"/>
  <c r="G17" i="25"/>
  <c r="H20" i="25"/>
  <c r="H22" i="25"/>
  <c r="H23" i="25"/>
  <c r="H26" i="25"/>
  <c r="C25" i="24"/>
  <c r="E25" i="24"/>
  <c r="C26" i="24"/>
  <c r="D26" i="24"/>
  <c r="E26" i="24"/>
  <c r="Q26" i="3"/>
  <c r="Q27" i="3"/>
  <c r="W28" i="26"/>
  <c r="W29" i="26"/>
  <c r="R28" i="26"/>
  <c r="R29" i="26"/>
  <c r="M28" i="26"/>
  <c r="M29" i="26"/>
  <c r="H28" i="26"/>
  <c r="H29" i="26"/>
  <c r="W230" i="2"/>
  <c r="W231" i="2"/>
  <c r="W233" i="2"/>
  <c r="W234" i="2"/>
  <c r="W235" i="2"/>
  <c r="W238" i="2"/>
  <c r="W239" i="2"/>
  <c r="F26" i="24"/>
  <c r="Y29" i="26" s="1"/>
  <c r="C5" i="5"/>
  <c r="C6" i="5" s="1"/>
  <c r="C7" i="5" s="1"/>
  <c r="C8" i="5" s="1"/>
  <c r="C9" i="5" s="1"/>
  <c r="C10" i="5" s="1"/>
  <c r="C11" i="5" s="1"/>
  <c r="C12" i="5" s="1"/>
  <c r="C13" i="5" s="1"/>
  <c r="C14" i="5" s="1"/>
  <c r="C15" i="5" s="1"/>
  <c r="C16" i="5" s="1"/>
  <c r="C17" i="5" s="1"/>
  <c r="C18" i="5" s="1"/>
  <c r="C19" i="5" s="1"/>
  <c r="C20" i="5" s="1"/>
  <c r="C21" i="5" s="1"/>
  <c r="C22" i="5" s="1"/>
  <c r="C23" i="5" s="1"/>
  <c r="J199" i="2"/>
  <c r="J200" i="2"/>
  <c r="J186" i="2"/>
  <c r="J187" i="2"/>
  <c r="J173" i="2"/>
  <c r="J174" i="2"/>
  <c r="J160" i="2"/>
  <c r="J161" i="2"/>
  <c r="J147" i="2"/>
  <c r="J148" i="2"/>
  <c r="J134" i="2"/>
  <c r="J135" i="2"/>
  <c r="J121" i="2"/>
  <c r="J122" i="2"/>
  <c r="J108" i="2"/>
  <c r="J109" i="2"/>
  <c r="J95" i="2"/>
  <c r="J96" i="2"/>
  <c r="J82" i="2"/>
  <c r="J83" i="2"/>
  <c r="J69" i="2"/>
  <c r="J70" i="2"/>
  <c r="J56" i="2"/>
  <c r="J57" i="2"/>
  <c r="J43" i="2"/>
  <c r="J44" i="2"/>
  <c r="J30" i="2"/>
  <c r="J31" i="2"/>
  <c r="J17" i="2"/>
  <c r="J18" i="2"/>
  <c r="X30" i="2"/>
  <c r="Y30" i="2"/>
  <c r="Z30" i="2" s="1"/>
  <c r="X31" i="2"/>
  <c r="Y31" i="2" s="1"/>
  <c r="Z31" i="2" s="1"/>
  <c r="X43" i="2"/>
  <c r="Y43" i="2"/>
  <c r="Z43" i="2" s="1"/>
  <c r="X44" i="2"/>
  <c r="Y44" i="2" s="1"/>
  <c r="Z44" i="2" s="1"/>
  <c r="AA44" i="2" s="1"/>
  <c r="X56" i="2"/>
  <c r="Y56" i="2"/>
  <c r="Z56" i="2" s="1"/>
  <c r="X57" i="2"/>
  <c r="Y57" i="2" s="1"/>
  <c r="Z57" i="2" s="1"/>
  <c r="AA57" i="2" s="1"/>
  <c r="X69" i="2"/>
  <c r="Y69" i="2" s="1"/>
  <c r="Z69" i="2" s="1"/>
  <c r="AA69" i="2" s="1"/>
  <c r="X70" i="2"/>
  <c r="Y70" i="2"/>
  <c r="Z70" i="2" s="1"/>
  <c r="X82" i="2"/>
  <c r="Y82" i="2" s="1"/>
  <c r="Z82" i="2" s="1"/>
  <c r="AA82" i="2" s="1"/>
  <c r="X83" i="2"/>
  <c r="Y83" i="2" s="1"/>
  <c r="Z83" i="2" s="1"/>
  <c r="X95" i="2"/>
  <c r="Y95" i="2"/>
  <c r="Z95" i="2" s="1"/>
  <c r="AA95" i="2" s="1"/>
  <c r="X96" i="2"/>
  <c r="Y96" i="2"/>
  <c r="Z96" i="2" s="1"/>
  <c r="X108" i="2"/>
  <c r="Y108" i="2" s="1"/>
  <c r="Z108" i="2" s="1"/>
  <c r="X109" i="2"/>
  <c r="Y109" i="2"/>
  <c r="Z109" i="2" s="1"/>
  <c r="X121" i="2"/>
  <c r="Y121" i="2" s="1"/>
  <c r="Z121" i="2" s="1"/>
  <c r="AA121" i="2" s="1"/>
  <c r="X122" i="2"/>
  <c r="Y122" i="2" s="1"/>
  <c r="Z122" i="2" s="1"/>
  <c r="X134" i="2"/>
  <c r="Y134" i="2"/>
  <c r="Z134" i="2" s="1"/>
  <c r="AA134" i="2" s="1"/>
  <c r="X135" i="2"/>
  <c r="Y135" i="2"/>
  <c r="Z135" i="2" s="1"/>
  <c r="AA135" i="2" s="1"/>
  <c r="X147" i="2"/>
  <c r="Y147" i="2" s="1"/>
  <c r="Z147" i="2" s="1"/>
  <c r="X148" i="2"/>
  <c r="Y148" i="2" s="1"/>
  <c r="Z148" i="2" s="1"/>
  <c r="AA148" i="2" s="1"/>
  <c r="X160" i="2"/>
  <c r="Y160" i="2" s="1"/>
  <c r="Z160" i="2" s="1"/>
  <c r="AA160" i="2" s="1"/>
  <c r="X161" i="2"/>
  <c r="Y161" i="2" s="1"/>
  <c r="Z161" i="2" s="1"/>
  <c r="AA161" i="2" s="1"/>
  <c r="X173" i="2"/>
  <c r="Y173" i="2" s="1"/>
  <c r="Z173" i="2" s="1"/>
  <c r="AA173" i="2" s="1"/>
  <c r="X174" i="2"/>
  <c r="X186" i="2"/>
  <c r="Y186" i="2"/>
  <c r="Z186" i="2" s="1"/>
  <c r="X187" i="2"/>
  <c r="Y187" i="2" s="1"/>
  <c r="Z187" i="2" s="1"/>
  <c r="X199" i="2"/>
  <c r="Y199" i="2"/>
  <c r="Z199" i="2" s="1"/>
  <c r="AA199" i="2" s="1"/>
  <c r="X200" i="2"/>
  <c r="Y200" i="2"/>
  <c r="Z200" i="2" s="1"/>
  <c r="X212" i="2"/>
  <c r="Y212" i="2" s="1"/>
  <c r="Z212" i="2" s="1"/>
  <c r="X213" i="2"/>
  <c r="Y213" i="2" s="1"/>
  <c r="Z213" i="2" s="1"/>
  <c r="J226" i="2"/>
  <c r="J213" i="2"/>
  <c r="J212" i="2"/>
  <c r="J222" i="2"/>
  <c r="J215" i="2"/>
  <c r="J216" i="2"/>
  <c r="J219" i="2"/>
  <c r="J223" i="2"/>
  <c r="I2" i="12"/>
  <c r="B118" i="12"/>
  <c r="B119" i="12"/>
  <c r="B120" i="12" s="1"/>
  <c r="B121" i="12" s="1"/>
  <c r="B122" i="12" s="1"/>
  <c r="B123" i="12" s="1"/>
  <c r="B124" i="12" s="1"/>
  <c r="B125" i="12" s="1"/>
  <c r="B126" i="12" s="1"/>
  <c r="B127" i="12" s="1"/>
  <c r="B128" i="12" s="1"/>
  <c r="B129" i="12" s="1"/>
  <c r="G221" i="2"/>
  <c r="G234" i="2"/>
  <c r="H13" i="2"/>
  <c r="H14" i="2"/>
  <c r="G220" i="2"/>
  <c r="G233" i="2" s="1"/>
  <c r="J233" i="2" s="1"/>
  <c r="H12" i="2"/>
  <c r="C18" i="24"/>
  <c r="D19" i="24" s="1"/>
  <c r="X22" i="26" s="1"/>
  <c r="F1" i="24"/>
  <c r="F2" i="24"/>
  <c r="C20" i="24"/>
  <c r="D20" i="24" s="1"/>
  <c r="E21" i="24"/>
  <c r="E20" i="24"/>
  <c r="F21" i="24"/>
  <c r="Y24" i="26" s="1"/>
  <c r="D86" i="4"/>
  <c r="E86" i="4"/>
  <c r="F86" i="4"/>
  <c r="G86" i="4"/>
  <c r="H86" i="4"/>
  <c r="I86" i="4"/>
  <c r="J86" i="4"/>
  <c r="K86" i="4"/>
  <c r="L86" i="4"/>
  <c r="M86" i="4"/>
  <c r="N86" i="4"/>
  <c r="O86" i="4"/>
  <c r="P86" i="4"/>
  <c r="Q86" i="4"/>
  <c r="R86" i="4"/>
  <c r="S86" i="4"/>
  <c r="T86" i="4"/>
  <c r="U86" i="4"/>
  <c r="V86" i="4"/>
  <c r="W86" i="4"/>
  <c r="X86" i="4"/>
  <c r="Y86" i="4"/>
  <c r="Z86" i="4"/>
  <c r="AA86" i="4"/>
  <c r="AB86" i="4"/>
  <c r="AC86" i="4"/>
  <c r="AD86" i="4"/>
  <c r="C86" i="4"/>
  <c r="O80" i="4"/>
  <c r="P80" i="4"/>
  <c r="Q80" i="4"/>
  <c r="R80" i="4"/>
  <c r="S80" i="4"/>
  <c r="T80" i="4"/>
  <c r="U80" i="4"/>
  <c r="V80" i="4"/>
  <c r="V81" i="4" s="1"/>
  <c r="W81" i="4" s="1"/>
  <c r="X81" i="4" s="1"/>
  <c r="Y81" i="4" s="1"/>
  <c r="Z81" i="4" s="1"/>
  <c r="AA81" i="4" s="1"/>
  <c r="AB81" i="4" s="1"/>
  <c r="AC81" i="4" s="1"/>
  <c r="AD81" i="4" s="1"/>
  <c r="AE81" i="4" s="1"/>
  <c r="AF81" i="4" s="1"/>
  <c r="AG81" i="4" s="1"/>
  <c r="AH81" i="4" s="1"/>
  <c r="AI81" i="4" s="1"/>
  <c r="W80" i="4"/>
  <c r="X80" i="4"/>
  <c r="Y80" i="4"/>
  <c r="Z80" i="4"/>
  <c r="AA80" i="4"/>
  <c r="AB80" i="4"/>
  <c r="AC80" i="4"/>
  <c r="AD80" i="4"/>
  <c r="AE80" i="4"/>
  <c r="N80" i="4"/>
  <c r="M80" i="4"/>
  <c r="L80" i="4"/>
  <c r="K80" i="4"/>
  <c r="J80" i="4"/>
  <c r="I80" i="4"/>
  <c r="H80" i="4"/>
  <c r="G80" i="4"/>
  <c r="F80" i="4"/>
  <c r="E80" i="4"/>
  <c r="D80" i="4"/>
  <c r="C80" i="4"/>
  <c r="L23" i="4"/>
  <c r="K23" i="4"/>
  <c r="J23" i="4"/>
  <c r="I23" i="4"/>
  <c r="H23" i="4"/>
  <c r="G23" i="4"/>
  <c r="F23" i="4"/>
  <c r="E23" i="4"/>
  <c r="D23" i="4"/>
  <c r="C23" i="4"/>
  <c r="D18" i="4"/>
  <c r="E18" i="4"/>
  <c r="F18" i="4"/>
  <c r="G18" i="4"/>
  <c r="H18" i="4"/>
  <c r="I18" i="4"/>
  <c r="J18" i="4"/>
  <c r="K18" i="4"/>
  <c r="L18" i="4"/>
  <c r="P18" i="4" s="1"/>
  <c r="M18" i="4"/>
  <c r="C18" i="4"/>
  <c r="C17" i="26"/>
  <c r="H18" i="26"/>
  <c r="H19" i="26"/>
  <c r="H20" i="26"/>
  <c r="H21" i="26"/>
  <c r="H22" i="26"/>
  <c r="H23" i="26"/>
  <c r="H24" i="26"/>
  <c r="H25" i="26"/>
  <c r="H26" i="26"/>
  <c r="H27" i="26"/>
  <c r="H17" i="26"/>
  <c r="M18" i="26"/>
  <c r="M19" i="26"/>
  <c r="M20" i="26"/>
  <c r="M21" i="26"/>
  <c r="M22" i="26"/>
  <c r="M23" i="26"/>
  <c r="M24" i="26"/>
  <c r="M25" i="26"/>
  <c r="M26" i="26"/>
  <c r="M27" i="26"/>
  <c r="M17" i="26"/>
  <c r="U5" i="26"/>
  <c r="T5" i="26"/>
  <c r="S5" i="26"/>
  <c r="Z5" i="26"/>
  <c r="Y5" i="26"/>
  <c r="R18" i="26"/>
  <c r="R19" i="26"/>
  <c r="R20" i="26"/>
  <c r="R21" i="26"/>
  <c r="R22" i="26"/>
  <c r="R23" i="26"/>
  <c r="R24" i="26"/>
  <c r="R25" i="26"/>
  <c r="R26" i="26"/>
  <c r="R27" i="26"/>
  <c r="R17" i="26"/>
  <c r="W18" i="26"/>
  <c r="W19" i="26"/>
  <c r="W20" i="26"/>
  <c r="W21" i="26"/>
  <c r="W22" i="26"/>
  <c r="W23" i="26"/>
  <c r="W24" i="26"/>
  <c r="W25" i="26"/>
  <c r="W26" i="26"/>
  <c r="W27" i="26"/>
  <c r="W17" i="26"/>
  <c r="X5" i="26"/>
  <c r="J188" i="2"/>
  <c r="X188" i="2"/>
  <c r="Y188" i="2" s="1"/>
  <c r="Z188" i="2" s="1"/>
  <c r="J189" i="2"/>
  <c r="X189" i="2"/>
  <c r="Y189" i="2" s="1"/>
  <c r="Z189" i="2" s="1"/>
  <c r="J190" i="2"/>
  <c r="X190" i="2"/>
  <c r="Y190" i="2" s="1"/>
  <c r="Z190" i="2" s="1"/>
  <c r="AA190" i="2" s="1"/>
  <c r="J191" i="2"/>
  <c r="X191" i="2"/>
  <c r="Y191" i="2"/>
  <c r="Z191" i="2" s="1"/>
  <c r="AA191" i="2" s="1"/>
  <c r="J192" i="2"/>
  <c r="X192" i="2"/>
  <c r="Y192" i="2" s="1"/>
  <c r="Z192" i="2" s="1"/>
  <c r="AA192" i="2" s="1"/>
  <c r="J193" i="2"/>
  <c r="X193" i="2"/>
  <c r="Y193" i="2"/>
  <c r="Z193" i="2" s="1"/>
  <c r="AA193" i="2" s="1"/>
  <c r="J194" i="2"/>
  <c r="X194" i="2"/>
  <c r="Y194" i="2" s="1"/>
  <c r="Z194" i="2" s="1"/>
  <c r="J195" i="2"/>
  <c r="X195" i="2"/>
  <c r="Y195" i="2" s="1"/>
  <c r="Z195" i="2" s="1"/>
  <c r="AA195" i="2" s="1"/>
  <c r="J196" i="2"/>
  <c r="X196" i="2"/>
  <c r="Y196" i="2"/>
  <c r="Z196" i="2" s="1"/>
  <c r="J197" i="2"/>
  <c r="X197" i="2"/>
  <c r="Y197" i="2" s="1"/>
  <c r="Z197" i="2" s="1"/>
  <c r="AA197" i="2" s="1"/>
  <c r="J198" i="2"/>
  <c r="X198" i="2"/>
  <c r="Y198" i="2"/>
  <c r="Z198" i="2" s="1"/>
  <c r="J201" i="2"/>
  <c r="X201" i="2"/>
  <c r="Y201" i="2"/>
  <c r="Z201" i="2" s="1"/>
  <c r="J202" i="2"/>
  <c r="X202" i="2"/>
  <c r="Y202" i="2"/>
  <c r="Z202" i="2" s="1"/>
  <c r="J203" i="2"/>
  <c r="X203" i="2"/>
  <c r="Y203" i="2"/>
  <c r="Z203" i="2" s="1"/>
  <c r="AA203" i="2" s="1"/>
  <c r="J204" i="2"/>
  <c r="X204" i="2"/>
  <c r="Y204" i="2"/>
  <c r="Z204" i="2" s="1"/>
  <c r="AA204" i="2" s="1"/>
  <c r="J205" i="2"/>
  <c r="X205" i="2"/>
  <c r="Y205" i="2"/>
  <c r="Z205" i="2" s="1"/>
  <c r="AA205" i="2" s="1"/>
  <c r="J206" i="2"/>
  <c r="X206" i="2"/>
  <c r="Y206" i="2" s="1"/>
  <c r="Z206" i="2" s="1"/>
  <c r="AA206" i="2" s="1"/>
  <c r="J207" i="2"/>
  <c r="X207" i="2"/>
  <c r="Y207" i="2" s="1"/>
  <c r="Z207" i="2" s="1"/>
  <c r="AA207" i="2" s="1"/>
  <c r="J208" i="2"/>
  <c r="X208" i="2"/>
  <c r="Y208" i="2"/>
  <c r="Z208" i="2" s="1"/>
  <c r="AA208" i="2" s="1"/>
  <c r="J209" i="2"/>
  <c r="X209" i="2"/>
  <c r="Y209" i="2" s="1"/>
  <c r="Z209" i="2" s="1"/>
  <c r="AA209" i="2" s="1"/>
  <c r="J210" i="2"/>
  <c r="X210" i="2"/>
  <c r="Y210" i="2"/>
  <c r="Z210" i="2" s="1"/>
  <c r="J211" i="2"/>
  <c r="X211" i="2"/>
  <c r="Y211" i="2"/>
  <c r="Z211" i="2" s="1"/>
  <c r="I82" i="12"/>
  <c r="C117" i="12" s="1"/>
  <c r="D17" i="26"/>
  <c r="E17" i="26"/>
  <c r="C13" i="22"/>
  <c r="H13" i="22" s="1"/>
  <c r="H7" i="22"/>
  <c r="Q16" i="3"/>
  <c r="Q17" i="3"/>
  <c r="Q18" i="3"/>
  <c r="Q19" i="3"/>
  <c r="Q20" i="3"/>
  <c r="Q21" i="3"/>
  <c r="Q22" i="3"/>
  <c r="Q23" i="3"/>
  <c r="Q24" i="3"/>
  <c r="Q25" i="3"/>
  <c r="Q15" i="3"/>
  <c r="R17" i="3"/>
  <c r="R18" i="3"/>
  <c r="R19" i="3"/>
  <c r="R20" i="3"/>
  <c r="R21" i="3"/>
  <c r="R22" i="3"/>
  <c r="R23" i="3"/>
  <c r="R24" i="3"/>
  <c r="R25" i="3"/>
  <c r="E2" i="12"/>
  <c r="D2" i="12"/>
  <c r="E14" i="24"/>
  <c r="F15" i="24" s="1"/>
  <c r="E15" i="24"/>
  <c r="E16" i="24"/>
  <c r="E17" i="24"/>
  <c r="F17" i="24" s="1"/>
  <c r="Y20" i="26" s="1"/>
  <c r="E18" i="24"/>
  <c r="E19" i="24"/>
  <c r="F19" i="24" s="1"/>
  <c r="Y22" i="26" s="1"/>
  <c r="E22" i="24"/>
  <c r="E23" i="24"/>
  <c r="F23" i="24" s="1"/>
  <c r="Y26" i="26" s="1"/>
  <c r="E24" i="24"/>
  <c r="F25" i="24"/>
  <c r="Y28" i="26" s="1"/>
  <c r="C14" i="24"/>
  <c r="C15" i="24"/>
  <c r="D15" i="24"/>
  <c r="C17" i="24"/>
  <c r="D17" i="24" s="1"/>
  <c r="X20" i="26" s="1"/>
  <c r="D18" i="24"/>
  <c r="X21" i="26" s="1"/>
  <c r="C19" i="24"/>
  <c r="C23" i="24"/>
  <c r="X17" i="26"/>
  <c r="Y17" i="26"/>
  <c r="F22" i="24"/>
  <c r="F16" i="24"/>
  <c r="Y19" i="26" s="1"/>
  <c r="F24" i="24"/>
  <c r="Y27" i="26" s="1"/>
  <c r="B228" i="2"/>
  <c r="B229" i="2" s="1"/>
  <c r="B230" i="2" s="1"/>
  <c r="B231" i="2" s="1"/>
  <c r="B232" i="2" s="1"/>
  <c r="B233" i="2" s="1"/>
  <c r="B234" i="2" s="1"/>
  <c r="B235" i="2" s="1"/>
  <c r="B236" i="2" s="1"/>
  <c r="B237" i="2" s="1"/>
  <c r="B238" i="2" s="1"/>
  <c r="B239" i="2" s="1"/>
  <c r="B176" i="2"/>
  <c r="B177" i="2" s="1"/>
  <c r="B178" i="2" s="1"/>
  <c r="B179" i="2" s="1"/>
  <c r="B180" i="2" s="1"/>
  <c r="B181" i="2" s="1"/>
  <c r="B182" i="2" s="1"/>
  <c r="B183" i="2" s="1"/>
  <c r="B184" i="2" s="1"/>
  <c r="B185" i="2" s="1"/>
  <c r="B186" i="2" s="1"/>
  <c r="B187" i="2" s="1"/>
  <c r="B111" i="2"/>
  <c r="B112" i="2" s="1"/>
  <c r="B113" i="2" s="1"/>
  <c r="B114" i="2" s="1"/>
  <c r="B115" i="2" s="1"/>
  <c r="B116" i="2" s="1"/>
  <c r="B117" i="2" s="1"/>
  <c r="B118" i="2" s="1"/>
  <c r="B119" i="2" s="1"/>
  <c r="B120" i="2" s="1"/>
  <c r="B121" i="2" s="1"/>
  <c r="B122" i="2" s="1"/>
  <c r="B72" i="2"/>
  <c r="B73" i="2" s="1"/>
  <c r="B74" i="2" s="1"/>
  <c r="B75" i="2" s="1"/>
  <c r="B76" i="2" s="1"/>
  <c r="B77" i="2" s="1"/>
  <c r="B78" i="2" s="1"/>
  <c r="B79" i="2" s="1"/>
  <c r="B80" i="2" s="1"/>
  <c r="B81" i="2" s="1"/>
  <c r="B82" i="2" s="1"/>
  <c r="B83" i="2" s="1"/>
  <c r="B59" i="2"/>
  <c r="B60" i="2" s="1"/>
  <c r="B61" i="2" s="1"/>
  <c r="B62" i="2" s="1"/>
  <c r="B63" i="2" s="1"/>
  <c r="B64" i="2" s="1"/>
  <c r="B65" i="2" s="1"/>
  <c r="B66" i="2" s="1"/>
  <c r="B67" i="2" s="1"/>
  <c r="B68" i="2" s="1"/>
  <c r="B69" i="2" s="1"/>
  <c r="B70" i="2" s="1"/>
  <c r="B20" i="2"/>
  <c r="B21" i="2" s="1"/>
  <c r="B22" i="2" s="1"/>
  <c r="B23" i="2" s="1"/>
  <c r="B24" i="2" s="1"/>
  <c r="B25" i="2" s="1"/>
  <c r="B26" i="2" s="1"/>
  <c r="B27" i="2" s="1"/>
  <c r="B28" i="2" s="1"/>
  <c r="B29" i="2" s="1"/>
  <c r="B30" i="2" s="1"/>
  <c r="B31" i="2" s="1"/>
  <c r="J185" i="2"/>
  <c r="J184" i="2"/>
  <c r="J183" i="2"/>
  <c r="J182" i="2"/>
  <c r="J181" i="2"/>
  <c r="J180" i="2"/>
  <c r="J179" i="2"/>
  <c r="J178" i="2"/>
  <c r="J177" i="2"/>
  <c r="J176" i="2"/>
  <c r="J175" i="2"/>
  <c r="J172" i="2"/>
  <c r="J171" i="2"/>
  <c r="J170" i="2"/>
  <c r="J169" i="2"/>
  <c r="J168" i="2"/>
  <c r="J167" i="2"/>
  <c r="J166" i="2"/>
  <c r="J165" i="2"/>
  <c r="J164" i="2"/>
  <c r="J163" i="2"/>
  <c r="J162" i="2"/>
  <c r="J159" i="2"/>
  <c r="J158" i="2"/>
  <c r="J157" i="2"/>
  <c r="J156" i="2"/>
  <c r="J155" i="2"/>
  <c r="J154" i="2"/>
  <c r="J153" i="2"/>
  <c r="J152" i="2"/>
  <c r="J151" i="2"/>
  <c r="J150" i="2"/>
  <c r="J149" i="2"/>
  <c r="J146" i="2"/>
  <c r="J145" i="2"/>
  <c r="J144" i="2"/>
  <c r="J143" i="2"/>
  <c r="J142" i="2"/>
  <c r="J141" i="2"/>
  <c r="J140" i="2"/>
  <c r="J139" i="2"/>
  <c r="J138" i="2"/>
  <c r="J137" i="2"/>
  <c r="J136" i="2"/>
  <c r="J133" i="2"/>
  <c r="J132" i="2"/>
  <c r="J131" i="2"/>
  <c r="J130" i="2"/>
  <c r="J129" i="2"/>
  <c r="J128" i="2"/>
  <c r="J127" i="2"/>
  <c r="J126" i="2"/>
  <c r="J125" i="2"/>
  <c r="J124" i="2"/>
  <c r="J123" i="2"/>
  <c r="J120" i="2"/>
  <c r="J119" i="2"/>
  <c r="J118" i="2"/>
  <c r="J117" i="2"/>
  <c r="J116" i="2"/>
  <c r="J115" i="2"/>
  <c r="J114" i="2"/>
  <c r="J113" i="2"/>
  <c r="J112" i="2"/>
  <c r="J111" i="2"/>
  <c r="J110" i="2"/>
  <c r="J107" i="2"/>
  <c r="J106" i="2"/>
  <c r="J105" i="2"/>
  <c r="J104" i="2"/>
  <c r="J103" i="2"/>
  <c r="J102" i="2"/>
  <c r="J101" i="2"/>
  <c r="J100" i="2"/>
  <c r="J99" i="2"/>
  <c r="J98" i="2"/>
  <c r="J97" i="2"/>
  <c r="J94" i="2"/>
  <c r="J93" i="2"/>
  <c r="J92" i="2"/>
  <c r="J91" i="2"/>
  <c r="J90" i="2"/>
  <c r="J89" i="2"/>
  <c r="J88" i="2"/>
  <c r="J87" i="2"/>
  <c r="J86" i="2"/>
  <c r="J85" i="2"/>
  <c r="J84" i="2"/>
  <c r="J81" i="2"/>
  <c r="J80" i="2"/>
  <c r="J79" i="2"/>
  <c r="J78" i="2"/>
  <c r="J77" i="2"/>
  <c r="J76" i="2"/>
  <c r="J75" i="2"/>
  <c r="J74" i="2"/>
  <c r="J73" i="2"/>
  <c r="J72" i="2"/>
  <c r="J71" i="2"/>
  <c r="J68" i="2"/>
  <c r="J67" i="2"/>
  <c r="J66" i="2"/>
  <c r="J65" i="2"/>
  <c r="J64" i="2"/>
  <c r="J63" i="2"/>
  <c r="J62" i="2"/>
  <c r="J61" i="2"/>
  <c r="J60" i="2"/>
  <c r="J59" i="2"/>
  <c r="J58" i="2"/>
  <c r="J55" i="2"/>
  <c r="J54" i="2"/>
  <c r="J53" i="2"/>
  <c r="J52" i="2"/>
  <c r="J51" i="2"/>
  <c r="J50" i="2"/>
  <c r="J49" i="2"/>
  <c r="J48" i="2"/>
  <c r="J47" i="2"/>
  <c r="J46" i="2"/>
  <c r="J45" i="2"/>
  <c r="J42" i="2"/>
  <c r="J41" i="2"/>
  <c r="J40" i="2"/>
  <c r="J39" i="2"/>
  <c r="J38" i="2"/>
  <c r="J37" i="2"/>
  <c r="J36" i="2"/>
  <c r="J35" i="2"/>
  <c r="J34" i="2"/>
  <c r="J33" i="2"/>
  <c r="J29" i="2"/>
  <c r="J28" i="2"/>
  <c r="J27" i="2"/>
  <c r="J26" i="2"/>
  <c r="J25" i="2"/>
  <c r="J24" i="2"/>
  <c r="J23" i="2"/>
  <c r="J22" i="2"/>
  <c r="J21" i="2"/>
  <c r="J20" i="2"/>
  <c r="J19" i="2"/>
  <c r="J16" i="2"/>
  <c r="J15" i="2"/>
  <c r="J14" i="2"/>
  <c r="J13" i="2"/>
  <c r="J12" i="2"/>
  <c r="J11" i="2"/>
  <c r="J10" i="2"/>
  <c r="J9" i="2"/>
  <c r="J8" i="2"/>
  <c r="J7" i="2"/>
  <c r="J6" i="2"/>
  <c r="J32" i="2"/>
  <c r="Y25" i="26"/>
  <c r="B124" i="2"/>
  <c r="B125" i="2"/>
  <c r="B126" i="2" s="1"/>
  <c r="B127" i="2" s="1"/>
  <c r="B128" i="2" s="1"/>
  <c r="B129" i="2" s="1"/>
  <c r="B130" i="2" s="1"/>
  <c r="B131" i="2" s="1"/>
  <c r="B132" i="2" s="1"/>
  <c r="B133" i="2" s="1"/>
  <c r="B134" i="2" s="1"/>
  <c r="B135" i="2" s="1"/>
  <c r="Q1" i="2"/>
  <c r="R16" i="3"/>
  <c r="R15" i="3"/>
  <c r="X172" i="2"/>
  <c r="X171" i="2"/>
  <c r="Y171" i="2"/>
  <c r="Z171" i="2" s="1"/>
  <c r="X170" i="2"/>
  <c r="Y170" i="2" s="1"/>
  <c r="Z170" i="2" s="1"/>
  <c r="X169" i="2"/>
  <c r="Y169" i="2"/>
  <c r="Z169" i="2" s="1"/>
  <c r="X168" i="2"/>
  <c r="Y168" i="2"/>
  <c r="Z168" i="2" s="1"/>
  <c r="X167" i="2"/>
  <c r="Y167" i="2" s="1"/>
  <c r="Z167" i="2" s="1"/>
  <c r="X166" i="2"/>
  <c r="Y166" i="2" s="1"/>
  <c r="Z166" i="2" s="1"/>
  <c r="X165" i="2"/>
  <c r="Y165" i="2"/>
  <c r="Z165" i="2" s="1"/>
  <c r="X164" i="2"/>
  <c r="Y164" i="2" s="1"/>
  <c r="Z164" i="2" s="1"/>
  <c r="X163" i="2"/>
  <c r="Y163" i="2"/>
  <c r="Z163" i="2" s="1"/>
  <c r="AA163" i="2" s="1"/>
  <c r="X162" i="2"/>
  <c r="Y162" i="2"/>
  <c r="X146" i="2"/>
  <c r="Y146" i="2"/>
  <c r="Z146" i="2" s="1"/>
  <c r="X145" i="2"/>
  <c r="Y145" i="2" s="1"/>
  <c r="Z145" i="2" s="1"/>
  <c r="X144" i="2"/>
  <c r="Y144" i="2"/>
  <c r="Z144" i="2" s="1"/>
  <c r="X143" i="2"/>
  <c r="Y143" i="2" s="1"/>
  <c r="Z143" i="2" s="1"/>
  <c r="X142" i="2"/>
  <c r="Y142" i="2"/>
  <c r="Z142" i="2" s="1"/>
  <c r="X141" i="2"/>
  <c r="Y141" i="2" s="1"/>
  <c r="Z141" i="2" s="1"/>
  <c r="AA141" i="2" s="1"/>
  <c r="X140" i="2"/>
  <c r="Y140" i="2" s="1"/>
  <c r="Z140" i="2" s="1"/>
  <c r="X139" i="2"/>
  <c r="Y139" i="2"/>
  <c r="Z139" i="2" s="1"/>
  <c r="X138" i="2"/>
  <c r="Y138" i="2" s="1"/>
  <c r="Z138" i="2" s="1"/>
  <c r="AA138" i="2" s="1"/>
  <c r="X137" i="2"/>
  <c r="Y137" i="2"/>
  <c r="Z137" i="2" s="1"/>
  <c r="X136" i="2"/>
  <c r="Y136" i="2"/>
  <c r="Z136" i="2" s="1"/>
  <c r="X94" i="2"/>
  <c r="Y94" i="2" s="1"/>
  <c r="Z94" i="2" s="1"/>
  <c r="AA94" i="2" s="1"/>
  <c r="X93" i="2"/>
  <c r="Y93" i="2" s="1"/>
  <c r="Z93" i="2" s="1"/>
  <c r="X92" i="2"/>
  <c r="Y92" i="2"/>
  <c r="Z92" i="2" s="1"/>
  <c r="X91" i="2"/>
  <c r="Y91" i="2" s="1"/>
  <c r="Z91" i="2" s="1"/>
  <c r="X90" i="2"/>
  <c r="Y90" i="2"/>
  <c r="Z90" i="2" s="1"/>
  <c r="AA90" i="2" s="1"/>
  <c r="X89" i="2"/>
  <c r="Y89" i="2" s="1"/>
  <c r="Z89" i="2" s="1"/>
  <c r="X88" i="2"/>
  <c r="Y88" i="2" s="1"/>
  <c r="Z88" i="2" s="1"/>
  <c r="X87" i="2"/>
  <c r="Y87" i="2"/>
  <c r="Z87" i="2" s="1"/>
  <c r="AA87" i="2" s="1"/>
  <c r="X86" i="2"/>
  <c r="Y86" i="2"/>
  <c r="Z86" i="2" s="1"/>
  <c r="X85" i="2"/>
  <c r="Y85" i="2" s="1"/>
  <c r="Z85" i="2" s="1"/>
  <c r="AA85" i="2" s="1"/>
  <c r="X84" i="2"/>
  <c r="Y84" i="2" s="1"/>
  <c r="Z84" i="2" s="1"/>
  <c r="AA84" i="2" s="1"/>
  <c r="X120" i="2"/>
  <c r="Y120" i="2" s="1"/>
  <c r="Z120" i="2" s="1"/>
  <c r="X119" i="2"/>
  <c r="Y119" i="2"/>
  <c r="Z119" i="2" s="1"/>
  <c r="X118" i="2"/>
  <c r="Y118" i="2" s="1"/>
  <c r="Z118" i="2" s="1"/>
  <c r="AA118" i="2" s="1"/>
  <c r="X117" i="2"/>
  <c r="Y117" i="2" s="1"/>
  <c r="Z117" i="2" s="1"/>
  <c r="X116" i="2"/>
  <c r="Y116" i="2"/>
  <c r="Z116" i="2" s="1"/>
  <c r="X115" i="2"/>
  <c r="Y115" i="2" s="1"/>
  <c r="Z115" i="2" s="1"/>
  <c r="AA115" i="2" s="1"/>
  <c r="X114" i="2"/>
  <c r="Y114" i="2" s="1"/>
  <c r="Z114" i="2" s="1"/>
  <c r="AA114" i="2" s="1"/>
  <c r="X113" i="2"/>
  <c r="Y113" i="2" s="1"/>
  <c r="Z113" i="2" s="1"/>
  <c r="X112" i="2"/>
  <c r="Y112" i="2" s="1"/>
  <c r="Z112" i="2" s="1"/>
  <c r="AA112" i="2" s="1"/>
  <c r="X111" i="2"/>
  <c r="Y111" i="2" s="1"/>
  <c r="Z111" i="2" s="1"/>
  <c r="AA111" i="2" s="1"/>
  <c r="AB111" i="2" s="1"/>
  <c r="X110" i="2"/>
  <c r="Y110" i="2"/>
  <c r="Z110" i="2" s="1"/>
  <c r="AA110" i="2" s="1"/>
  <c r="X185" i="2"/>
  <c r="X184" i="2"/>
  <c r="X183" i="2"/>
  <c r="Y183" i="2" s="1"/>
  <c r="Z183" i="2" s="1"/>
  <c r="AA183" i="2" s="1"/>
  <c r="X182" i="2"/>
  <c r="Y182" i="2" s="1"/>
  <c r="Z182" i="2" s="1"/>
  <c r="X181" i="2"/>
  <c r="X180" i="2"/>
  <c r="Y180" i="2" s="1"/>
  <c r="Z180" i="2" s="1"/>
  <c r="AA180" i="2" s="1"/>
  <c r="X179" i="2"/>
  <c r="Y179" i="2"/>
  <c r="Z179" i="2" s="1"/>
  <c r="X178" i="2"/>
  <c r="Y178" i="2"/>
  <c r="X177" i="2"/>
  <c r="Y177" i="2"/>
  <c r="Z177" i="2" s="1"/>
  <c r="X176" i="2"/>
  <c r="Y176" i="2" s="1"/>
  <c r="Z176" i="2" s="1"/>
  <c r="X175" i="2"/>
  <c r="X159" i="2"/>
  <c r="Y159" i="2" s="1"/>
  <c r="Z159" i="2" s="1"/>
  <c r="X158" i="2"/>
  <c r="Y158" i="2" s="1"/>
  <c r="Z158" i="2" s="1"/>
  <c r="X157" i="2"/>
  <c r="Y157" i="2"/>
  <c r="Z157" i="2" s="1"/>
  <c r="X156" i="2"/>
  <c r="Y156" i="2" s="1"/>
  <c r="Z156" i="2" s="1"/>
  <c r="X155" i="2"/>
  <c r="Y155" i="2"/>
  <c r="Z155" i="2" s="1"/>
  <c r="X154" i="2"/>
  <c r="Y154" i="2" s="1"/>
  <c r="Z154" i="2" s="1"/>
  <c r="X153" i="2"/>
  <c r="Y153" i="2" s="1"/>
  <c r="Z153" i="2" s="1"/>
  <c r="X152" i="2"/>
  <c r="Y152" i="2"/>
  <c r="Z152" i="2" s="1"/>
  <c r="X151" i="2"/>
  <c r="Y151" i="2" s="1"/>
  <c r="Z151" i="2" s="1"/>
  <c r="AA151" i="2" s="1"/>
  <c r="X150" i="2"/>
  <c r="Y150" i="2" s="1"/>
  <c r="Z150" i="2" s="1"/>
  <c r="X149" i="2"/>
  <c r="Y149" i="2"/>
  <c r="Z149" i="2" s="1"/>
  <c r="X133" i="2"/>
  <c r="Y133" i="2" s="1"/>
  <c r="Z133" i="2" s="1"/>
  <c r="X132" i="2"/>
  <c r="Y132" i="2"/>
  <c r="Z132" i="2" s="1"/>
  <c r="AA132" i="2" s="1"/>
  <c r="X131" i="2"/>
  <c r="Y131" i="2"/>
  <c r="Z131" i="2" s="1"/>
  <c r="X130" i="2"/>
  <c r="Y130" i="2" s="1"/>
  <c r="Z130" i="2" s="1"/>
  <c r="X129" i="2"/>
  <c r="Y129" i="2" s="1"/>
  <c r="Z129" i="2" s="1"/>
  <c r="AA129" i="2" s="1"/>
  <c r="X128" i="2"/>
  <c r="Y128" i="2"/>
  <c r="Z128" i="2" s="1"/>
  <c r="AA128" i="2" s="1"/>
  <c r="X127" i="2"/>
  <c r="Y127" i="2"/>
  <c r="Z127" i="2" s="1"/>
  <c r="AA127" i="2" s="1"/>
  <c r="X126" i="2"/>
  <c r="Y126" i="2"/>
  <c r="Z126" i="2" s="1"/>
  <c r="X125" i="2"/>
  <c r="Y125" i="2" s="1"/>
  <c r="Z125" i="2" s="1"/>
  <c r="X124" i="2"/>
  <c r="Y124" i="2"/>
  <c r="Z124" i="2" s="1"/>
  <c r="X123" i="2"/>
  <c r="Y123" i="2" s="1"/>
  <c r="Z123" i="2" s="1"/>
  <c r="AA123" i="2" s="1"/>
  <c r="X107" i="2"/>
  <c r="X106" i="2"/>
  <c r="X105" i="2"/>
  <c r="X104" i="2"/>
  <c r="Y104" i="2"/>
  <c r="X103" i="2"/>
  <c r="X102" i="2"/>
  <c r="X101" i="2"/>
  <c r="X100" i="2"/>
  <c r="Y100" i="2" s="1"/>
  <c r="Z100" i="2" s="1"/>
  <c r="X99" i="2"/>
  <c r="Y99" i="2"/>
  <c r="X98" i="2"/>
  <c r="Y98" i="2"/>
  <c r="Z98" i="2" s="1"/>
  <c r="X68" i="2"/>
  <c r="Y68" i="2" s="1"/>
  <c r="Z68" i="2" s="1"/>
  <c r="X67" i="2"/>
  <c r="Y67" i="2"/>
  <c r="Z67" i="2" s="1"/>
  <c r="X66" i="2"/>
  <c r="Y66" i="2"/>
  <c r="Z66" i="2" s="1"/>
  <c r="X65" i="2"/>
  <c r="Y65" i="2" s="1"/>
  <c r="Z65" i="2" s="1"/>
  <c r="AA65" i="2" s="1"/>
  <c r="X64" i="2"/>
  <c r="Y64" i="2" s="1"/>
  <c r="Z64" i="2" s="1"/>
  <c r="X63" i="2"/>
  <c r="Y63" i="2"/>
  <c r="Z63" i="2" s="1"/>
  <c r="X62" i="2"/>
  <c r="Y62" i="2" s="1"/>
  <c r="Z62" i="2" s="1"/>
  <c r="X61" i="2"/>
  <c r="Y61" i="2" s="1"/>
  <c r="Z61" i="2" s="1"/>
  <c r="X60" i="2"/>
  <c r="Y60" i="2"/>
  <c r="Z60" i="2" s="1"/>
  <c r="X59" i="2"/>
  <c r="Y59" i="2" s="1"/>
  <c r="Z59" i="2" s="1"/>
  <c r="AA59" i="2" s="1"/>
  <c r="X58" i="2"/>
  <c r="Y58" i="2" s="1"/>
  <c r="Z58" i="2" s="1"/>
  <c r="X42" i="2"/>
  <c r="X41" i="2"/>
  <c r="Y41" i="2" s="1"/>
  <c r="Z41" i="2" s="1"/>
  <c r="X40" i="2"/>
  <c r="Y40" i="2"/>
  <c r="Z40" i="2" s="1"/>
  <c r="X39" i="2"/>
  <c r="Y39" i="2"/>
  <c r="Z39" i="2" s="1"/>
  <c r="X38" i="2"/>
  <c r="Y38" i="2" s="1"/>
  <c r="Z38" i="2" s="1"/>
  <c r="X37" i="2"/>
  <c r="Y37" i="2"/>
  <c r="Z37" i="2" s="1"/>
  <c r="X36" i="2"/>
  <c r="Y36" i="2" s="1"/>
  <c r="Z36" i="2" s="1"/>
  <c r="X35" i="2"/>
  <c r="Y35" i="2"/>
  <c r="Z35" i="2" s="1"/>
  <c r="AA35" i="2" s="1"/>
  <c r="X34" i="2"/>
  <c r="Y34" i="2"/>
  <c r="Z34" i="2" s="1"/>
  <c r="X33" i="2"/>
  <c r="Y33" i="2" s="1"/>
  <c r="Z33" i="2" s="1"/>
  <c r="X32" i="2"/>
  <c r="X81" i="2"/>
  <c r="Y81" i="2" s="1"/>
  <c r="Z81" i="2" s="1"/>
  <c r="X80" i="2"/>
  <c r="Y80" i="2"/>
  <c r="Z80" i="2" s="1"/>
  <c r="X79" i="2"/>
  <c r="Y79" i="2" s="1"/>
  <c r="Z79" i="2" s="1"/>
  <c r="X78" i="2"/>
  <c r="Y78" i="2"/>
  <c r="Z78" i="2" s="1"/>
  <c r="AA78" i="2" s="1"/>
  <c r="X77" i="2"/>
  <c r="Y77" i="2"/>
  <c r="Z77" i="2" s="1"/>
  <c r="X76" i="2"/>
  <c r="Y76" i="2" s="1"/>
  <c r="Z76" i="2" s="1"/>
  <c r="X75" i="2"/>
  <c r="Y75" i="2"/>
  <c r="Z75" i="2" s="1"/>
  <c r="AA75" i="2" s="1"/>
  <c r="X74" i="2"/>
  <c r="Y74" i="2"/>
  <c r="Z74" i="2" s="1"/>
  <c r="X73" i="2"/>
  <c r="Y73" i="2" s="1"/>
  <c r="Z73" i="2" s="1"/>
  <c r="X72" i="2"/>
  <c r="Y72" i="2"/>
  <c r="Z72" i="2" s="1"/>
  <c r="X71" i="2"/>
  <c r="Y71" i="2" s="1"/>
  <c r="Z71" i="2" s="1"/>
  <c r="X55" i="2"/>
  <c r="Y55" i="2"/>
  <c r="Z55" i="2" s="1"/>
  <c r="X54" i="2"/>
  <c r="Y54" i="2" s="1"/>
  <c r="Z54" i="2" s="1"/>
  <c r="X53" i="2"/>
  <c r="Y53" i="2"/>
  <c r="Z53" i="2" s="1"/>
  <c r="AA53" i="2" s="1"/>
  <c r="X52" i="2"/>
  <c r="Y52" i="2" s="1"/>
  <c r="Z52" i="2" s="1"/>
  <c r="X51" i="2"/>
  <c r="Y51" i="2"/>
  <c r="Z51" i="2" s="1"/>
  <c r="AA51" i="2" s="1"/>
  <c r="X50" i="2"/>
  <c r="Y50" i="2"/>
  <c r="Z50" i="2" s="1"/>
  <c r="X49" i="2"/>
  <c r="Y49" i="2" s="1"/>
  <c r="Z49" i="2" s="1"/>
  <c r="X48" i="2"/>
  <c r="Y48" i="2"/>
  <c r="Z48" i="2" s="1"/>
  <c r="AA48" i="2" s="1"/>
  <c r="X47" i="2"/>
  <c r="Y47" i="2"/>
  <c r="Z47" i="2" s="1"/>
  <c r="X46" i="2"/>
  <c r="Y46" i="2" s="1"/>
  <c r="Z46" i="2" s="1"/>
  <c r="X45" i="2"/>
  <c r="Y45" i="2"/>
  <c r="Z45" i="2" s="1"/>
  <c r="X29" i="2"/>
  <c r="Y29" i="2" s="1"/>
  <c r="Z29" i="2" s="1"/>
  <c r="X28" i="2"/>
  <c r="Y28" i="2"/>
  <c r="Z28" i="2" s="1"/>
  <c r="AA28" i="2" s="1"/>
  <c r="X27" i="2"/>
  <c r="Y27" i="2"/>
  <c r="Z27" i="2" s="1"/>
  <c r="X26" i="2"/>
  <c r="Y26" i="2" s="1"/>
  <c r="Z26" i="2" s="1"/>
  <c r="X25" i="2"/>
  <c r="Y25" i="2"/>
  <c r="Z25" i="2" s="1"/>
  <c r="AA25" i="2" s="1"/>
  <c r="X24" i="2"/>
  <c r="Y24" i="2"/>
  <c r="Z24" i="2" s="1"/>
  <c r="X23" i="2"/>
  <c r="Y23" i="2" s="1"/>
  <c r="Z23" i="2" s="1"/>
  <c r="X22" i="2"/>
  <c r="Y22" i="2"/>
  <c r="Z22" i="2" s="1"/>
  <c r="AB22" i="2" s="1"/>
  <c r="AC22" i="2" s="1"/>
  <c r="X21" i="2"/>
  <c r="Y21" i="2" s="1"/>
  <c r="Z21" i="2" s="1"/>
  <c r="X20" i="2"/>
  <c r="Y20" i="2"/>
  <c r="Z20" i="2" s="1"/>
  <c r="AA20" i="2" s="1"/>
  <c r="X19" i="2"/>
  <c r="Y19" i="2"/>
  <c r="Z19" i="2" s="1"/>
  <c r="C7" i="2"/>
  <c r="C8" i="2" s="1"/>
  <c r="C9" i="2" s="1"/>
  <c r="C10" i="2" s="1"/>
  <c r="C11" i="2" s="1"/>
  <c r="C12" i="2" s="1"/>
  <c r="C13" i="2" s="1"/>
  <c r="C14" i="2" s="1"/>
  <c r="C15" i="2" s="1"/>
  <c r="C16" i="2" s="1"/>
  <c r="C17" i="2" s="1"/>
  <c r="C18" i="2" s="1"/>
  <c r="C19" i="2" s="1"/>
  <c r="J227" i="2"/>
  <c r="J228" i="2"/>
  <c r="Z99" i="2"/>
  <c r="G13" i="22"/>
  <c r="E13" i="22"/>
  <c r="H11" i="22"/>
  <c r="H10" i="22"/>
  <c r="H9" i="22"/>
  <c r="H8" i="22"/>
  <c r="V87" i="4"/>
  <c r="W87" i="4"/>
  <c r="X87" i="4" s="1"/>
  <c r="Y87" i="4" s="1"/>
  <c r="Z87" i="4" s="1"/>
  <c r="AA87" i="4" s="1"/>
  <c r="AB87" i="4" s="1"/>
  <c r="AC87" i="4" s="1"/>
  <c r="AD87" i="4" s="1"/>
  <c r="AE87" i="4" s="1"/>
  <c r="AF87" i="4" s="1"/>
  <c r="AG87" i="4" s="1"/>
  <c r="AH87" i="4" s="1"/>
  <c r="AI87" i="4" s="1"/>
  <c r="D25" i="12"/>
  <c r="D44" i="12" s="1"/>
  <c r="J44" i="12" s="1"/>
  <c r="E6" i="12"/>
  <c r="D6" i="12"/>
  <c r="H6" i="12"/>
  <c r="G6" i="12"/>
  <c r="F6" i="12"/>
  <c r="C6" i="12"/>
  <c r="U40" i="4"/>
  <c r="E14" i="3" s="1"/>
  <c r="T40" i="4"/>
  <c r="C14" i="3" s="1"/>
  <c r="U39" i="4"/>
  <c r="E13" i="3" s="1"/>
  <c r="F13" i="3" s="1"/>
  <c r="T39" i="4"/>
  <c r="C13" i="3" s="1"/>
  <c r="D14" i="3" s="1"/>
  <c r="M14" i="3" s="1"/>
  <c r="U38" i="4"/>
  <c r="E12" i="3" s="1"/>
  <c r="T38" i="4"/>
  <c r="C12" i="3" s="1"/>
  <c r="U37" i="4"/>
  <c r="E11" i="3" s="1"/>
  <c r="F11" i="3" s="1"/>
  <c r="T37" i="4"/>
  <c r="C11" i="3" s="1"/>
  <c r="D11" i="3" s="1"/>
  <c r="M11" i="3" s="1"/>
  <c r="E25" i="3"/>
  <c r="F26" i="3" s="1"/>
  <c r="U36" i="4"/>
  <c r="E10" i="3" s="1"/>
  <c r="T36" i="4"/>
  <c r="C10" i="3" s="1"/>
  <c r="D10" i="3" s="1"/>
  <c r="E24" i="3"/>
  <c r="U35" i="4"/>
  <c r="E9" i="3"/>
  <c r="T35" i="4"/>
  <c r="C9" i="3"/>
  <c r="D9" i="3" s="1"/>
  <c r="M9" i="3" s="1"/>
  <c r="T34" i="4"/>
  <c r="C8" i="3"/>
  <c r="G9" i="3"/>
  <c r="G8" i="3"/>
  <c r="H9" i="3"/>
  <c r="E23" i="3"/>
  <c r="U34" i="4"/>
  <c r="E8" i="3"/>
  <c r="E22" i="3"/>
  <c r="U33" i="4"/>
  <c r="E7" i="3" s="1"/>
  <c r="U32" i="4"/>
  <c r="E6" i="3" s="1"/>
  <c r="F6" i="3" s="1"/>
  <c r="T33" i="4"/>
  <c r="C7" i="3"/>
  <c r="E21" i="3"/>
  <c r="T32" i="4"/>
  <c r="C6" i="3" s="1"/>
  <c r="E20" i="3"/>
  <c r="U31" i="4"/>
  <c r="E5" i="3"/>
  <c r="T31" i="4"/>
  <c r="C5" i="3"/>
  <c r="E19" i="3"/>
  <c r="E17" i="3"/>
  <c r="E16" i="3"/>
  <c r="E15" i="3"/>
  <c r="EH26" i="4"/>
  <c r="EG26" i="4"/>
  <c r="EF26" i="4"/>
  <c r="EE26" i="4"/>
  <c r="ED26" i="4"/>
  <c r="EC26" i="4"/>
  <c r="EB26" i="4"/>
  <c r="EA26" i="4"/>
  <c r="DZ26" i="4"/>
  <c r="DY26" i="4"/>
  <c r="DX26" i="4"/>
  <c r="DW26" i="4"/>
  <c r="DV26" i="4"/>
  <c r="DU26" i="4"/>
  <c r="DT26" i="4"/>
  <c r="DS26" i="4"/>
  <c r="DR26" i="4"/>
  <c r="DQ26" i="4"/>
  <c r="DP26" i="4"/>
  <c r="DO26" i="4"/>
  <c r="DN26" i="4"/>
  <c r="DM26" i="4"/>
  <c r="DL26" i="4"/>
  <c r="DK26" i="4"/>
  <c r="DJ26" i="4"/>
  <c r="DI26" i="4"/>
  <c r="DH26" i="4"/>
  <c r="DG26" i="4"/>
  <c r="DF26" i="4"/>
  <c r="DE26" i="4"/>
  <c r="DD26" i="4"/>
  <c r="DC26" i="4"/>
  <c r="DB26" i="4"/>
  <c r="DA26" i="4"/>
  <c r="CZ26" i="4"/>
  <c r="CY26" i="4"/>
  <c r="CX26" i="4"/>
  <c r="CW26" i="4"/>
  <c r="CV26" i="4"/>
  <c r="CU26" i="4"/>
  <c r="CT26" i="4"/>
  <c r="CS26" i="4"/>
  <c r="CR26" i="4"/>
  <c r="CQ26" i="4"/>
  <c r="CP26" i="4"/>
  <c r="CO26" i="4"/>
  <c r="CN26" i="4"/>
  <c r="CM26" i="4"/>
  <c r="CL26" i="4"/>
  <c r="CK26" i="4"/>
  <c r="CJ26" i="4"/>
  <c r="CI26" i="4"/>
  <c r="CH26" i="4"/>
  <c r="CG26" i="4"/>
  <c r="CF26" i="4"/>
  <c r="CE26" i="4"/>
  <c r="CD26" i="4"/>
  <c r="CC26" i="4"/>
  <c r="CB26" i="4"/>
  <c r="CA26" i="4"/>
  <c r="BZ26" i="4"/>
  <c r="BY26" i="4"/>
  <c r="BX26" i="4"/>
  <c r="BW26" i="4"/>
  <c r="BV26" i="4"/>
  <c r="BU26" i="4"/>
  <c r="BT26" i="4"/>
  <c r="BS26" i="4"/>
  <c r="BR26" i="4"/>
  <c r="BQ26" i="4"/>
  <c r="BP26" i="4"/>
  <c r="BO26" i="4"/>
  <c r="BN26" i="4"/>
  <c r="BM26" i="4"/>
  <c r="BL26" i="4"/>
  <c r="BK26" i="4"/>
  <c r="BJ26" i="4"/>
  <c r="BI26" i="4"/>
  <c r="BH26" i="4"/>
  <c r="BG26" i="4"/>
  <c r="BF26" i="4"/>
  <c r="BE26" i="4"/>
  <c r="BD26" i="4"/>
  <c r="BC26" i="4"/>
  <c r="BB26" i="4"/>
  <c r="BA26" i="4"/>
  <c r="AZ26" i="4"/>
  <c r="AY26" i="4"/>
  <c r="AX26" i="4"/>
  <c r="AW26" i="4"/>
  <c r="AV26" i="4"/>
  <c r="AU26" i="4"/>
  <c r="AT26" i="4"/>
  <c r="AS26" i="4"/>
  <c r="AR26" i="4"/>
  <c r="AQ26" i="4"/>
  <c r="AP26" i="4"/>
  <c r="AO26" i="4"/>
  <c r="AN26" i="4"/>
  <c r="AM26" i="4"/>
  <c r="AL26" i="4"/>
  <c r="AK26" i="4"/>
  <c r="AJ26" i="4"/>
  <c r="AI26" i="4"/>
  <c r="AH26" i="4"/>
  <c r="AG26" i="4"/>
  <c r="AF26" i="4"/>
  <c r="AE26" i="4"/>
  <c r="AD26" i="4"/>
  <c r="AC26" i="4"/>
  <c r="AB26" i="4"/>
  <c r="AA26" i="4"/>
  <c r="Z26" i="4"/>
  <c r="Y26" i="4"/>
  <c r="X26" i="4"/>
  <c r="W26" i="4"/>
  <c r="V26" i="4"/>
  <c r="U26" i="4"/>
  <c r="T26" i="4"/>
  <c r="S26" i="4"/>
  <c r="EH18" i="4"/>
  <c r="EG18" i="4"/>
  <c r="EF18" i="4"/>
  <c r="EE18" i="4"/>
  <c r="ED18" i="4"/>
  <c r="EC18" i="4"/>
  <c r="EB18" i="4"/>
  <c r="EA18" i="4"/>
  <c r="DZ18" i="4"/>
  <c r="DY18" i="4"/>
  <c r="DX18" i="4"/>
  <c r="DW18" i="4"/>
  <c r="DV18" i="4"/>
  <c r="DU18" i="4"/>
  <c r="DT18" i="4"/>
  <c r="DS18" i="4"/>
  <c r="DR18" i="4"/>
  <c r="DQ18" i="4"/>
  <c r="DP18" i="4"/>
  <c r="DO18" i="4"/>
  <c r="DN18" i="4"/>
  <c r="DM18" i="4"/>
  <c r="DL18" i="4"/>
  <c r="DK18" i="4"/>
  <c r="DJ18" i="4"/>
  <c r="DI18" i="4"/>
  <c r="DH18" i="4"/>
  <c r="DG18" i="4"/>
  <c r="DF18" i="4"/>
  <c r="DE18" i="4"/>
  <c r="DD18" i="4"/>
  <c r="DC18" i="4"/>
  <c r="DB18" i="4"/>
  <c r="DA18" i="4"/>
  <c r="CZ18" i="4"/>
  <c r="CY18" i="4"/>
  <c r="CX18" i="4"/>
  <c r="CW18" i="4"/>
  <c r="CV18" i="4"/>
  <c r="CU18" i="4"/>
  <c r="CT18" i="4"/>
  <c r="CS18" i="4"/>
  <c r="CR18" i="4"/>
  <c r="CQ18" i="4"/>
  <c r="CP18" i="4"/>
  <c r="CO18" i="4"/>
  <c r="CN18" i="4"/>
  <c r="CM18" i="4"/>
  <c r="CL18" i="4"/>
  <c r="CK18" i="4"/>
  <c r="CJ18" i="4"/>
  <c r="CI18" i="4"/>
  <c r="CH18" i="4"/>
  <c r="CG18" i="4"/>
  <c r="CF18" i="4"/>
  <c r="CE18" i="4"/>
  <c r="CD18" i="4"/>
  <c r="CC18" i="4"/>
  <c r="CB18" i="4"/>
  <c r="CA18" i="4"/>
  <c r="BZ18" i="4"/>
  <c r="BY18" i="4"/>
  <c r="BX18" i="4"/>
  <c r="BW18" i="4"/>
  <c r="BV18" i="4"/>
  <c r="BU18" i="4"/>
  <c r="BT18" i="4"/>
  <c r="BS18" i="4"/>
  <c r="BR18" i="4"/>
  <c r="BQ18" i="4"/>
  <c r="BP18" i="4"/>
  <c r="BO18" i="4"/>
  <c r="BN18" i="4"/>
  <c r="BM18" i="4"/>
  <c r="BL18" i="4"/>
  <c r="BK18" i="4"/>
  <c r="BJ18" i="4"/>
  <c r="BI18" i="4"/>
  <c r="BH18" i="4"/>
  <c r="BG18" i="4"/>
  <c r="BF18" i="4"/>
  <c r="BE18" i="4"/>
  <c r="BD18" i="4"/>
  <c r="BC18" i="4"/>
  <c r="BB18" i="4"/>
  <c r="BA18" i="4"/>
  <c r="AZ18" i="4"/>
  <c r="AY18" i="4"/>
  <c r="AX18" i="4"/>
  <c r="AW18" i="4"/>
  <c r="AV18" i="4"/>
  <c r="AU18" i="4"/>
  <c r="AT18" i="4"/>
  <c r="AS18" i="4"/>
  <c r="AR18" i="4"/>
  <c r="AQ18" i="4"/>
  <c r="AP18" i="4"/>
  <c r="AO18" i="4"/>
  <c r="AN18" i="4"/>
  <c r="AM18" i="4"/>
  <c r="AL18" i="4"/>
  <c r="AK18" i="4"/>
  <c r="AJ18" i="4"/>
  <c r="AI18" i="4"/>
  <c r="AH18" i="4"/>
  <c r="AG18" i="4"/>
  <c r="AF18" i="4"/>
  <c r="AE18" i="4"/>
  <c r="AD18" i="4"/>
  <c r="AC18" i="4"/>
  <c r="AB18" i="4"/>
  <c r="AA18" i="4"/>
  <c r="Z18" i="4"/>
  <c r="Y18" i="4"/>
  <c r="X18" i="4"/>
  <c r="W18" i="4"/>
  <c r="V18" i="4"/>
  <c r="U18" i="4"/>
  <c r="T18" i="4"/>
  <c r="S18" i="4"/>
  <c r="T28" i="26"/>
  <c r="S24" i="26"/>
  <c r="E18" i="3"/>
  <c r="G14" i="3"/>
  <c r="H14" i="3" s="1"/>
  <c r="G13" i="3"/>
  <c r="G12" i="3"/>
  <c r="G11" i="3"/>
  <c r="G10" i="3"/>
  <c r="G7" i="3"/>
  <c r="G6" i="3"/>
  <c r="G5" i="3"/>
  <c r="O224" i="2"/>
  <c r="F27" i="26" s="1"/>
  <c r="O222" i="2"/>
  <c r="F25" i="26" s="1"/>
  <c r="O221" i="2"/>
  <c r="F24" i="26"/>
  <c r="O220" i="2"/>
  <c r="F23" i="26"/>
  <c r="O216" i="2"/>
  <c r="F19" i="26"/>
  <c r="O215" i="2"/>
  <c r="O217" i="2"/>
  <c r="F20" i="26" s="1"/>
  <c r="O214" i="2"/>
  <c r="F17" i="26" s="1"/>
  <c r="O237" i="2"/>
  <c r="O230" i="2"/>
  <c r="X230" i="2" s="1"/>
  <c r="Y230" i="2" s="1"/>
  <c r="Z230" i="2" s="1"/>
  <c r="AB230" i="2" s="1"/>
  <c r="AC230" i="2" s="1"/>
  <c r="O234" i="2"/>
  <c r="O229" i="2"/>
  <c r="O227" i="2"/>
  <c r="O231" i="2"/>
  <c r="X231" i="2" s="1"/>
  <c r="Y231" i="2" s="1"/>
  <c r="Z231" i="2" s="1"/>
  <c r="O235" i="2"/>
  <c r="X235" i="2" s="1"/>
  <c r="Y235" i="2" s="1"/>
  <c r="Z235" i="2" s="1"/>
  <c r="O233" i="2"/>
  <c r="F18" i="26"/>
  <c r="O228" i="2"/>
  <c r="O232" i="2"/>
  <c r="F21" i="26"/>
  <c r="Q13" i="2"/>
  <c r="H8" i="3"/>
  <c r="M8" i="3" s="1"/>
  <c r="H12" i="3"/>
  <c r="T17" i="26"/>
  <c r="H13" i="3"/>
  <c r="H6" i="3"/>
  <c r="H10" i="3"/>
  <c r="T19" i="26"/>
  <c r="T25" i="26"/>
  <c r="H7" i="3"/>
  <c r="H11" i="3"/>
  <c r="F18" i="3"/>
  <c r="T23" i="26"/>
  <c r="T26" i="26"/>
  <c r="D8" i="3"/>
  <c r="D12" i="3"/>
  <c r="F25" i="3"/>
  <c r="F16" i="3"/>
  <c r="K16" i="3" s="1"/>
  <c r="K17" i="3" s="1"/>
  <c r="K18" i="3" s="1"/>
  <c r="K19" i="3" s="1"/>
  <c r="K20" i="3" s="1"/>
  <c r="K21" i="3" s="1"/>
  <c r="K22" i="3" s="1"/>
  <c r="K23" i="3" s="1"/>
  <c r="K24" i="3" s="1"/>
  <c r="K25" i="3" s="1"/>
  <c r="K26" i="3" s="1"/>
  <c r="K27" i="3" s="1"/>
  <c r="F17" i="3"/>
  <c r="F19" i="3"/>
  <c r="F20" i="3"/>
  <c r="F21" i="3"/>
  <c r="F22" i="3"/>
  <c r="F23" i="3"/>
  <c r="F24" i="3"/>
  <c r="F15" i="3"/>
  <c r="X221" i="2"/>
  <c r="Y221" i="2"/>
  <c r="Z221" i="2" s="1"/>
  <c r="Q7" i="2"/>
  <c r="Q9" i="2"/>
  <c r="Q11" i="2"/>
  <c r="X216" i="2"/>
  <c r="Q16" i="2"/>
  <c r="S25" i="26"/>
  <c r="Q8" i="2"/>
  <c r="S17" i="26"/>
  <c r="Q12" i="2"/>
  <c r="F10" i="3"/>
  <c r="Q6" i="2"/>
  <c r="Q10" i="2"/>
  <c r="Q14" i="2"/>
  <c r="Z14" i="2"/>
  <c r="X222" i="2"/>
  <c r="Y222" i="2" s="1"/>
  <c r="Z222" i="2" s="1"/>
  <c r="X218" i="2"/>
  <c r="Y218" i="2"/>
  <c r="Z218" i="2" s="1"/>
  <c r="X214" i="2"/>
  <c r="Y214" i="2" s="1"/>
  <c r="Z214" i="2" s="1"/>
  <c r="P7" i="2"/>
  <c r="P75" i="2"/>
  <c r="P140" i="2"/>
  <c r="P192" i="2"/>
  <c r="P62" i="2"/>
  <c r="P166" i="2"/>
  <c r="P127" i="2"/>
  <c r="P114" i="2"/>
  <c r="P179" i="2"/>
  <c r="P101" i="2"/>
  <c r="P153" i="2"/>
  <c r="P88" i="2"/>
  <c r="P205" i="2"/>
  <c r="P204" i="2"/>
  <c r="P126" i="2"/>
  <c r="P152" i="2"/>
  <c r="P181" i="2"/>
  <c r="P116" i="2"/>
  <c r="P103" i="2"/>
  <c r="P177" i="2"/>
  <c r="P151" i="2"/>
  <c r="P73" i="2"/>
  <c r="P190" i="2"/>
  <c r="P60" i="2"/>
  <c r="P125" i="2"/>
  <c r="P99" i="2"/>
  <c r="P164" i="2"/>
  <c r="P86" i="2"/>
  <c r="P112" i="2"/>
  <c r="P138" i="2"/>
  <c r="P203" i="2"/>
  <c r="P185" i="2"/>
  <c r="P146" i="2"/>
  <c r="P107" i="2"/>
  <c r="P198" i="2"/>
  <c r="P159" i="2"/>
  <c r="P211" i="2"/>
  <c r="P124" i="2"/>
  <c r="P85" i="2"/>
  <c r="P202" i="2"/>
  <c r="P150" i="2"/>
  <c r="P137" i="2"/>
  <c r="P189" i="2"/>
  <c r="P59" i="2"/>
  <c r="P72" i="2"/>
  <c r="P98" i="2"/>
  <c r="P176" i="2"/>
  <c r="P111" i="2"/>
  <c r="P163" i="2"/>
  <c r="P131" i="2"/>
  <c r="P170" i="2"/>
  <c r="P183" i="2"/>
  <c r="P105" i="2"/>
  <c r="P157" i="2"/>
  <c r="P66" i="2"/>
  <c r="P118" i="2"/>
  <c r="P79" i="2"/>
  <c r="P144" i="2"/>
  <c r="P92" i="2"/>
  <c r="P209" i="2"/>
  <c r="P196" i="2"/>
  <c r="P58" i="2"/>
  <c r="P201" i="2"/>
  <c r="P136" i="2"/>
  <c r="P149" i="2"/>
  <c r="P123" i="2"/>
  <c r="P162" i="2"/>
  <c r="P208" i="2"/>
  <c r="P156" i="2"/>
  <c r="P65" i="2"/>
  <c r="P130" i="2"/>
  <c r="P117" i="2"/>
  <c r="P182" i="2"/>
  <c r="P195" i="2"/>
  <c r="P78" i="2"/>
  <c r="P104" i="2"/>
  <c r="P169" i="2"/>
  <c r="P91" i="2"/>
  <c r="P143" i="2"/>
  <c r="S23" i="3"/>
  <c r="S15" i="3"/>
  <c r="P14" i="2"/>
  <c r="P6" i="2"/>
  <c r="P8" i="2"/>
  <c r="P16" i="2"/>
  <c r="P9" i="2"/>
  <c r="P10" i="2"/>
  <c r="P13" i="2"/>
  <c r="P12" i="2"/>
  <c r="P46" i="2"/>
  <c r="P20" i="2"/>
  <c r="P33" i="2"/>
  <c r="P23" i="2"/>
  <c r="P49" i="2"/>
  <c r="P36" i="2"/>
  <c r="P26" i="2"/>
  <c r="P52" i="2"/>
  <c r="P39" i="2"/>
  <c r="P53" i="2"/>
  <c r="P27" i="2"/>
  <c r="P40" i="2"/>
  <c r="P45" i="2"/>
  <c r="P42" i="2"/>
  <c r="P29" i="2"/>
  <c r="P34" i="2"/>
  <c r="P47" i="2"/>
  <c r="P21" i="2"/>
  <c r="Z6" i="2"/>
  <c r="AA6" i="2" s="1"/>
  <c r="Z10" i="2"/>
  <c r="AB10" i="2" s="1"/>
  <c r="AA10" i="2"/>
  <c r="Z9" i="2"/>
  <c r="AA9" i="2" s="1"/>
  <c r="Z7" i="2"/>
  <c r="AA7" i="2" s="1"/>
  <c r="AB7" i="2"/>
  <c r="Z13" i="2"/>
  <c r="AA13" i="2"/>
  <c r="Z11" i="2"/>
  <c r="AA11" i="2"/>
  <c r="AB11" i="2" s="1"/>
  <c r="Z15" i="2"/>
  <c r="O239" i="2"/>
  <c r="X239" i="2"/>
  <c r="Y239" i="2" s="1"/>
  <c r="Z239" i="2"/>
  <c r="Z8" i="2"/>
  <c r="AA8" i="2" s="1"/>
  <c r="Z16" i="2"/>
  <c r="AA16" i="2" s="1"/>
  <c r="Z12" i="2"/>
  <c r="AB12" i="2" s="1"/>
  <c r="AA12" i="2"/>
  <c r="O225" i="2"/>
  <c r="P30" i="2" s="1"/>
  <c r="Q17" i="2"/>
  <c r="O238" i="2"/>
  <c r="M15" i="3"/>
  <c r="U17" i="26" s="1"/>
  <c r="M12" i="3"/>
  <c r="E7" i="12"/>
  <c r="Z17" i="2"/>
  <c r="M10" i="3"/>
  <c r="F9" i="3"/>
  <c r="F8" i="3"/>
  <c r="J17" i="24"/>
  <c r="Z20" i="26" s="1"/>
  <c r="AB129" i="2"/>
  <c r="H15" i="24"/>
  <c r="J15" i="24"/>
  <c r="X18" i="26"/>
  <c r="I15" i="24"/>
  <c r="I16" i="24" s="1"/>
  <c r="I17" i="24"/>
  <c r="I18" i="24" s="1"/>
  <c r="I19" i="24" s="1"/>
  <c r="I20" i="24" s="1"/>
  <c r="I21" i="24" s="1"/>
  <c r="I22" i="24" s="1"/>
  <c r="I23" i="24" s="1"/>
  <c r="I24" i="24" s="1"/>
  <c r="I25" i="24" s="1"/>
  <c r="I26" i="24" s="1"/>
  <c r="F18" i="24"/>
  <c r="F20" i="24"/>
  <c r="Y18" i="26"/>
  <c r="AB203" i="2"/>
  <c r="AA56" i="2"/>
  <c r="AB44" i="2"/>
  <c r="P95" i="2"/>
  <c r="AA17" i="2"/>
  <c r="P186" i="2"/>
  <c r="AA83" i="2"/>
  <c r="X29" i="26"/>
  <c r="J26" i="24"/>
  <c r="Z29" i="26" s="1"/>
  <c r="AB114" i="2"/>
  <c r="D16" i="24"/>
  <c r="Y23" i="26"/>
  <c r="J14" i="24"/>
  <c r="Z17" i="26"/>
  <c r="AB209" i="2"/>
  <c r="X234" i="2"/>
  <c r="Y234" i="2"/>
  <c r="Z234" i="2" s="1"/>
  <c r="J220" i="2"/>
  <c r="R25" i="41"/>
  <c r="C10" i="52"/>
  <c r="X232" i="2"/>
  <c r="Y232" i="2" s="1"/>
  <c r="Z232" i="2" s="1"/>
  <c r="D137" i="2"/>
  <c r="D123" i="59"/>
  <c r="D85" i="2"/>
  <c r="D71" i="59"/>
  <c r="D34" i="2"/>
  <c r="D20" i="59"/>
  <c r="J235" i="2"/>
  <c r="J229" i="2"/>
  <c r="D20" i="2"/>
  <c r="D6" i="59"/>
  <c r="M12" i="39"/>
  <c r="M11" i="39"/>
  <c r="D176" i="2"/>
  <c r="D162" i="59"/>
  <c r="D124" i="2"/>
  <c r="D110" i="59"/>
  <c r="D72" i="2"/>
  <c r="D58" i="59"/>
  <c r="P17" i="32"/>
  <c r="P14" i="32"/>
  <c r="M14" i="39"/>
  <c r="D163" i="2"/>
  <c r="D149" i="59"/>
  <c r="D111" i="2"/>
  <c r="D97" i="59"/>
  <c r="D59" i="2"/>
  <c r="D45" i="59"/>
  <c r="J232" i="2"/>
  <c r="D150" i="2"/>
  <c r="D136" i="59"/>
  <c r="D98" i="2"/>
  <c r="D84" i="59"/>
  <c r="D46" i="2"/>
  <c r="D32" i="59"/>
  <c r="Q25" i="41"/>
  <c r="P10" i="32"/>
  <c r="P21" i="32"/>
  <c r="P19" i="32"/>
  <c r="P13" i="32"/>
  <c r="N14" i="39"/>
  <c r="J25" i="12"/>
  <c r="X228" i="2"/>
  <c r="Y228" i="2" s="1"/>
  <c r="Z228" i="2" s="1"/>
  <c r="X238" i="2"/>
  <c r="Y238" i="2" s="1"/>
  <c r="Z238" i="2" s="1"/>
  <c r="X237" i="2"/>
  <c r="Y237" i="2"/>
  <c r="Z237" i="2" s="1"/>
  <c r="Y216" i="2"/>
  <c r="Z216" i="2"/>
  <c r="X233" i="2"/>
  <c r="Y233" i="2" s="1"/>
  <c r="Z233" i="2" s="1"/>
  <c r="X227" i="2"/>
  <c r="Y227" i="2"/>
  <c r="Z227" i="2" s="1"/>
  <c r="AA227" i="2" s="1"/>
  <c r="J231" i="2"/>
  <c r="X229" i="2"/>
  <c r="Y229" i="2" s="1"/>
  <c r="Z229" i="2" s="1"/>
  <c r="R234" i="2"/>
  <c r="J234" i="2" s="1"/>
  <c r="J221" i="2"/>
  <c r="R230" i="2"/>
  <c r="J230" i="2" s="1"/>
  <c r="J217" i="2"/>
  <c r="P134" i="2"/>
  <c r="P22" i="2"/>
  <c r="P38" i="2"/>
  <c r="P216" i="2"/>
  <c r="P77" i="2"/>
  <c r="P90" i="2"/>
  <c r="P129" i="2"/>
  <c r="P178" i="2"/>
  <c r="P87" i="2"/>
  <c r="P61" i="2"/>
  <c r="X220" i="2"/>
  <c r="Y220" i="2"/>
  <c r="Z220" i="2" s="1"/>
  <c r="AA220" i="2" s="1"/>
  <c r="AB220" i="2" s="1"/>
  <c r="Q15" i="2"/>
  <c r="AA15" i="2" s="1"/>
  <c r="X219" i="2"/>
  <c r="Y219" i="2" s="1"/>
  <c r="Z219" i="2" s="1"/>
  <c r="AB78" i="2"/>
  <c r="AB48" i="2"/>
  <c r="AB127" i="2"/>
  <c r="AB138" i="2"/>
  <c r="AC138" i="2" s="1"/>
  <c r="AB53" i="2"/>
  <c r="AC53" i="2" s="1"/>
  <c r="AA76" i="2"/>
  <c r="AB76" i="2" s="1"/>
  <c r="AA177" i="2"/>
  <c r="AB177" i="2"/>
  <c r="AA92" i="2"/>
  <c r="AB92" i="2"/>
  <c r="AA143" i="2"/>
  <c r="AB143" i="2"/>
  <c r="AC143" i="2" s="1"/>
  <c r="AA165" i="2"/>
  <c r="AA200" i="2"/>
  <c r="AB200" i="2" s="1"/>
  <c r="AA33" i="2"/>
  <c r="AB33" i="2" s="1"/>
  <c r="AA73" i="2"/>
  <c r="AB73" i="2"/>
  <c r="AC73" i="2" s="1"/>
  <c r="AA98" i="2"/>
  <c r="AB98" i="2" s="1"/>
  <c r="AC98" i="2" s="1"/>
  <c r="AA155" i="2"/>
  <c r="AB155" i="2"/>
  <c r="AA145" i="2"/>
  <c r="AB145" i="2" s="1"/>
  <c r="P147" i="2"/>
  <c r="P35" i="2"/>
  <c r="P51" i="2"/>
  <c r="P221" i="2"/>
  <c r="P215" i="2"/>
  <c r="P218" i="2"/>
  <c r="P155" i="2"/>
  <c r="P207" i="2"/>
  <c r="P64" i="2"/>
  <c r="P220" i="2" s="1"/>
  <c r="P113" i="2"/>
  <c r="P165" i="2"/>
  <c r="P139" i="2"/>
  <c r="X224" i="2"/>
  <c r="Y224" i="2"/>
  <c r="Z224" i="2" s="1"/>
  <c r="O236" i="2"/>
  <c r="X236" i="2"/>
  <c r="Y236" i="2" s="1"/>
  <c r="Z236" i="2" s="1"/>
  <c r="AA236" i="2" s="1"/>
  <c r="AB25" i="2"/>
  <c r="AC25" i="2" s="1"/>
  <c r="AA45" i="2"/>
  <c r="AB45" i="2" s="1"/>
  <c r="AC45" i="2" s="1"/>
  <c r="AC48" i="2"/>
  <c r="AA34" i="2"/>
  <c r="AB34" i="2"/>
  <c r="AA150" i="2"/>
  <c r="AB150" i="2"/>
  <c r="AA166" i="2"/>
  <c r="AB166" i="2"/>
  <c r="AB148" i="2"/>
  <c r="AC148" i="2"/>
  <c r="P16" i="32"/>
  <c r="X225" i="2"/>
  <c r="Y225" i="2"/>
  <c r="Z225" i="2" s="1"/>
  <c r="P48" i="2"/>
  <c r="P25" i="2"/>
  <c r="P142" i="2"/>
  <c r="P168" i="2"/>
  <c r="P194" i="2"/>
  <c r="P235" i="2"/>
  <c r="P100" i="2"/>
  <c r="P191" i="2"/>
  <c r="P74" i="2"/>
  <c r="X223" i="2"/>
  <c r="Y223" i="2" s="1"/>
  <c r="Z223" i="2" s="1"/>
  <c r="X215" i="2"/>
  <c r="Y215" i="2" s="1"/>
  <c r="Z215" i="2" s="1"/>
  <c r="X217" i="2"/>
  <c r="Y217" i="2"/>
  <c r="Z217" i="2" s="1"/>
  <c r="O219" i="2"/>
  <c r="O223" i="2"/>
  <c r="AA99" i="2"/>
  <c r="AB99" i="2"/>
  <c r="AA91" i="2"/>
  <c r="AA22" i="2"/>
  <c r="AB75" i="2"/>
  <c r="AC75" i="2" s="1"/>
  <c r="AC78" i="2"/>
  <c r="AA81" i="2"/>
  <c r="AB81" i="2"/>
  <c r="AC81" i="2" s="1"/>
  <c r="AC127" i="2"/>
  <c r="AA139" i="2"/>
  <c r="AC139" i="2" s="1"/>
  <c r="AB139" i="2"/>
  <c r="AB141" i="2"/>
  <c r="AC141" i="2" s="1"/>
  <c r="G237" i="2"/>
  <c r="J237" i="2" s="1"/>
  <c r="J224" i="2"/>
  <c r="AB110" i="2"/>
  <c r="AC110" i="2"/>
  <c r="C20" i="2"/>
  <c r="J239" i="2"/>
  <c r="AA231" i="2"/>
  <c r="AB231" i="2"/>
  <c r="AA216" i="2"/>
  <c r="AA235" i="2"/>
  <c r="AB235" i="2" s="1"/>
  <c r="AC235" i="2" s="1"/>
  <c r="AA234" i="2"/>
  <c r="AB234" i="2" s="1"/>
  <c r="AC234" i="2" s="1"/>
  <c r="AA230" i="2"/>
  <c r="AA239" i="2"/>
  <c r="AB239" i="2" s="1"/>
  <c r="AC239" i="2" s="1"/>
  <c r="AA221" i="2"/>
  <c r="AB221" i="2" s="1"/>
  <c r="AA218" i="2"/>
  <c r="AB218" i="2" s="1"/>
  <c r="AA46" i="2"/>
  <c r="AB46" i="2" s="1"/>
  <c r="AC46" i="2" s="1"/>
  <c r="AA79" i="2"/>
  <c r="AB79" i="2" s="1"/>
  <c r="AC79" i="2" s="1"/>
  <c r="AA38" i="2"/>
  <c r="AB38" i="2" s="1"/>
  <c r="AB59" i="2"/>
  <c r="AC59" i="2" s="1"/>
  <c r="AA63" i="2"/>
  <c r="AB63" i="2" s="1"/>
  <c r="AC63" i="2" s="1"/>
  <c r="AA119" i="2"/>
  <c r="AB119" i="2" s="1"/>
  <c r="AC119" i="2" s="1"/>
  <c r="AB163" i="2"/>
  <c r="AC163" i="2" s="1"/>
  <c r="P108" i="2"/>
  <c r="P160" i="2"/>
  <c r="P199" i="2"/>
  <c r="P234" i="2"/>
  <c r="P230" i="2"/>
  <c r="P231" i="2"/>
  <c r="AB13" i="2"/>
  <c r="AA182" i="2"/>
  <c r="AB182" i="2" s="1"/>
  <c r="AC182" i="2" s="1"/>
  <c r="AA23" i="2"/>
  <c r="AB23" i="2" s="1"/>
  <c r="AC23" i="2" s="1"/>
  <c r="AA29" i="2"/>
  <c r="AB29" i="2" s="1"/>
  <c r="AA49" i="2"/>
  <c r="AB49" i="2" s="1"/>
  <c r="AC49" i="2" s="1"/>
  <c r="AA71" i="2"/>
  <c r="AB71" i="2" s="1"/>
  <c r="AA77" i="2"/>
  <c r="AB77" i="2" s="1"/>
  <c r="AC77" i="2" s="1"/>
  <c r="AA36" i="2"/>
  <c r="AB36" i="2" s="1"/>
  <c r="AA41" i="2"/>
  <c r="AB41" i="2" s="1"/>
  <c r="AA61" i="2"/>
  <c r="AB61" i="2" s="1"/>
  <c r="AC61" i="2" s="1"/>
  <c r="AA66" i="2"/>
  <c r="AB66" i="2" s="1"/>
  <c r="AC66" i="2" s="1"/>
  <c r="AA68" i="2"/>
  <c r="AB68" i="2" s="1"/>
  <c r="Z104" i="2"/>
  <c r="Y107" i="2"/>
  <c r="Z107" i="2"/>
  <c r="AA107" i="2" s="1"/>
  <c r="Y105" i="2"/>
  <c r="Z105" i="2"/>
  <c r="AA125" i="2"/>
  <c r="AB125" i="2"/>
  <c r="AC125" i="2" s="1"/>
  <c r="AA133" i="2"/>
  <c r="Z178" i="2"/>
  <c r="Y184" i="2"/>
  <c r="Z184" i="2"/>
  <c r="AA184" i="2" s="1"/>
  <c r="Y175" i="2"/>
  <c r="Z175" i="2"/>
  <c r="Y181" i="2"/>
  <c r="Z181" i="2"/>
  <c r="AA181" i="2" s="1"/>
  <c r="Y185" i="2"/>
  <c r="Z185" i="2"/>
  <c r="AA116" i="2"/>
  <c r="AB116" i="2"/>
  <c r="AC116" i="2" s="1"/>
  <c r="AA86" i="2"/>
  <c r="AB86" i="2"/>
  <c r="AA136" i="2"/>
  <c r="AB136" i="2"/>
  <c r="AC136" i="2" s="1"/>
  <c r="AA14" i="2"/>
  <c r="AB14" i="2"/>
  <c r="P173" i="2"/>
  <c r="P121" i="2"/>
  <c r="P43" i="2"/>
  <c r="AB8" i="2"/>
  <c r="P228" i="2"/>
  <c r="AA100" i="2"/>
  <c r="AB100" i="2"/>
  <c r="AA21" i="2"/>
  <c r="AB21" i="2"/>
  <c r="AC21" i="2" s="1"/>
  <c r="AA26" i="2"/>
  <c r="AB26" i="2"/>
  <c r="AA47" i="2"/>
  <c r="AB47" i="2"/>
  <c r="AC47" i="2" s="1"/>
  <c r="AA52" i="2"/>
  <c r="AB52" i="2"/>
  <c r="AA54" i="2"/>
  <c r="AB54" i="2"/>
  <c r="AA74" i="2"/>
  <c r="AB74" i="2"/>
  <c r="AA80" i="2"/>
  <c r="AB80" i="2"/>
  <c r="AC80" i="2" s="1"/>
  <c r="AB35" i="2"/>
  <c r="AC35" i="2"/>
  <c r="AA39" i="2"/>
  <c r="AB39" i="2"/>
  <c r="AC39" i="2" s="1"/>
  <c r="AA64" i="2"/>
  <c r="AB64" i="2"/>
  <c r="AB128" i="2"/>
  <c r="AC128" i="2"/>
  <c r="AA158" i="2"/>
  <c r="AB158" i="2"/>
  <c r="AB112" i="2"/>
  <c r="AC112" i="2"/>
  <c r="AB115" i="2"/>
  <c r="AC115" i="2"/>
  <c r="AA120" i="2"/>
  <c r="AB120" i="2"/>
  <c r="AC120" i="2" s="1"/>
  <c r="AB94" i="2"/>
  <c r="AC94" i="2"/>
  <c r="P229" i="2"/>
  <c r="AA24" i="2"/>
  <c r="AB24" i="2" s="1"/>
  <c r="AA50" i="2"/>
  <c r="AB50" i="2" s="1"/>
  <c r="AC50" i="2" s="1"/>
  <c r="AA72" i="2"/>
  <c r="AB72" i="2" s="1"/>
  <c r="AA58" i="2"/>
  <c r="AB58" i="2" s="1"/>
  <c r="AC58" i="2" s="1"/>
  <c r="AA60" i="2"/>
  <c r="AB60" i="2" s="1"/>
  <c r="AB65" i="2"/>
  <c r="AC65" i="2" s="1"/>
  <c r="AA124" i="2"/>
  <c r="AB124" i="2" s="1"/>
  <c r="AA152" i="2"/>
  <c r="AB152" i="2" s="1"/>
  <c r="AA140" i="2"/>
  <c r="AB140" i="2" s="1"/>
  <c r="AA170" i="2"/>
  <c r="AB170" i="2" s="1"/>
  <c r="AC170" i="2" s="1"/>
  <c r="Y32" i="2"/>
  <c r="Z32" i="2" s="1"/>
  <c r="AA210" i="2"/>
  <c r="AB210" i="2" s="1"/>
  <c r="AC210" i="2" s="1"/>
  <c r="AB95" i="2"/>
  <c r="AC95" i="2" s="1"/>
  <c r="AB51" i="2"/>
  <c r="AC51" i="2" s="1"/>
  <c r="AB28" i="2"/>
  <c r="AC28" i="2" s="1"/>
  <c r="AB20" i="2"/>
  <c r="AC20" i="2" s="1"/>
  <c r="AB123" i="2"/>
  <c r="AC123" i="2"/>
  <c r="AB132" i="2"/>
  <c r="AC132" i="2"/>
  <c r="Y103" i="2"/>
  <c r="Z103" i="2"/>
  <c r="AB85" i="2"/>
  <c r="AC85" i="2"/>
  <c r="AB204" i="2"/>
  <c r="AC204" i="2"/>
  <c r="AA211" i="2"/>
  <c r="AB211" i="2"/>
  <c r="AA198" i="2"/>
  <c r="AB198" i="2"/>
  <c r="Y101" i="2"/>
  <c r="Z101" i="2" s="1"/>
  <c r="Y97" i="2"/>
  <c r="Z97" i="2" s="1"/>
  <c r="Y42" i="2"/>
  <c r="Z42" i="2" s="1"/>
  <c r="Y172" i="2"/>
  <c r="Z172" i="2" s="1"/>
  <c r="AA172" i="2" s="1"/>
  <c r="Z162" i="2"/>
  <c r="AA162" i="2" s="1"/>
  <c r="AC209" i="2"/>
  <c r="AA201" i="2"/>
  <c r="AB201" i="2" s="1"/>
  <c r="AC201" i="2" s="1"/>
  <c r="AB183" i="2"/>
  <c r="AC183" i="2" s="1"/>
  <c r="Y102" i="2"/>
  <c r="Z102" i="2" s="1"/>
  <c r="Y106" i="2"/>
  <c r="Z106" i="2" s="1"/>
  <c r="AA202" i="2"/>
  <c r="AB202" i="2" s="1"/>
  <c r="AC202" i="2" s="1"/>
  <c r="AB197" i="2"/>
  <c r="AC197" i="2" s="1"/>
  <c r="AB191" i="2"/>
  <c r="AC191" i="2" s="1"/>
  <c r="AB193" i="2"/>
  <c r="AC193" i="2" s="1"/>
  <c r="AB207" i="2"/>
  <c r="AC207" i="2" s="1"/>
  <c r="AB205" i="2"/>
  <c r="AC205" i="2" s="1"/>
  <c r="AA194" i="2"/>
  <c r="AB194" i="2"/>
  <c r="AC194" i="2" s="1"/>
  <c r="AB192" i="2"/>
  <c r="AC192" i="2"/>
  <c r="AA187" i="2"/>
  <c r="AB187" i="2"/>
  <c r="AB82" i="2"/>
  <c r="AC82" i="2" s="1"/>
  <c r="AA31" i="2"/>
  <c r="AB31" i="2" s="1"/>
  <c r="AB195" i="2"/>
  <c r="AC195" i="2" s="1"/>
  <c r="AB208" i="2"/>
  <c r="AC208" i="2" s="1"/>
  <c r="AA213" i="2"/>
  <c r="AB213" i="2" s="1"/>
  <c r="AA186" i="2"/>
  <c r="AB186" i="2" s="1"/>
  <c r="AA122" i="2"/>
  <c r="AB122" i="2"/>
  <c r="AB69" i="2"/>
  <c r="AC69" i="2"/>
  <c r="AA30" i="2"/>
  <c r="AB30" i="2"/>
  <c r="P20" i="32"/>
  <c r="AB206" i="2"/>
  <c r="AC206" i="2"/>
  <c r="AB57" i="2"/>
  <c r="AC57" i="2"/>
  <c r="AB190" i="2"/>
  <c r="AC190" i="2"/>
  <c r="AA189" i="2"/>
  <c r="AB189" i="2"/>
  <c r="AC189" i="2" s="1"/>
  <c r="AA188" i="2"/>
  <c r="AB188" i="2"/>
  <c r="J218" i="2"/>
  <c r="AA96" i="2"/>
  <c r="AB96" i="2"/>
  <c r="AC96" i="2" s="1"/>
  <c r="AA43" i="2"/>
  <c r="AB43" i="2"/>
  <c r="O226" i="2"/>
  <c r="P15" i="32"/>
  <c r="AB199" i="2"/>
  <c r="AC199" i="2" s="1"/>
  <c r="AB134" i="2"/>
  <c r="AC134" i="2" s="1"/>
  <c r="AB160" i="2"/>
  <c r="AC160" i="2" s="1"/>
  <c r="AB173" i="2"/>
  <c r="AC173" i="2" s="1"/>
  <c r="AB121" i="2"/>
  <c r="AC121" i="2" s="1"/>
  <c r="AA108" i="2"/>
  <c r="AB108" i="2" s="1"/>
  <c r="AC108" i="2" s="1"/>
  <c r="AA70" i="2"/>
  <c r="AB70" i="2" s="1"/>
  <c r="AC44" i="2"/>
  <c r="J214" i="2"/>
  <c r="R238" i="2"/>
  <c r="J238" i="2"/>
  <c r="J225" i="2"/>
  <c r="P11" i="32"/>
  <c r="D47" i="2"/>
  <c r="D34" i="59" s="1"/>
  <c r="D33" i="59"/>
  <c r="D151" i="2"/>
  <c r="D137" i="59"/>
  <c r="D60" i="2"/>
  <c r="D46" i="59"/>
  <c r="D164" i="2"/>
  <c r="D150" i="59"/>
  <c r="S22" i="26"/>
  <c r="S26" i="3"/>
  <c r="S28" i="26"/>
  <c r="J16" i="24"/>
  <c r="Z19" i="26" s="1"/>
  <c r="X19" i="26"/>
  <c r="K15" i="24"/>
  <c r="Z18" i="26"/>
  <c r="D73" i="2"/>
  <c r="D74" i="2" s="1"/>
  <c r="D75" i="2" s="1"/>
  <c r="D76" i="2" s="1"/>
  <c r="D59" i="59"/>
  <c r="D177" i="2"/>
  <c r="D163" i="59"/>
  <c r="T89" i="60"/>
  <c r="T88" i="60" s="1"/>
  <c r="T87" i="60" s="1"/>
  <c r="T86" i="60" s="1"/>
  <c r="T85" i="60" s="1"/>
  <c r="T84" i="60" s="1"/>
  <c r="T83" i="60" s="1"/>
  <c r="T82" i="60" s="1"/>
  <c r="T81" i="60" s="1"/>
  <c r="T80" i="60" s="1"/>
  <c r="T79" i="60" s="1"/>
  <c r="T78" i="60" s="1"/>
  <c r="T77" i="60" s="1"/>
  <c r="T76" i="60" s="1"/>
  <c r="T75" i="60" s="1"/>
  <c r="T74" i="60" s="1"/>
  <c r="T73" i="60" s="1"/>
  <c r="T72" i="60" s="1"/>
  <c r="T71" i="60" s="1"/>
  <c r="D21" i="2"/>
  <c r="C21" i="2" s="1"/>
  <c r="D7" i="59"/>
  <c r="D35" i="2"/>
  <c r="D21" i="59"/>
  <c r="D138" i="2"/>
  <c r="D124" i="59"/>
  <c r="S17" i="3"/>
  <c r="S19" i="26"/>
  <c r="T18" i="26"/>
  <c r="L16" i="3"/>
  <c r="L17" i="3" s="1"/>
  <c r="S21" i="26"/>
  <c r="S27" i="26"/>
  <c r="H16" i="24"/>
  <c r="H17" i="24" s="1"/>
  <c r="H18" i="24" s="1"/>
  <c r="H19" i="24" s="1"/>
  <c r="H20" i="24" s="1"/>
  <c r="D99" i="2"/>
  <c r="D100" i="2" s="1"/>
  <c r="D87" i="59" s="1"/>
  <c r="D85" i="59"/>
  <c r="D112" i="2"/>
  <c r="D99" i="59" s="1"/>
  <c r="D98" i="59"/>
  <c r="S16" i="3"/>
  <c r="T16" i="3" s="1"/>
  <c r="J16" i="3"/>
  <c r="J17" i="3" s="1"/>
  <c r="S18" i="26"/>
  <c r="S26" i="26"/>
  <c r="S24" i="3"/>
  <c r="D125" i="2"/>
  <c r="D111" i="59"/>
  <c r="D86" i="2"/>
  <c r="D72" i="59"/>
  <c r="S22" i="3"/>
  <c r="T24" i="26"/>
  <c r="U23" i="26"/>
  <c r="S23" i="26"/>
  <c r="S21" i="3"/>
  <c r="S29" i="26"/>
  <c r="Y21" i="26"/>
  <c r="J18" i="24"/>
  <c r="Z21" i="26"/>
  <c r="AC129" i="2"/>
  <c r="AB227" i="2"/>
  <c r="AB216" i="2"/>
  <c r="AB236" i="2"/>
  <c r="P128" i="2"/>
  <c r="P180" i="2"/>
  <c r="P154" i="2"/>
  <c r="P50" i="2"/>
  <c r="P141" i="2"/>
  <c r="P76" i="2"/>
  <c r="P102" i="2"/>
  <c r="P11" i="2"/>
  <c r="P37" i="2"/>
  <c r="P63" i="2"/>
  <c r="P167" i="2"/>
  <c r="P206" i="2"/>
  <c r="F22" i="26"/>
  <c r="P24" i="2"/>
  <c r="P193" i="2"/>
  <c r="P115" i="2"/>
  <c r="P89" i="2"/>
  <c r="AC150" i="2"/>
  <c r="P217" i="2"/>
  <c r="AC166" i="2"/>
  <c r="AC177" i="2"/>
  <c r="AC99" i="2"/>
  <c r="AC34" i="2"/>
  <c r="P233" i="2"/>
  <c r="AB91" i="2"/>
  <c r="AC91" i="2" s="1"/>
  <c r="AC155" i="2"/>
  <c r="P119" i="2"/>
  <c r="P145" i="2"/>
  <c r="P210" i="2"/>
  <c r="P15" i="2"/>
  <c r="P41" i="2"/>
  <c r="P171" i="2"/>
  <c r="P197" i="2"/>
  <c r="P158" i="2"/>
  <c r="P54" i="2"/>
  <c r="P184" i="2"/>
  <c r="P106" i="2"/>
  <c r="P93" i="2"/>
  <c r="P80" i="2"/>
  <c r="P67" i="2"/>
  <c r="P132" i="2"/>
  <c r="P28" i="2"/>
  <c r="AB165" i="2"/>
  <c r="AC165" i="2" s="1"/>
  <c r="AC92" i="2"/>
  <c r="F26" i="26"/>
  <c r="AC43" i="2"/>
  <c r="AC188" i="2"/>
  <c r="AC31" i="2"/>
  <c r="Y174" i="2"/>
  <c r="Z174" i="2" s="1"/>
  <c r="AC211" i="2"/>
  <c r="AA103" i="2"/>
  <c r="AC158" i="2"/>
  <c r="AC100" i="2"/>
  <c r="AB184" i="2"/>
  <c r="AC41" i="2"/>
  <c r="AC38" i="2"/>
  <c r="AC60" i="2"/>
  <c r="AC64" i="2"/>
  <c r="AC74" i="2"/>
  <c r="AC86" i="2"/>
  <c r="AA185" i="2"/>
  <c r="AB185" i="2"/>
  <c r="AC185" i="2" s="1"/>
  <c r="AA178" i="2"/>
  <c r="AB178" i="2" s="1"/>
  <c r="AC178" i="2" s="1"/>
  <c r="AA104" i="2"/>
  <c r="AB104" i="2"/>
  <c r="AC104" i="2" s="1"/>
  <c r="P57" i="2"/>
  <c r="P31" i="2"/>
  <c r="P109" i="2"/>
  <c r="P70" i="2"/>
  <c r="P187" i="2"/>
  <c r="P161" i="2"/>
  <c r="P83" i="2"/>
  <c r="F29" i="26"/>
  <c r="P200" i="2"/>
  <c r="P18" i="2"/>
  <c r="P148" i="2"/>
  <c r="P96" i="2"/>
  <c r="P135" i="2"/>
  <c r="P213" i="2"/>
  <c r="P122" i="2"/>
  <c r="P44" i="2"/>
  <c r="P174" i="2"/>
  <c r="AC187" i="2"/>
  <c r="AC198" i="2"/>
  <c r="AC124" i="2"/>
  <c r="AC52" i="2"/>
  <c r="AB181" i="2"/>
  <c r="X226" i="2"/>
  <c r="Y226" i="2" s="1"/>
  <c r="Z226" i="2" s="1"/>
  <c r="AC30" i="2"/>
  <c r="AC122" i="2"/>
  <c r="AC213" i="2"/>
  <c r="AB172" i="2"/>
  <c r="AC152" i="2"/>
  <c r="AC54" i="2"/>
  <c r="AC26" i="2"/>
  <c r="AA175" i="2"/>
  <c r="AB175" i="2"/>
  <c r="AB133" i="2"/>
  <c r="AC133" i="2"/>
  <c r="AA105" i="2"/>
  <c r="AB105" i="2"/>
  <c r="AC105" i="2" s="1"/>
  <c r="AC71" i="2"/>
  <c r="AC231" i="2"/>
  <c r="D36" i="2"/>
  <c r="D22" i="59"/>
  <c r="D165" i="2"/>
  <c r="D151" i="59"/>
  <c r="D113" i="2"/>
  <c r="D100" i="59" s="1"/>
  <c r="D152" i="2"/>
  <c r="D138" i="59"/>
  <c r="D178" i="2"/>
  <c r="D164" i="59"/>
  <c r="D61" i="2"/>
  <c r="D47" i="59"/>
  <c r="D139" i="2"/>
  <c r="D125" i="59"/>
  <c r="D87" i="2"/>
  <c r="D73" i="59"/>
  <c r="K16" i="24"/>
  <c r="E18" i="26"/>
  <c r="E46" i="26"/>
  <c r="L15" i="24"/>
  <c r="D48" i="2"/>
  <c r="D35" i="59" s="1"/>
  <c r="F30" i="26"/>
  <c r="P223" i="2"/>
  <c r="AC175" i="2"/>
  <c r="Z18" i="2"/>
  <c r="AB162" i="2"/>
  <c r="AB103" i="2"/>
  <c r="AC103" i="2"/>
  <c r="D49" i="2"/>
  <c r="D36" i="59" s="1"/>
  <c r="D179" i="2"/>
  <c r="D180" i="2" s="1"/>
  <c r="D165" i="59"/>
  <c r="D37" i="2"/>
  <c r="D23" i="59"/>
  <c r="D140" i="2"/>
  <c r="D141" i="2" s="1"/>
  <c r="D126" i="59"/>
  <c r="P22" i="32"/>
  <c r="D62" i="2"/>
  <c r="D48" i="59"/>
  <c r="D61" i="59"/>
  <c r="E19" i="26"/>
  <c r="E47" i="26" s="1"/>
  <c r="D114" i="2"/>
  <c r="AA18" i="2"/>
  <c r="AB18" i="2"/>
  <c r="D50" i="2"/>
  <c r="D166" i="59"/>
  <c r="D127" i="59"/>
  <c r="D62" i="59"/>
  <c r="D63" i="2"/>
  <c r="D49" i="59"/>
  <c r="D64" i="2"/>
  <c r="D50" i="59"/>
  <c r="D65" i="2"/>
  <c r="D66" i="2" s="1"/>
  <c r="D67" i="2" s="1"/>
  <c r="D51" i="59"/>
  <c r="D52" i="59"/>
  <c r="D53" i="59"/>
  <c r="K89" i="60"/>
  <c r="K93" i="60"/>
  <c r="K96" i="60"/>
  <c r="K91" i="60"/>
  <c r="K92" i="60"/>
  <c r="K95" i="60"/>
  <c r="C17" i="32"/>
  <c r="K90" i="60"/>
  <c r="K97" i="60"/>
  <c r="J96" i="60"/>
  <c r="K94" i="60"/>
  <c r="D17" i="32"/>
  <c r="P75" i="61" l="1"/>
  <c r="S75" i="61" s="1"/>
  <c r="V75" i="61" s="1"/>
  <c r="P95" i="61"/>
  <c r="S95" i="61" s="1"/>
  <c r="V95" i="61" s="1"/>
  <c r="S77" i="61"/>
  <c r="S61" i="61"/>
  <c r="P68" i="61"/>
  <c r="S68" i="61" s="1"/>
  <c r="P64" i="61"/>
  <c r="P50" i="61"/>
  <c r="S50" i="61" s="1"/>
  <c r="V50" i="61" s="1"/>
  <c r="P48" i="61"/>
  <c r="V96" i="61"/>
  <c r="P54" i="61"/>
  <c r="S54" i="61" s="1"/>
  <c r="V54" i="61" s="1"/>
  <c r="S96" i="61"/>
  <c r="V84" i="61"/>
  <c r="P89" i="61"/>
  <c r="S89" i="61" s="1"/>
  <c r="V89" i="61" s="1"/>
  <c r="P92" i="61"/>
  <c r="S92" i="61" s="1"/>
  <c r="V92" i="61" s="1"/>
  <c r="P83" i="61"/>
  <c r="S83" i="61" s="1"/>
  <c r="V83" i="61" s="1"/>
  <c r="P78" i="61"/>
  <c r="S78" i="61" s="1"/>
  <c r="V78" i="61" s="1"/>
  <c r="P76" i="61"/>
  <c r="S76" i="61" s="1"/>
  <c r="V76" i="61" s="1"/>
  <c r="S64" i="61"/>
  <c r="P58" i="61"/>
  <c r="S58" i="61" s="1"/>
  <c r="V58" i="61" s="1"/>
  <c r="W58" i="61" s="1"/>
  <c r="P56" i="61"/>
  <c r="S56" i="61" s="1"/>
  <c r="V56" i="61" s="1"/>
  <c r="W55" i="61" s="1"/>
  <c r="S48" i="61"/>
  <c r="N51" i="39"/>
  <c r="N50" i="39"/>
  <c r="N28" i="39"/>
  <c r="N29" i="39"/>
  <c r="N20" i="39"/>
  <c r="N26" i="39"/>
  <c r="N22" i="39"/>
  <c r="N54" i="39"/>
  <c r="N45" i="39"/>
  <c r="N12" i="39"/>
  <c r="R22" i="39"/>
  <c r="R26" i="39"/>
  <c r="O78" i="39"/>
  <c r="O74" i="39"/>
  <c r="O70" i="39"/>
  <c r="O65" i="39"/>
  <c r="O61" i="39"/>
  <c r="O57" i="39"/>
  <c r="O53" i="39"/>
  <c r="O49" i="39"/>
  <c r="O45" i="39"/>
  <c r="O41" i="39"/>
  <c r="O37" i="39"/>
  <c r="O33" i="39"/>
  <c r="O26" i="39"/>
  <c r="P26" i="39" s="1"/>
  <c r="O22" i="39"/>
  <c r="P22" i="39" s="1"/>
  <c r="M59" i="39"/>
  <c r="N23" i="39" s="1"/>
  <c r="R23" i="39"/>
  <c r="R19" i="39"/>
  <c r="O77" i="39"/>
  <c r="O73" i="39"/>
  <c r="O64" i="39"/>
  <c r="O60" i="39"/>
  <c r="O56" i="39"/>
  <c r="O52" i="39"/>
  <c r="O48" i="39"/>
  <c r="O44" i="39"/>
  <c r="O32" i="39"/>
  <c r="O29" i="39"/>
  <c r="P29" i="39" s="1"/>
  <c r="O25" i="39"/>
  <c r="P25" i="39" s="1"/>
  <c r="O21" i="39"/>
  <c r="AI14" i="39"/>
  <c r="R24" i="39"/>
  <c r="R18" i="39"/>
  <c r="O67" i="39"/>
  <c r="O63" i="39"/>
  <c r="O59" i="39"/>
  <c r="O55" i="39"/>
  <c r="O51" i="39"/>
  <c r="O47" i="39"/>
  <c r="O43" i="39"/>
  <c r="O39" i="39"/>
  <c r="O35" i="39"/>
  <c r="O31" i="39"/>
  <c r="O28" i="39"/>
  <c r="P28" i="39" s="1"/>
  <c r="O24" i="39"/>
  <c r="P24" i="39" s="1"/>
  <c r="M63" i="39"/>
  <c r="AM27" i="39"/>
  <c r="AM23" i="39"/>
  <c r="AN23" i="39" s="1"/>
  <c r="M19" i="65"/>
  <c r="N20" i="65" s="1"/>
  <c r="D16" i="65"/>
  <c r="D26" i="65" s="1"/>
  <c r="D19" i="65"/>
  <c r="M18" i="65"/>
  <c r="M17" i="65"/>
  <c r="N17" i="65" s="1"/>
  <c r="M14" i="65"/>
  <c r="D14" i="65"/>
  <c r="E25" i="65"/>
  <c r="E26" i="65"/>
  <c r="G61" i="59"/>
  <c r="D18" i="65"/>
  <c r="D17" i="65"/>
  <c r="G121" i="59"/>
  <c r="G93" i="59"/>
  <c r="G49" i="59"/>
  <c r="G128" i="59"/>
  <c r="M10" i="59"/>
  <c r="M17" i="59"/>
  <c r="K17" i="59"/>
  <c r="M11" i="59"/>
  <c r="D15" i="65"/>
  <c r="G149" i="59"/>
  <c r="G89" i="59"/>
  <c r="G85" i="59"/>
  <c r="G156" i="59"/>
  <c r="G152" i="59"/>
  <c r="G140" i="59"/>
  <c r="G124" i="59"/>
  <c r="G120" i="59"/>
  <c r="G96" i="59"/>
  <c r="G92" i="59"/>
  <c r="G48" i="59"/>
  <c r="G30" i="59"/>
  <c r="G13" i="59"/>
  <c r="K10" i="59"/>
  <c r="K16" i="59"/>
  <c r="L17" i="59" s="1"/>
  <c r="G113" i="59"/>
  <c r="G37" i="59"/>
  <c r="K13" i="59"/>
  <c r="L14" i="59" s="1"/>
  <c r="G171" i="59"/>
  <c r="G139" i="59"/>
  <c r="G135" i="59"/>
  <c r="G131" i="59"/>
  <c r="G127" i="59"/>
  <c r="G99" i="59"/>
  <c r="G95" i="59"/>
  <c r="G87" i="59"/>
  <c r="G75" i="59"/>
  <c r="G67" i="59"/>
  <c r="G55" i="59"/>
  <c r="G43" i="59"/>
  <c r="G35" i="59"/>
  <c r="G21" i="59"/>
  <c r="G157" i="59"/>
  <c r="G125" i="59"/>
  <c r="G101" i="59"/>
  <c r="G77" i="59"/>
  <c r="G73" i="59"/>
  <c r="G69" i="59"/>
  <c r="G28" i="59"/>
  <c r="G9" i="65"/>
  <c r="D54" i="59"/>
  <c r="D115" i="2"/>
  <c r="D101" i="59"/>
  <c r="D167" i="59"/>
  <c r="D181" i="2"/>
  <c r="AA226" i="2"/>
  <c r="AB226" i="2" s="1"/>
  <c r="D153" i="2"/>
  <c r="D139" i="59"/>
  <c r="AA174" i="2"/>
  <c r="D68" i="2"/>
  <c r="D51" i="2"/>
  <c r="D37" i="59"/>
  <c r="AC162" i="2"/>
  <c r="AA101" i="2"/>
  <c r="AA32" i="2"/>
  <c r="AB32" i="2" s="1"/>
  <c r="AA215" i="2"/>
  <c r="AB215" i="2" s="1"/>
  <c r="AB229" i="2"/>
  <c r="AA229" i="2"/>
  <c r="AB237" i="2"/>
  <c r="AA237" i="2"/>
  <c r="AA238" i="2"/>
  <c r="AA214" i="2"/>
  <c r="AB214" i="2" s="1"/>
  <c r="AB180" i="2"/>
  <c r="AC180" i="2"/>
  <c r="AC135" i="2"/>
  <c r="AB135" i="2"/>
  <c r="D101" i="2"/>
  <c r="K17" i="24"/>
  <c r="L16" i="24"/>
  <c r="AA102" i="2"/>
  <c r="AC111" i="2"/>
  <c r="T17" i="3"/>
  <c r="U16" i="3"/>
  <c r="AC172" i="2"/>
  <c r="AC181" i="2"/>
  <c r="AC184" i="2"/>
  <c r="AA223" i="2"/>
  <c r="AB223" i="2" s="1"/>
  <c r="AC236" i="2"/>
  <c r="AA233" i="2"/>
  <c r="AA228" i="2"/>
  <c r="AB228" i="2" s="1"/>
  <c r="D38" i="2"/>
  <c r="D24" i="59"/>
  <c r="P239" i="2"/>
  <c r="P236" i="2"/>
  <c r="P219" i="2"/>
  <c r="P232" i="2"/>
  <c r="AA42" i="2"/>
  <c r="AB42" i="2" s="1"/>
  <c r="AA217" i="2"/>
  <c r="AB217" i="2" s="1"/>
  <c r="P12" i="32"/>
  <c r="AB232" i="2"/>
  <c r="AA232" i="2"/>
  <c r="D142" i="2"/>
  <c r="D128" i="59"/>
  <c r="P226" i="2"/>
  <c r="D88" i="2"/>
  <c r="D74" i="59"/>
  <c r="D166" i="2"/>
  <c r="D152" i="59"/>
  <c r="D126" i="2"/>
  <c r="D112" i="59"/>
  <c r="D77" i="2"/>
  <c r="D63" i="59"/>
  <c r="AA106" i="2"/>
  <c r="AB106" i="2" s="1"/>
  <c r="AA97" i="2"/>
  <c r="AB97" i="2"/>
  <c r="AA225" i="2"/>
  <c r="AB225" i="2" s="1"/>
  <c r="AA224" i="2"/>
  <c r="AB224" i="2" s="1"/>
  <c r="AA219" i="2"/>
  <c r="AB219" i="2" s="1"/>
  <c r="AC227" i="2"/>
  <c r="AA222" i="2"/>
  <c r="AB222" i="2"/>
  <c r="AB27" i="2"/>
  <c r="AA27" i="2"/>
  <c r="AA40" i="2"/>
  <c r="AB67" i="2"/>
  <c r="AA67" i="2"/>
  <c r="AA126" i="2"/>
  <c r="AB126" i="2"/>
  <c r="AA131" i="2"/>
  <c r="AB131" i="2" s="1"/>
  <c r="AA154" i="2"/>
  <c r="AB154" i="2"/>
  <c r="AA157" i="2"/>
  <c r="AB157" i="2" s="1"/>
  <c r="AC90" i="2"/>
  <c r="AA142" i="2"/>
  <c r="AB142" i="2" s="1"/>
  <c r="AA164" i="2"/>
  <c r="AB164" i="2"/>
  <c r="AB167" i="2"/>
  <c r="AA167" i="2"/>
  <c r="AA196" i="2"/>
  <c r="AB196" i="2" s="1"/>
  <c r="D8" i="59"/>
  <c r="D86" i="59"/>
  <c r="AC36" i="2"/>
  <c r="AC140" i="2"/>
  <c r="AB107" i="2"/>
  <c r="AC107" i="2" s="1"/>
  <c r="AB9" i="2"/>
  <c r="AB151" i="2"/>
  <c r="AC151" i="2" s="1"/>
  <c r="F28" i="26"/>
  <c r="AB161" i="2"/>
  <c r="AC161" i="2" s="1"/>
  <c r="AB84" i="2"/>
  <c r="AC84" i="2" s="1"/>
  <c r="AB87" i="2"/>
  <c r="AC87" i="2" s="1"/>
  <c r="AB17" i="2"/>
  <c r="AB16" i="2"/>
  <c r="D6" i="3"/>
  <c r="M6" i="3" s="1"/>
  <c r="D7" i="3"/>
  <c r="M7" i="3" s="1"/>
  <c r="AA55" i="2"/>
  <c r="AA62" i="2"/>
  <c r="AB62" i="2"/>
  <c r="AA149" i="2"/>
  <c r="AB149" i="2"/>
  <c r="AA176" i="2"/>
  <c r="AB176" i="2"/>
  <c r="AA93" i="2"/>
  <c r="AB93" i="2"/>
  <c r="AA137" i="2"/>
  <c r="AB137" i="2" s="1"/>
  <c r="AA168" i="2"/>
  <c r="AB168" i="2"/>
  <c r="J20" i="24"/>
  <c r="Z23" i="26" s="1"/>
  <c r="X23" i="26"/>
  <c r="AB83" i="2"/>
  <c r="AC83" i="2" s="1"/>
  <c r="D60" i="59"/>
  <c r="AC24" i="2"/>
  <c r="AC186" i="2"/>
  <c r="AC70" i="2"/>
  <c r="AC145" i="2"/>
  <c r="AC33" i="2"/>
  <c r="AC200" i="2"/>
  <c r="AC76" i="2"/>
  <c r="AB118" i="2"/>
  <c r="AC118" i="2" s="1"/>
  <c r="P82" i="2"/>
  <c r="P17" i="2"/>
  <c r="P1" i="2" s="1"/>
  <c r="L1" i="26" s="1"/>
  <c r="P69" i="2"/>
  <c r="P212" i="2"/>
  <c r="P56" i="2"/>
  <c r="D13" i="3"/>
  <c r="M13" i="3" s="1"/>
  <c r="F7" i="3"/>
  <c r="AA179" i="2"/>
  <c r="AB179" i="2"/>
  <c r="AA113" i="2"/>
  <c r="AB113" i="2" s="1"/>
  <c r="AA88" i="2"/>
  <c r="AB88" i="2" s="1"/>
  <c r="AA146" i="2"/>
  <c r="AB146" i="2" s="1"/>
  <c r="AA171" i="2"/>
  <c r="AB171" i="2"/>
  <c r="AC203" i="2"/>
  <c r="AA212" i="2"/>
  <c r="AB212" i="2" s="1"/>
  <c r="AB109" i="2"/>
  <c r="AA109" i="2"/>
  <c r="D22" i="2"/>
  <c r="AC29" i="2"/>
  <c r="AC68" i="2"/>
  <c r="AC72" i="2"/>
  <c r="J19" i="24"/>
  <c r="Z22" i="26" s="1"/>
  <c r="AB90" i="2"/>
  <c r="AB15" i="2"/>
  <c r="AB6" i="2"/>
  <c r="P222" i="2"/>
  <c r="F12" i="3"/>
  <c r="F14" i="3"/>
  <c r="AB19" i="2"/>
  <c r="AA19" i="2"/>
  <c r="AB37" i="2"/>
  <c r="AA37" i="2"/>
  <c r="AA130" i="2"/>
  <c r="AB130" i="2" s="1"/>
  <c r="AB153" i="2"/>
  <c r="AA153" i="2"/>
  <c r="AA156" i="2"/>
  <c r="AB156" i="2" s="1"/>
  <c r="AA159" i="2"/>
  <c r="AB159" i="2" s="1"/>
  <c r="AC114" i="2"/>
  <c r="AA117" i="2"/>
  <c r="AB117" i="2"/>
  <c r="AA89" i="2"/>
  <c r="AA144" i="2"/>
  <c r="AB144" i="2" s="1"/>
  <c r="AA169" i="2"/>
  <c r="AB169" i="2"/>
  <c r="AA147" i="2"/>
  <c r="AB147" i="2" s="1"/>
  <c r="AB56" i="2"/>
  <c r="AC56" i="2" s="1"/>
  <c r="N40" i="39"/>
  <c r="AH10" i="39"/>
  <c r="AI12" i="39"/>
  <c r="AH11" i="39" s="1"/>
  <c r="P19" i="2"/>
  <c r="P175" i="2"/>
  <c r="P188" i="2"/>
  <c r="P84" i="2"/>
  <c r="P81" i="2"/>
  <c r="P172" i="2"/>
  <c r="P120" i="2"/>
  <c r="C22" i="24"/>
  <c r="D22" i="24" s="1"/>
  <c r="C21" i="24"/>
  <c r="D21" i="24" s="1"/>
  <c r="AM29" i="39"/>
  <c r="AN29" i="39" s="1"/>
  <c r="AM19" i="39"/>
  <c r="AM18" i="39"/>
  <c r="G9" i="57"/>
  <c r="H9" i="57" s="1"/>
  <c r="G33" i="57"/>
  <c r="H33" i="57" s="1"/>
  <c r="G21" i="57"/>
  <c r="H21" i="57" s="1"/>
  <c r="G54" i="57"/>
  <c r="H54" i="57" s="1"/>
  <c r="G42" i="57"/>
  <c r="H42" i="57" s="1"/>
  <c r="G24" i="57"/>
  <c r="J24" i="57" s="1"/>
  <c r="G49" i="57"/>
  <c r="H49" i="57" s="1"/>
  <c r="G20" i="57"/>
  <c r="H20" i="57" s="1"/>
  <c r="G45" i="57"/>
  <c r="H45" i="57" s="1"/>
  <c r="G28" i="57"/>
  <c r="H28" i="57" s="1"/>
  <c r="G53" i="57"/>
  <c r="H53" i="57" s="1"/>
  <c r="G46" i="57"/>
  <c r="H46" i="57" s="1"/>
  <c r="G44" i="57"/>
  <c r="H44" i="57" s="1"/>
  <c r="G31" i="57"/>
  <c r="H31" i="57" s="1"/>
  <c r="G12" i="57"/>
  <c r="H12" i="57" s="1"/>
  <c r="G8" i="57"/>
  <c r="J8" i="57" s="1"/>
  <c r="G16" i="57"/>
  <c r="J16" i="57" s="1"/>
  <c r="G35" i="57"/>
  <c r="H35" i="57" s="1"/>
  <c r="G17" i="57"/>
  <c r="H17" i="57" s="1"/>
  <c r="G6" i="57"/>
  <c r="G11" i="57"/>
  <c r="H11" i="57" s="1"/>
  <c r="G51" i="57"/>
  <c r="H51" i="57" s="1"/>
  <c r="G36" i="57"/>
  <c r="H36" i="57" s="1"/>
  <c r="G41" i="57"/>
  <c r="H41" i="57" s="1"/>
  <c r="G29" i="57"/>
  <c r="H29" i="57" s="1"/>
  <c r="G50" i="57"/>
  <c r="H50" i="57" s="1"/>
  <c r="G37" i="57"/>
  <c r="H37" i="57" s="1"/>
  <c r="G25" i="57"/>
  <c r="H25" i="57" s="1"/>
  <c r="G32" i="57"/>
  <c r="H32" i="57" s="1"/>
  <c r="G13" i="57"/>
  <c r="H13" i="57" s="1"/>
  <c r="G39" i="57"/>
  <c r="H39" i="57" s="1"/>
  <c r="G30" i="57"/>
  <c r="H30" i="57" s="1"/>
  <c r="G26" i="57"/>
  <c r="H26" i="57" s="1"/>
  <c r="G22" i="57"/>
  <c r="H22" i="57" s="1"/>
  <c r="G18" i="57"/>
  <c r="H18" i="57" s="1"/>
  <c r="G10" i="57"/>
  <c r="H10" i="57" s="1"/>
  <c r="C24" i="24"/>
  <c r="H28" i="25"/>
  <c r="H32" i="25" s="1"/>
  <c r="N21" i="39"/>
  <c r="N46" i="39"/>
  <c r="N49" i="39"/>
  <c r="P55" i="2"/>
  <c r="P224" i="2" s="1"/>
  <c r="P32" i="2"/>
  <c r="P97" i="2"/>
  <c r="P110" i="2"/>
  <c r="P71" i="2"/>
  <c r="P68" i="2"/>
  <c r="P133" i="2"/>
  <c r="P94" i="2"/>
  <c r="N62" i="39"/>
  <c r="AM30" i="39"/>
  <c r="AN30" i="39" s="1"/>
  <c r="AM20" i="39"/>
  <c r="AN20" i="39" s="1"/>
  <c r="AM33" i="39"/>
  <c r="AN33" i="39" s="1"/>
  <c r="AM34" i="39"/>
  <c r="AN34" i="39" s="1"/>
  <c r="AM28" i="39"/>
  <c r="AN28" i="39" s="1"/>
  <c r="M6" i="59"/>
  <c r="G6" i="59"/>
  <c r="G172" i="59"/>
  <c r="M16" i="59"/>
  <c r="AM31" i="39"/>
  <c r="AN31" i="39" s="1"/>
  <c r="AM26" i="39"/>
  <c r="AN26" i="39" s="1"/>
  <c r="AM25" i="39"/>
  <c r="AN25" i="39" s="1"/>
  <c r="P10" i="59"/>
  <c r="F58" i="61"/>
  <c r="X58" i="61"/>
  <c r="AM17" i="39"/>
  <c r="G47" i="57"/>
  <c r="H47" i="57" s="1"/>
  <c r="G43" i="57"/>
  <c r="H43" i="57" s="1"/>
  <c r="G38" i="57"/>
  <c r="H38" i="57" s="1"/>
  <c r="G34" i="57"/>
  <c r="J34" i="57" s="1"/>
  <c r="G14" i="57"/>
  <c r="H14" i="57" s="1"/>
  <c r="AM21" i="39"/>
  <c r="AN21" i="39" s="1"/>
  <c r="AM22" i="39"/>
  <c r="AN22" i="39" s="1"/>
  <c r="J105" i="60"/>
  <c r="J104" i="60"/>
  <c r="G148" i="59"/>
  <c r="G116" i="59"/>
  <c r="G104" i="59"/>
  <c r="G100" i="59"/>
  <c r="G76" i="59"/>
  <c r="G64" i="59"/>
  <c r="G60" i="59"/>
  <c r="K12" i="59"/>
  <c r="M7" i="59"/>
  <c r="K9" i="59"/>
  <c r="M14" i="59"/>
  <c r="K8" i="59"/>
  <c r="K6" i="59"/>
  <c r="P6" i="59" s="1"/>
  <c r="K11" i="59"/>
  <c r="M8" i="59"/>
  <c r="N8" i="59" s="1"/>
  <c r="M13" i="59"/>
  <c r="M12" i="59"/>
  <c r="N12" i="59" s="1"/>
  <c r="M15" i="59"/>
  <c r="M18" i="59"/>
  <c r="N18" i="59" s="1"/>
  <c r="M9" i="59"/>
  <c r="N9" i="59" s="1"/>
  <c r="K15" i="59"/>
  <c r="K18" i="59"/>
  <c r="C38" i="61"/>
  <c r="C30" i="61"/>
  <c r="J13" i="61"/>
  <c r="C10" i="61"/>
  <c r="R100" i="61"/>
  <c r="S66" i="61"/>
  <c r="P60" i="61"/>
  <c r="S60" i="61" s="1"/>
  <c r="V60" i="61" s="1"/>
  <c r="P59" i="61"/>
  <c r="S59" i="61" s="1"/>
  <c r="V59" i="61" s="1"/>
  <c r="W59" i="61" s="1"/>
  <c r="V64" i="61"/>
  <c r="AM32" i="39"/>
  <c r="AN32" i="39" s="1"/>
  <c r="AM35" i="39"/>
  <c r="AM24" i="39"/>
  <c r="AN24" i="39" s="1"/>
  <c r="G52" i="57"/>
  <c r="H52" i="57" s="1"/>
  <c r="G48" i="57"/>
  <c r="H48" i="57" s="1"/>
  <c r="G27" i="57"/>
  <c r="H27" i="57" s="1"/>
  <c r="G23" i="57"/>
  <c r="H23" i="57" s="1"/>
  <c r="G19" i="57"/>
  <c r="H19" i="57" s="1"/>
  <c r="G15" i="57"/>
  <c r="H15" i="57" s="1"/>
  <c r="G7" i="57"/>
  <c r="J7" i="57" s="1"/>
  <c r="S67" i="61"/>
  <c r="V67" i="61" s="1"/>
  <c r="F56" i="61"/>
  <c r="G163" i="59"/>
  <c r="G151" i="59"/>
  <c r="G119" i="59"/>
  <c r="G107" i="59"/>
  <c r="G63" i="59"/>
  <c r="G14" i="59"/>
  <c r="G9" i="59"/>
  <c r="P72" i="61"/>
  <c r="S72" i="61" s="1"/>
  <c r="V72" i="61" s="1"/>
  <c r="P71" i="61"/>
  <c r="S71" i="61" s="1"/>
  <c r="V71" i="61" s="1"/>
  <c r="V61" i="61"/>
  <c r="V82" i="61"/>
  <c r="V93" i="61"/>
  <c r="G22" i="59"/>
  <c r="V48" i="61"/>
  <c r="V79" i="61"/>
  <c r="G29" i="59"/>
  <c r="S85" i="61"/>
  <c r="V85" i="61" s="1"/>
  <c r="P52" i="61"/>
  <c r="S52" i="61" s="1"/>
  <c r="V52" i="61" s="1"/>
  <c r="P51" i="61"/>
  <c r="S51" i="61" s="1"/>
  <c r="V51" i="61" s="1"/>
  <c r="V46" i="61"/>
  <c r="V55" i="61"/>
  <c r="V77" i="61"/>
  <c r="V98" i="61"/>
  <c r="V68" i="61"/>
  <c r="M10" i="65"/>
  <c r="H18" i="3"/>
  <c r="T20" i="26" s="1"/>
  <c r="H19" i="3"/>
  <c r="M26" i="3"/>
  <c r="U28" i="26" s="1"/>
  <c r="M24" i="3"/>
  <c r="U26" i="26" s="1"/>
  <c r="D95" i="60"/>
  <c r="C16" i="32" s="1"/>
  <c r="H89" i="60"/>
  <c r="H93" i="60"/>
  <c r="H97" i="60"/>
  <c r="D91" i="60"/>
  <c r="C12" i="32" s="1"/>
  <c r="D94" i="60"/>
  <c r="C15" i="32" s="1"/>
  <c r="H95" i="60"/>
  <c r="H91" i="60"/>
  <c r="D93" i="60"/>
  <c r="C14" i="32" s="1"/>
  <c r="D89" i="60"/>
  <c r="H94" i="60"/>
  <c r="D92" i="60"/>
  <c r="C13" i="32" s="1"/>
  <c r="H92" i="60"/>
  <c r="D90" i="60"/>
  <c r="C11" i="32" s="1"/>
  <c r="H90" i="60"/>
  <c r="D97" i="60"/>
  <c r="C18" i="32" s="1"/>
  <c r="AE121" i="60"/>
  <c r="M27" i="3"/>
  <c r="U29" i="26" s="1"/>
  <c r="Q17" i="65"/>
  <c r="M23" i="3"/>
  <c r="U25" i="26" s="1"/>
  <c r="M15" i="65"/>
  <c r="J9" i="65"/>
  <c r="M9" i="65"/>
  <c r="M19" i="3"/>
  <c r="U21" i="26" s="1"/>
  <c r="M16" i="3"/>
  <c r="M13" i="65"/>
  <c r="H20" i="3"/>
  <c r="D18" i="3"/>
  <c r="J18" i="3" s="1"/>
  <c r="J19" i="3" s="1"/>
  <c r="J20" i="3" s="1"/>
  <c r="J21" i="3" s="1"/>
  <c r="J22" i="3" s="1"/>
  <c r="J23" i="3" s="1"/>
  <c r="J24" i="3" s="1"/>
  <c r="J25" i="3" s="1"/>
  <c r="J26" i="3" s="1"/>
  <c r="J27" i="3" s="1"/>
  <c r="H27" i="3"/>
  <c r="H25" i="3"/>
  <c r="M25" i="3" s="1"/>
  <c r="U27" i="26" s="1"/>
  <c r="M22" i="3"/>
  <c r="U24" i="26" s="1"/>
  <c r="M17" i="3"/>
  <c r="U19" i="26" s="1"/>
  <c r="J128" i="60"/>
  <c r="M21" i="65"/>
  <c r="N21" i="65" s="1"/>
  <c r="K86" i="60"/>
  <c r="Z17" i="60" l="1"/>
  <c r="P36" i="39"/>
  <c r="D14" i="61"/>
  <c r="P58" i="39"/>
  <c r="Z39" i="60"/>
  <c r="D36" i="61"/>
  <c r="D45" i="61"/>
  <c r="Z48" i="60"/>
  <c r="P67" i="39"/>
  <c r="D13" i="61"/>
  <c r="Z16" i="60"/>
  <c r="P35" i="39"/>
  <c r="D17" i="61"/>
  <c r="P39" i="39"/>
  <c r="Z20" i="60"/>
  <c r="Z14" i="60"/>
  <c r="P33" i="39"/>
  <c r="D11" i="61"/>
  <c r="P42" i="39"/>
  <c r="Z23" i="60"/>
  <c r="D20" i="61"/>
  <c r="P41" i="39"/>
  <c r="D19" i="61"/>
  <c r="Z22" i="60"/>
  <c r="D41" i="61"/>
  <c r="Z44" i="60"/>
  <c r="P63" i="39"/>
  <c r="Z45" i="60"/>
  <c r="P64" i="39"/>
  <c r="D42" i="61"/>
  <c r="N57" i="39"/>
  <c r="N24" i="39"/>
  <c r="N25" i="39"/>
  <c r="N31" i="39"/>
  <c r="N39" i="39"/>
  <c r="Z33" i="60" s="1"/>
  <c r="N30" i="39"/>
  <c r="N61" i="39"/>
  <c r="N19" i="39"/>
  <c r="N36" i="39"/>
  <c r="N17" i="39"/>
  <c r="N55" i="39"/>
  <c r="N38" i="39"/>
  <c r="N35" i="39"/>
  <c r="N59" i="39"/>
  <c r="N60" i="39"/>
  <c r="N64" i="39"/>
  <c r="N52" i="39"/>
  <c r="N33" i="39"/>
  <c r="N34" i="39"/>
  <c r="N56" i="39"/>
  <c r="AO32" i="39"/>
  <c r="N27" i="39"/>
  <c r="P40" i="39" s="1"/>
  <c r="N53" i="39"/>
  <c r="N18" i="39"/>
  <c r="N63" i="39"/>
  <c r="P21" i="39"/>
  <c r="O80" i="39"/>
  <c r="N37" i="39"/>
  <c r="N58" i="39"/>
  <c r="N41" i="39"/>
  <c r="N44" i="39"/>
  <c r="N48" i="39"/>
  <c r="N32" i="39"/>
  <c r="N65" i="39"/>
  <c r="N42" i="39"/>
  <c r="N47" i="39"/>
  <c r="N43" i="39"/>
  <c r="N18" i="65"/>
  <c r="D25" i="65"/>
  <c r="D33" i="52" s="1"/>
  <c r="N19" i="65"/>
  <c r="N15" i="59"/>
  <c r="N17" i="59"/>
  <c r="N11" i="59"/>
  <c r="N7" i="59"/>
  <c r="P17" i="59"/>
  <c r="L2" i="26"/>
  <c r="O25" i="26" s="1"/>
  <c r="O29" i="26"/>
  <c r="P24" i="26"/>
  <c r="P17" i="26"/>
  <c r="O17" i="26"/>
  <c r="O19" i="26"/>
  <c r="D82" i="60"/>
  <c r="D105" i="60" s="1"/>
  <c r="M59" i="60"/>
  <c r="D86" i="60"/>
  <c r="D81" i="60"/>
  <c r="D77" i="60"/>
  <c r="K64" i="60"/>
  <c r="K74" i="60"/>
  <c r="K75" i="60"/>
  <c r="K88" i="60"/>
  <c r="D59" i="60"/>
  <c r="D84" i="60"/>
  <c r="D79" i="60"/>
  <c r="D71" i="60"/>
  <c r="D104" i="60" s="1"/>
  <c r="K72" i="60"/>
  <c r="K73" i="60"/>
  <c r="K67" i="60"/>
  <c r="K70" i="60"/>
  <c r="K69" i="60"/>
  <c r="D87" i="60"/>
  <c r="K82" i="60"/>
  <c r="K76" i="60"/>
  <c r="H81" i="60"/>
  <c r="K84" i="60"/>
  <c r="H82" i="60"/>
  <c r="H105" i="60" s="1"/>
  <c r="K63" i="60"/>
  <c r="H76" i="60"/>
  <c r="H78" i="60"/>
  <c r="D85" i="60"/>
  <c r="D76" i="60"/>
  <c r="K68" i="60"/>
  <c r="K66" i="60"/>
  <c r="H71" i="60"/>
  <c r="H104" i="60" s="1"/>
  <c r="K77" i="60"/>
  <c r="H79" i="60"/>
  <c r="K87" i="60"/>
  <c r="D83" i="60"/>
  <c r="D88" i="60"/>
  <c r="K81" i="60"/>
  <c r="K60" i="60"/>
  <c r="V60" i="60" s="1"/>
  <c r="H77" i="60"/>
  <c r="K65" i="60"/>
  <c r="K80" i="60"/>
  <c r="H80" i="60"/>
  <c r="K79" i="60"/>
  <c r="K61" i="60"/>
  <c r="K85" i="60"/>
  <c r="D80" i="60"/>
  <c r="K83" i="60"/>
  <c r="K71" i="60"/>
  <c r="K62" i="60"/>
  <c r="N59" i="60"/>
  <c r="H83" i="60"/>
  <c r="N10" i="65"/>
  <c r="N11" i="65"/>
  <c r="T29" i="26"/>
  <c r="S27" i="3"/>
  <c r="N16" i="65"/>
  <c r="N15" i="65"/>
  <c r="P17" i="65"/>
  <c r="Q25" i="65"/>
  <c r="Q26" i="65"/>
  <c r="K78" i="60"/>
  <c r="E17" i="52"/>
  <c r="T22" i="26"/>
  <c r="S20" i="3"/>
  <c r="D13" i="32"/>
  <c r="J92" i="60"/>
  <c r="M20" i="3"/>
  <c r="U22" i="26" s="1"/>
  <c r="AG121" i="60"/>
  <c r="AH121" i="60" s="1"/>
  <c r="W60" i="61"/>
  <c r="U59" i="60"/>
  <c r="G57" i="61"/>
  <c r="I48" i="57"/>
  <c r="C9" i="61"/>
  <c r="C25" i="61"/>
  <c r="C41" i="61"/>
  <c r="C8" i="61"/>
  <c r="C24" i="61"/>
  <c r="C12" i="61"/>
  <c r="C31" i="61"/>
  <c r="C48" i="61"/>
  <c r="C43" i="61"/>
  <c r="C20" i="61"/>
  <c r="C13" i="61"/>
  <c r="C29" i="61"/>
  <c r="C45" i="61"/>
  <c r="C40" i="61"/>
  <c r="C28" i="61"/>
  <c r="C47" i="61"/>
  <c r="C23" i="61"/>
  <c r="C19" i="61"/>
  <c r="C36" i="61"/>
  <c r="C14" i="61"/>
  <c r="C17" i="61"/>
  <c r="C49" i="61"/>
  <c r="C46" i="61"/>
  <c r="C44" i="61"/>
  <c r="C55" i="61"/>
  <c r="C52" i="61"/>
  <c r="C26" i="61"/>
  <c r="C21" i="61"/>
  <c r="C53" i="61"/>
  <c r="C39" i="61"/>
  <c r="C15" i="61"/>
  <c r="C56" i="61"/>
  <c r="C54" i="61"/>
  <c r="C37" i="61"/>
  <c r="C22" i="61"/>
  <c r="C27" i="61"/>
  <c r="C32" i="61"/>
  <c r="C51" i="61"/>
  <c r="C11" i="61"/>
  <c r="C33" i="61"/>
  <c r="C35" i="61"/>
  <c r="C18" i="61"/>
  <c r="C50" i="61"/>
  <c r="C16" i="61"/>
  <c r="C42" i="61"/>
  <c r="N14" i="59"/>
  <c r="P14" i="59"/>
  <c r="AO25" i="39"/>
  <c r="AO28" i="39"/>
  <c r="AO20" i="39"/>
  <c r="AN15" i="39"/>
  <c r="AN12" i="39" s="1"/>
  <c r="Z56" i="60"/>
  <c r="D53" i="61"/>
  <c r="P75" i="39"/>
  <c r="D30" i="61"/>
  <c r="P52" i="39"/>
  <c r="I50" i="57"/>
  <c r="I28" i="57"/>
  <c r="AO29" i="39"/>
  <c r="J21" i="24"/>
  <c r="Z24" i="26" s="1"/>
  <c r="X24" i="26"/>
  <c r="P227" i="2"/>
  <c r="P214" i="2"/>
  <c r="AC117" i="2"/>
  <c r="AC19" i="2"/>
  <c r="P237" i="2"/>
  <c r="AC171" i="2"/>
  <c r="AC179" i="2"/>
  <c r="D23" i="24"/>
  <c r="AC176" i="2"/>
  <c r="AC62" i="2"/>
  <c r="AC164" i="2"/>
  <c r="D127" i="2"/>
  <c r="D113" i="59"/>
  <c r="U17" i="3"/>
  <c r="D102" i="2"/>
  <c r="D88" i="59"/>
  <c r="J97" i="60"/>
  <c r="D18" i="32"/>
  <c r="P18" i="59"/>
  <c r="L18" i="59"/>
  <c r="L11" i="59"/>
  <c r="P11" i="59"/>
  <c r="L9" i="59"/>
  <c r="P9" i="59"/>
  <c r="AO22" i="39"/>
  <c r="L61" i="57"/>
  <c r="G116" i="60" s="1"/>
  <c r="U61" i="60"/>
  <c r="G58" i="61"/>
  <c r="AO26" i="39"/>
  <c r="N16" i="59"/>
  <c r="P16" i="59"/>
  <c r="L7" i="59"/>
  <c r="AO34" i="39"/>
  <c r="AO30" i="39"/>
  <c r="I74" i="39"/>
  <c r="I72" i="39"/>
  <c r="Z47" i="60"/>
  <c r="P66" i="39"/>
  <c r="D44" i="61"/>
  <c r="Z12" i="60"/>
  <c r="P31" i="39"/>
  <c r="D9" i="61"/>
  <c r="D25" i="24"/>
  <c r="D24" i="24"/>
  <c r="I26" i="57"/>
  <c r="I32" i="57"/>
  <c r="I29" i="57"/>
  <c r="I44" i="57"/>
  <c r="I45" i="57"/>
  <c r="I42" i="57"/>
  <c r="H61" i="57"/>
  <c r="I51" i="57" s="1"/>
  <c r="I9" i="57"/>
  <c r="AO23" i="39"/>
  <c r="X25" i="26"/>
  <c r="N25" i="26" s="1"/>
  <c r="J22" i="24"/>
  <c r="Z25" i="26" s="1"/>
  <c r="P25" i="26" s="1"/>
  <c r="AC156" i="2"/>
  <c r="AC130" i="2"/>
  <c r="D9" i="59"/>
  <c r="C22" i="2"/>
  <c r="D23" i="2"/>
  <c r="AC212" i="2"/>
  <c r="AC167" i="2"/>
  <c r="AC154" i="2"/>
  <c r="AC126" i="2"/>
  <c r="AB40" i="2"/>
  <c r="AC40" i="2" s="1"/>
  <c r="AC97" i="2"/>
  <c r="D78" i="2"/>
  <c r="D64" i="59"/>
  <c r="D167" i="2"/>
  <c r="D153" i="59"/>
  <c r="AC102" i="2"/>
  <c r="AC237" i="2"/>
  <c r="D38" i="59"/>
  <c r="D52" i="2"/>
  <c r="AB102" i="2"/>
  <c r="W61" i="61"/>
  <c r="P100" i="61"/>
  <c r="I19" i="57"/>
  <c r="I52" i="57"/>
  <c r="V66" i="61"/>
  <c r="S100" i="61"/>
  <c r="T27" i="26"/>
  <c r="O27" i="26" s="1"/>
  <c r="S25" i="3"/>
  <c r="M18" i="3"/>
  <c r="U20" i="26" s="1"/>
  <c r="P20" i="26" s="1"/>
  <c r="S18" i="3"/>
  <c r="T18" i="3" s="1"/>
  <c r="S20" i="26"/>
  <c r="N20" i="26" s="1"/>
  <c r="D11" i="32"/>
  <c r="J90" i="60"/>
  <c r="D15" i="32"/>
  <c r="J94" i="60"/>
  <c r="D16" i="32"/>
  <c r="J95" i="60"/>
  <c r="J93" i="60"/>
  <c r="D14" i="32"/>
  <c r="S19" i="3"/>
  <c r="T21" i="26"/>
  <c r="O21" i="26" s="1"/>
  <c r="E13" i="52"/>
  <c r="E14" i="52"/>
  <c r="N10" i="59"/>
  <c r="N20" i="59" s="1"/>
  <c r="I23" i="57"/>
  <c r="AO24" i="39"/>
  <c r="C34" i="61"/>
  <c r="L15" i="59"/>
  <c r="P15" i="59"/>
  <c r="L16" i="59"/>
  <c r="AO21" i="39"/>
  <c r="I14" i="57"/>
  <c r="I47" i="57"/>
  <c r="AO31" i="39"/>
  <c r="P7" i="59"/>
  <c r="Z43" i="60"/>
  <c r="D40" i="61"/>
  <c r="P62" i="39"/>
  <c r="P34" i="39"/>
  <c r="Z15" i="60"/>
  <c r="D12" i="61"/>
  <c r="I10" i="57"/>
  <c r="I30" i="57"/>
  <c r="I25" i="57"/>
  <c r="I41" i="57"/>
  <c r="J6" i="57"/>
  <c r="J61" i="57" s="1"/>
  <c r="G61" i="57"/>
  <c r="I46" i="57"/>
  <c r="I20" i="57"/>
  <c r="I54" i="57"/>
  <c r="D31" i="61"/>
  <c r="P53" i="39"/>
  <c r="Z34" i="60"/>
  <c r="AC169" i="2"/>
  <c r="AB89" i="2"/>
  <c r="AC89" i="2" s="1"/>
  <c r="AC153" i="2"/>
  <c r="AC37" i="2"/>
  <c r="AC109" i="2"/>
  <c r="AC146" i="2"/>
  <c r="AC113" i="2"/>
  <c r="P225" i="2"/>
  <c r="P238" i="2"/>
  <c r="AC168" i="2"/>
  <c r="AC93" i="2"/>
  <c r="AC149" i="2"/>
  <c r="AB55" i="2"/>
  <c r="AC55" i="2" s="1"/>
  <c r="AC142" i="2"/>
  <c r="AC67" i="2"/>
  <c r="AC27" i="2"/>
  <c r="L18" i="3"/>
  <c r="L19" i="3" s="1"/>
  <c r="L20" i="3" s="1"/>
  <c r="L21" i="3" s="1"/>
  <c r="L22" i="3" s="1"/>
  <c r="L23" i="3" s="1"/>
  <c r="L24" i="3" s="1"/>
  <c r="L25" i="3" s="1"/>
  <c r="L26" i="3" s="1"/>
  <c r="L27" i="3" s="1"/>
  <c r="AC232" i="2"/>
  <c r="H21" i="24"/>
  <c r="H22" i="24" s="1"/>
  <c r="H23" i="24" s="1"/>
  <c r="H24" i="24" s="1"/>
  <c r="H25" i="24" s="1"/>
  <c r="H26" i="24" s="1"/>
  <c r="D39" i="2"/>
  <c r="D25" i="59"/>
  <c r="AC228" i="2"/>
  <c r="AC32" i="2"/>
  <c r="D69" i="2"/>
  <c r="D55" i="59"/>
  <c r="D168" i="59"/>
  <c r="D182" i="2"/>
  <c r="D116" i="2"/>
  <c r="D102" i="59"/>
  <c r="N13" i="65"/>
  <c r="N14" i="65"/>
  <c r="D12" i="32"/>
  <c r="J91" i="60"/>
  <c r="N16" i="3"/>
  <c r="U18" i="26"/>
  <c r="P18" i="26" s="1"/>
  <c r="K18" i="26" s="1"/>
  <c r="C10" i="32"/>
  <c r="D106" i="60"/>
  <c r="J89" i="60"/>
  <c r="J106" i="60" s="1"/>
  <c r="D10" i="32"/>
  <c r="H106" i="60"/>
  <c r="F55" i="61"/>
  <c r="W54" i="61"/>
  <c r="X55" i="61" s="1"/>
  <c r="X56" i="61"/>
  <c r="I27" i="57"/>
  <c r="X59" i="61"/>
  <c r="F59" i="61"/>
  <c r="P13" i="59"/>
  <c r="P8" i="59"/>
  <c r="L8" i="59"/>
  <c r="L12" i="59"/>
  <c r="P12" i="59"/>
  <c r="L13" i="59"/>
  <c r="AM15" i="39"/>
  <c r="AM13" i="39"/>
  <c r="L10" i="59"/>
  <c r="AO33" i="39"/>
  <c r="D18" i="61"/>
  <c r="P59" i="39"/>
  <c r="Z40" i="60"/>
  <c r="D37" i="61"/>
  <c r="I18" i="57"/>
  <c r="I39" i="57"/>
  <c r="I37" i="57"/>
  <c r="I36" i="57"/>
  <c r="I17" i="57"/>
  <c r="I12" i="57"/>
  <c r="I53" i="57"/>
  <c r="I49" i="57"/>
  <c r="I21" i="57"/>
  <c r="AC147" i="2"/>
  <c r="AC144" i="2"/>
  <c r="AC159" i="2"/>
  <c r="AC88" i="2"/>
  <c r="AC137" i="2"/>
  <c r="AC196" i="2"/>
  <c r="AC157" i="2"/>
  <c r="AC131" i="2"/>
  <c r="AC106" i="2"/>
  <c r="D75" i="59"/>
  <c r="D89" i="2"/>
  <c r="D143" i="2"/>
  <c r="D129" i="59"/>
  <c r="AC42" i="2"/>
  <c r="AB233" i="2"/>
  <c r="AC233" i="2" s="1"/>
  <c r="K18" i="24"/>
  <c r="L17" i="24"/>
  <c r="E20" i="26"/>
  <c r="E48" i="26" s="1"/>
  <c r="AB238" i="2"/>
  <c r="AC238" i="2" s="1"/>
  <c r="AC229" i="2"/>
  <c r="AB101" i="2"/>
  <c r="AC101" i="2" s="1"/>
  <c r="AB174" i="2"/>
  <c r="AC174" i="2" s="1"/>
  <c r="D154" i="2"/>
  <c r="D140" i="59"/>
  <c r="D32" i="61" l="1"/>
  <c r="Z35" i="60"/>
  <c r="P54" i="39"/>
  <c r="P72" i="39"/>
  <c r="Z53" i="60"/>
  <c r="D50" i="61"/>
  <c r="Z21" i="60"/>
  <c r="D23" i="61"/>
  <c r="Z26" i="60"/>
  <c r="P45" i="39"/>
  <c r="P71" i="39"/>
  <c r="D49" i="61"/>
  <c r="Z52" i="60"/>
  <c r="Z46" i="60"/>
  <c r="D43" i="61"/>
  <c r="P65" i="39"/>
  <c r="AA78" i="39" s="1"/>
  <c r="Z29" i="60"/>
  <c r="P48" i="39"/>
  <c r="D26" i="61"/>
  <c r="P49" i="39"/>
  <c r="Z30" i="60"/>
  <c r="D27" i="61"/>
  <c r="D48" i="61"/>
  <c r="Z51" i="60"/>
  <c r="P70" i="39"/>
  <c r="P30" i="39"/>
  <c r="D8" i="61"/>
  <c r="Z11" i="60"/>
  <c r="P37" i="39"/>
  <c r="D15" i="61"/>
  <c r="Z18" i="60"/>
  <c r="P56" i="39"/>
  <c r="D34" i="61"/>
  <c r="Z37" i="60"/>
  <c r="D39" i="61"/>
  <c r="Z42" i="60"/>
  <c r="P61" i="39"/>
  <c r="P69" i="39"/>
  <c r="Z50" i="60"/>
  <c r="D47" i="61"/>
  <c r="P77" i="39"/>
  <c r="D55" i="61"/>
  <c r="Z58" i="60"/>
  <c r="Z32" i="60"/>
  <c r="P51" i="39"/>
  <c r="D29" i="61"/>
  <c r="D22" i="61"/>
  <c r="Z25" i="60"/>
  <c r="P44" i="39"/>
  <c r="Z59" i="60"/>
  <c r="P78" i="39"/>
  <c r="D56" i="61"/>
  <c r="Z27" i="60"/>
  <c r="P46" i="39"/>
  <c r="D24" i="61"/>
  <c r="D21" i="61"/>
  <c r="Z24" i="60"/>
  <c r="P43" i="39"/>
  <c r="D54" i="61"/>
  <c r="P76" i="39"/>
  <c r="Z57" i="60"/>
  <c r="P60" i="39"/>
  <c r="D38" i="61"/>
  <c r="Z41" i="60"/>
  <c r="D28" i="61"/>
  <c r="P50" i="39"/>
  <c r="Z31" i="60"/>
  <c r="P32" i="39"/>
  <c r="Z13" i="60"/>
  <c r="D10" i="61"/>
  <c r="N67" i="39"/>
  <c r="Z36" i="60"/>
  <c r="D33" i="61"/>
  <c r="P55" i="39"/>
  <c r="P57" i="39"/>
  <c r="D35" i="61"/>
  <c r="Z38" i="60"/>
  <c r="D25" i="61"/>
  <c r="Z28" i="60"/>
  <c r="P47" i="39"/>
  <c r="Z54" i="60"/>
  <c r="P73" i="39"/>
  <c r="D51" i="61"/>
  <c r="D46" i="61"/>
  <c r="Z49" i="60"/>
  <c r="P68" i="39"/>
  <c r="D52" i="61"/>
  <c r="Z55" i="60"/>
  <c r="P74" i="39"/>
  <c r="D16" i="61"/>
  <c r="P38" i="39"/>
  <c r="Z19" i="60"/>
  <c r="O22" i="26"/>
  <c r="O20" i="26"/>
  <c r="P21" i="26"/>
  <c r="P22" i="26"/>
  <c r="O28" i="26"/>
  <c r="N17" i="26"/>
  <c r="O26" i="26"/>
  <c r="N18" i="26"/>
  <c r="I18" i="26" s="1"/>
  <c r="I19" i="26" s="1"/>
  <c r="I20" i="26" s="1"/>
  <c r="I21" i="26" s="1"/>
  <c r="I22" i="26" s="1"/>
  <c r="I23" i="26" s="1"/>
  <c r="I24" i="26" s="1"/>
  <c r="I25" i="26" s="1"/>
  <c r="N19" i="26"/>
  <c r="P23" i="26"/>
  <c r="P19" i="26"/>
  <c r="N29" i="26"/>
  <c r="O18" i="26"/>
  <c r="J18" i="26" s="1"/>
  <c r="N24" i="26"/>
  <c r="P29" i="26"/>
  <c r="N22" i="26"/>
  <c r="O24" i="26"/>
  <c r="N23" i="26"/>
  <c r="N21" i="26"/>
  <c r="K19" i="26"/>
  <c r="C18" i="26"/>
  <c r="U18" i="3"/>
  <c r="T19" i="3"/>
  <c r="D65" i="59"/>
  <c r="D79" i="2"/>
  <c r="J23" i="24"/>
  <c r="Z26" i="26" s="1"/>
  <c r="P26" i="26" s="1"/>
  <c r="X26" i="26"/>
  <c r="N26" i="26" s="1"/>
  <c r="D90" i="2"/>
  <c r="D76" i="59"/>
  <c r="W53" i="61"/>
  <c r="X54" i="61" s="1"/>
  <c r="F54" i="61"/>
  <c r="D27" i="32"/>
  <c r="F10" i="32"/>
  <c r="D26" i="32"/>
  <c r="D183" i="2"/>
  <c r="D169" i="59"/>
  <c r="D70" i="2"/>
  <c r="D56" i="59"/>
  <c r="F61" i="61"/>
  <c r="W62" i="61"/>
  <c r="X61" i="61"/>
  <c r="D53" i="2"/>
  <c r="D39" i="59"/>
  <c r="D168" i="2"/>
  <c r="D154" i="59"/>
  <c r="I11" i="57"/>
  <c r="I61" i="57" s="1"/>
  <c r="X27" i="26"/>
  <c r="N27" i="26" s="1"/>
  <c r="J24" i="24"/>
  <c r="Z27" i="26" s="1"/>
  <c r="P27" i="26" s="1"/>
  <c r="AA77" i="39"/>
  <c r="I43" i="57"/>
  <c r="I31" i="57"/>
  <c r="I13" i="57"/>
  <c r="AO15" i="39"/>
  <c r="AO37" i="39"/>
  <c r="AO12" i="39" s="1"/>
  <c r="AO10" i="39" s="1"/>
  <c r="I38" i="57"/>
  <c r="I15" i="57"/>
  <c r="X60" i="61"/>
  <c r="F60" i="61"/>
  <c r="N25" i="65"/>
  <c r="N26" i="65"/>
  <c r="V61" i="60"/>
  <c r="W61" i="60" s="1"/>
  <c r="U62" i="60"/>
  <c r="V62" i="60" s="1"/>
  <c r="W62" i="60" s="1"/>
  <c r="G59" i="61"/>
  <c r="U58" i="60"/>
  <c r="G55" i="61"/>
  <c r="X28" i="26"/>
  <c r="N28" i="26" s="1"/>
  <c r="J25" i="24"/>
  <c r="Z28" i="26" s="1"/>
  <c r="P28" i="26" s="1"/>
  <c r="L20" i="59"/>
  <c r="D128" i="2"/>
  <c r="D114" i="59"/>
  <c r="I35" i="57"/>
  <c r="I22" i="57"/>
  <c r="G56" i="61"/>
  <c r="D36" i="52"/>
  <c r="D35" i="52"/>
  <c r="J19" i="26"/>
  <c r="J20" i="26" s="1"/>
  <c r="J21" i="26" s="1"/>
  <c r="J22" i="26" s="1"/>
  <c r="C26" i="32"/>
  <c r="D34" i="52" s="1"/>
  <c r="C27" i="32"/>
  <c r="D155" i="2"/>
  <c r="D141" i="59"/>
  <c r="E21" i="26"/>
  <c r="E49" i="26" s="1"/>
  <c r="L18" i="24"/>
  <c r="K19" i="24"/>
  <c r="N17" i="3"/>
  <c r="AC7" i="2"/>
  <c r="O16" i="3"/>
  <c r="D18" i="26"/>
  <c r="D46" i="26" s="1"/>
  <c r="D144" i="2"/>
  <c r="D130" i="59"/>
  <c r="AN13" i="39"/>
  <c r="AN8" i="39"/>
  <c r="AN9" i="39"/>
  <c r="D103" i="59"/>
  <c r="D117" i="2"/>
  <c r="D26" i="59"/>
  <c r="D40" i="2"/>
  <c r="S10" i="61"/>
  <c r="V10" i="61" s="1"/>
  <c r="S18" i="61"/>
  <c r="V18" i="61" s="1"/>
  <c r="S26" i="61"/>
  <c r="V26" i="61" s="1"/>
  <c r="S34" i="61"/>
  <c r="V34" i="61" s="1"/>
  <c r="S42" i="61"/>
  <c r="V42" i="61" s="1"/>
  <c r="S24" i="61"/>
  <c r="V24" i="61" s="1"/>
  <c r="S40" i="61"/>
  <c r="V40" i="61" s="1"/>
  <c r="S25" i="61"/>
  <c r="V25" i="61" s="1"/>
  <c r="S37" i="61"/>
  <c r="V37" i="61" s="1"/>
  <c r="S11" i="61"/>
  <c r="V11" i="61" s="1"/>
  <c r="S19" i="61"/>
  <c r="V19" i="61" s="1"/>
  <c r="S27" i="61"/>
  <c r="V27" i="61" s="1"/>
  <c r="S35" i="61"/>
  <c r="V35" i="61" s="1"/>
  <c r="S43" i="61"/>
  <c r="V43" i="61" s="1"/>
  <c r="S20" i="61"/>
  <c r="V20" i="61" s="1"/>
  <c r="S36" i="61"/>
  <c r="V36" i="61" s="1"/>
  <c r="S9" i="61"/>
  <c r="V9" i="61" s="1"/>
  <c r="S21" i="61"/>
  <c r="V21" i="61" s="1"/>
  <c r="S41" i="61"/>
  <c r="V41" i="61" s="1"/>
  <c r="S17" i="61"/>
  <c r="V17" i="61" s="1"/>
  <c r="S14" i="61"/>
  <c r="V14" i="61" s="1"/>
  <c r="S30" i="61"/>
  <c r="V30" i="61" s="1"/>
  <c r="S12" i="61"/>
  <c r="V12" i="61" s="1"/>
  <c r="S13" i="61"/>
  <c r="V13" i="61" s="1"/>
  <c r="S45" i="61"/>
  <c r="V45" i="61" s="1"/>
  <c r="S23" i="61"/>
  <c r="V23" i="61" s="1"/>
  <c r="S39" i="61"/>
  <c r="V39" i="61" s="1"/>
  <c r="S28" i="61"/>
  <c r="V28" i="61" s="1"/>
  <c r="S33" i="61"/>
  <c r="V33" i="61" s="1"/>
  <c r="S38" i="61"/>
  <c r="V38" i="61" s="1"/>
  <c r="S29" i="61"/>
  <c r="V29" i="61" s="1"/>
  <c r="S31" i="61"/>
  <c r="V31" i="61" s="1"/>
  <c r="S44" i="61"/>
  <c r="V44" i="61" s="1"/>
  <c r="S15" i="61"/>
  <c r="V15" i="61" s="1"/>
  <c r="S16" i="61"/>
  <c r="V16" i="61" s="1"/>
  <c r="S22" i="61"/>
  <c r="V22" i="61" s="1"/>
  <c r="S32" i="61"/>
  <c r="V32" i="61" s="1"/>
  <c r="D24" i="2"/>
  <c r="D10" i="59"/>
  <c r="C23" i="2"/>
  <c r="D103" i="2"/>
  <c r="D89" i="59"/>
  <c r="I33" i="57"/>
  <c r="J14" i="61"/>
  <c r="P26" i="65"/>
  <c r="P25" i="65"/>
  <c r="W60" i="60"/>
  <c r="O23" i="26"/>
  <c r="J10" i="61" l="1"/>
  <c r="D58" i="61"/>
  <c r="D41" i="2"/>
  <c r="D27" i="59"/>
  <c r="AC8" i="2"/>
  <c r="N18" i="3"/>
  <c r="O17" i="3"/>
  <c r="D19" i="26"/>
  <c r="D47" i="26" s="1"/>
  <c r="D142" i="59"/>
  <c r="D156" i="2"/>
  <c r="P18" i="32"/>
  <c r="O27" i="32"/>
  <c r="O26" i="32"/>
  <c r="D54" i="2"/>
  <c r="D40" i="59"/>
  <c r="F62" i="61"/>
  <c r="X62" i="61"/>
  <c r="W63" i="61"/>
  <c r="D57" i="59"/>
  <c r="U57" i="60"/>
  <c r="D91" i="2"/>
  <c r="D77" i="59"/>
  <c r="G67" i="57"/>
  <c r="G69" i="57" s="1"/>
  <c r="D25" i="2"/>
  <c r="D11" i="59"/>
  <c r="C24" i="2"/>
  <c r="J23" i="26"/>
  <c r="J24" i="26" s="1"/>
  <c r="J25" i="26" s="1"/>
  <c r="J26" i="26" s="1"/>
  <c r="J27" i="26" s="1"/>
  <c r="J28" i="26" s="1"/>
  <c r="J29" i="26" s="1"/>
  <c r="U63" i="60"/>
  <c r="V63" i="60" s="1"/>
  <c r="W63" i="60" s="1"/>
  <c r="G60" i="61"/>
  <c r="D155" i="59"/>
  <c r="D169" i="2"/>
  <c r="U64" i="60"/>
  <c r="V64" i="60" s="1"/>
  <c r="W64" i="60" s="1"/>
  <c r="G61" i="61"/>
  <c r="I26" i="26"/>
  <c r="I27" i="26" s="1"/>
  <c r="I28" i="26" s="1"/>
  <c r="I29" i="26" s="1"/>
  <c r="D145" i="2"/>
  <c r="D131" i="59"/>
  <c r="D115" i="59"/>
  <c r="D129" i="2"/>
  <c r="W52" i="61"/>
  <c r="F53" i="61"/>
  <c r="G54" i="61" s="1"/>
  <c r="D80" i="2"/>
  <c r="D66" i="59"/>
  <c r="T20" i="3"/>
  <c r="U19" i="3"/>
  <c r="E8" i="12"/>
  <c r="C46" i="26"/>
  <c r="D104" i="2"/>
  <c r="D90" i="59"/>
  <c r="D118" i="2"/>
  <c r="D104" i="59"/>
  <c r="F10" i="65"/>
  <c r="K20" i="24"/>
  <c r="L19" i="24"/>
  <c r="E22" i="26"/>
  <c r="E50" i="26" s="1"/>
  <c r="D170" i="59"/>
  <c r="D184" i="2"/>
  <c r="C19" i="26"/>
  <c r="K20" i="26"/>
  <c r="U20" i="3" l="1"/>
  <c r="T21" i="3"/>
  <c r="F52" i="61"/>
  <c r="W51" i="61"/>
  <c r="X52" i="61" s="1"/>
  <c r="D132" i="59"/>
  <c r="D146" i="2"/>
  <c r="U65" i="60"/>
  <c r="V65" i="60" s="1"/>
  <c r="W65" i="60" s="1"/>
  <c r="G62" i="61"/>
  <c r="D157" i="2"/>
  <c r="D143" i="59"/>
  <c r="L20" i="24"/>
  <c r="E23" i="26"/>
  <c r="E51" i="26" s="1"/>
  <c r="K21" i="24"/>
  <c r="G10" i="65"/>
  <c r="J10" i="65" s="1"/>
  <c r="T90" i="60"/>
  <c r="D67" i="59"/>
  <c r="D81" i="2"/>
  <c r="D130" i="2"/>
  <c r="D116" i="59"/>
  <c r="AC9" i="2"/>
  <c r="N19" i="3"/>
  <c r="O18" i="3"/>
  <c r="D20" i="26"/>
  <c r="D48" i="26" s="1"/>
  <c r="D28" i="59"/>
  <c r="D42" i="2"/>
  <c r="D119" i="2"/>
  <c r="D105" i="59"/>
  <c r="K21" i="26"/>
  <c r="C20" i="26"/>
  <c r="X53" i="61"/>
  <c r="D12" i="59"/>
  <c r="D26" i="2"/>
  <c r="C25" i="2"/>
  <c r="D92" i="2"/>
  <c r="D78" i="59"/>
  <c r="F63" i="61"/>
  <c r="X63" i="61"/>
  <c r="W64" i="61"/>
  <c r="P26" i="32"/>
  <c r="G110" i="60" s="1"/>
  <c r="G111" i="60" s="1"/>
  <c r="P27" i="32"/>
  <c r="F11" i="65"/>
  <c r="D91" i="59"/>
  <c r="D105" i="2"/>
  <c r="D170" i="2"/>
  <c r="D156" i="59"/>
  <c r="C47" i="26"/>
  <c r="E9" i="12"/>
  <c r="D171" i="59"/>
  <c r="D185" i="2"/>
  <c r="F11" i="32"/>
  <c r="J11" i="32" s="1"/>
  <c r="U56" i="60"/>
  <c r="G53" i="61"/>
  <c r="D41" i="59"/>
  <c r="D55" i="2"/>
  <c r="G63" i="61" l="1"/>
  <c r="U66" i="60"/>
  <c r="V66" i="60" s="1"/>
  <c r="W66" i="60" s="1"/>
  <c r="C26" i="2"/>
  <c r="D27" i="2"/>
  <c r="D13" i="59"/>
  <c r="R10" i="65"/>
  <c r="K10" i="65"/>
  <c r="D186" i="2"/>
  <c r="D172" i="59"/>
  <c r="T91" i="60"/>
  <c r="G11" i="65"/>
  <c r="J11" i="65" s="1"/>
  <c r="D93" i="2"/>
  <c r="D79" i="59"/>
  <c r="D120" i="2"/>
  <c r="D106" i="59"/>
  <c r="F12" i="65"/>
  <c r="D68" i="59"/>
  <c r="D82" i="2"/>
  <c r="U21" i="3"/>
  <c r="T22" i="3"/>
  <c r="D56" i="2"/>
  <c r="D42" i="59"/>
  <c r="I11" i="32"/>
  <c r="D157" i="59"/>
  <c r="D171" i="2"/>
  <c r="F12" i="32"/>
  <c r="J12" i="32" s="1"/>
  <c r="K22" i="26"/>
  <c r="C21" i="26"/>
  <c r="L21" i="24"/>
  <c r="K22" i="24"/>
  <c r="E24" i="26"/>
  <c r="E52" i="26" s="1"/>
  <c r="F51" i="61"/>
  <c r="G52" i="61" s="1"/>
  <c r="W50" i="61"/>
  <c r="X51" i="61" s="1"/>
  <c r="C48" i="26"/>
  <c r="E10" i="12"/>
  <c r="D144" i="59"/>
  <c r="D158" i="2"/>
  <c r="D106" i="2"/>
  <c r="D92" i="59"/>
  <c r="F64" i="61"/>
  <c r="W65" i="61"/>
  <c r="X64" i="61"/>
  <c r="D43" i="2"/>
  <c r="D29" i="59"/>
  <c r="AC10" i="2"/>
  <c r="N20" i="3"/>
  <c r="D21" i="26"/>
  <c r="D49" i="26" s="1"/>
  <c r="O19" i="3"/>
  <c r="D131" i="2"/>
  <c r="D117" i="59"/>
  <c r="D147" i="2"/>
  <c r="D133" i="59"/>
  <c r="U55" i="60"/>
  <c r="D107" i="2" l="1"/>
  <c r="D93" i="59"/>
  <c r="D145" i="59"/>
  <c r="D159" i="2"/>
  <c r="C49" i="26"/>
  <c r="E11" i="12"/>
  <c r="D43" i="59"/>
  <c r="D57" i="2"/>
  <c r="D83" i="2"/>
  <c r="D69" i="59"/>
  <c r="F13" i="32"/>
  <c r="J13" i="32" s="1"/>
  <c r="D80" i="59"/>
  <c r="D94" i="2"/>
  <c r="C27" i="2"/>
  <c r="D28" i="2"/>
  <c r="D14" i="59"/>
  <c r="D132" i="2"/>
  <c r="D118" i="59"/>
  <c r="F13" i="65"/>
  <c r="F65" i="61"/>
  <c r="X65" i="61"/>
  <c r="W66" i="61"/>
  <c r="G64" i="61"/>
  <c r="U67" i="60"/>
  <c r="V67" i="60" s="1"/>
  <c r="W67" i="60" s="1"/>
  <c r="U54" i="60"/>
  <c r="L22" i="24"/>
  <c r="K23" i="24"/>
  <c r="E25" i="26"/>
  <c r="E53" i="26" s="1"/>
  <c r="C22" i="26"/>
  <c r="K23" i="26"/>
  <c r="D121" i="2"/>
  <c r="D107" i="59"/>
  <c r="R11" i="65"/>
  <c r="K11" i="65"/>
  <c r="D30" i="59"/>
  <c r="D44" i="2"/>
  <c r="I12" i="32"/>
  <c r="T92" i="60"/>
  <c r="G12" i="65"/>
  <c r="J12" i="65" s="1"/>
  <c r="D187" i="2"/>
  <c r="D173" i="59"/>
  <c r="D148" i="2"/>
  <c r="D134" i="59"/>
  <c r="N21" i="3"/>
  <c r="AC11" i="2"/>
  <c r="D22" i="26"/>
  <c r="D50" i="26" s="1"/>
  <c r="O20" i="3"/>
  <c r="F50" i="61"/>
  <c r="G51" i="61" s="1"/>
  <c r="W49" i="61"/>
  <c r="D158" i="59"/>
  <c r="D172" i="2"/>
  <c r="U22" i="3"/>
  <c r="T23" i="3"/>
  <c r="U23" i="3" l="1"/>
  <c r="T24" i="3"/>
  <c r="F49" i="61"/>
  <c r="W48" i="61"/>
  <c r="F14" i="65"/>
  <c r="D135" i="59"/>
  <c r="C23" i="26"/>
  <c r="K24" i="26"/>
  <c r="F66" i="61"/>
  <c r="X66" i="61"/>
  <c r="W67" i="61"/>
  <c r="F14" i="32"/>
  <c r="J14" i="32" s="1"/>
  <c r="D95" i="2"/>
  <c r="D81" i="59"/>
  <c r="I13" i="32"/>
  <c r="D146" i="59"/>
  <c r="D160" i="2"/>
  <c r="D108" i="2"/>
  <c r="D94" i="59"/>
  <c r="N22" i="3"/>
  <c r="AC12" i="2"/>
  <c r="O21" i="3"/>
  <c r="D23" i="26"/>
  <c r="D51" i="26" s="1"/>
  <c r="E12" i="12"/>
  <c r="C50" i="26"/>
  <c r="D159" i="59"/>
  <c r="D173" i="2"/>
  <c r="R12" i="65"/>
  <c r="K12" i="65"/>
  <c r="D31" i="59"/>
  <c r="U68" i="60"/>
  <c r="V68" i="60" s="1"/>
  <c r="W68" i="60" s="1"/>
  <c r="G65" i="61"/>
  <c r="D133" i="2"/>
  <c r="D119" i="59"/>
  <c r="D44" i="59"/>
  <c r="G50" i="61"/>
  <c r="U53" i="60"/>
  <c r="D174" i="59"/>
  <c r="X50" i="61"/>
  <c r="D122" i="2"/>
  <c r="D108" i="59"/>
  <c r="E26" i="26"/>
  <c r="E54" i="26" s="1"/>
  <c r="K24" i="24"/>
  <c r="L23" i="24"/>
  <c r="G13" i="65"/>
  <c r="J13" i="65" s="1"/>
  <c r="T93" i="60"/>
  <c r="C28" i="2"/>
  <c r="D29" i="2"/>
  <c r="D15" i="59"/>
  <c r="D70" i="59"/>
  <c r="R13" i="65" l="1"/>
  <c r="K13" i="65"/>
  <c r="D174" i="2"/>
  <c r="D160" i="59"/>
  <c r="I14" i="32"/>
  <c r="U69" i="60"/>
  <c r="V69" i="60" s="1"/>
  <c r="W69" i="60" s="1"/>
  <c r="G66" i="61"/>
  <c r="C51" i="26"/>
  <c r="E13" i="12"/>
  <c r="F15" i="32"/>
  <c r="J15" i="32" s="1"/>
  <c r="U24" i="3"/>
  <c r="T25" i="3"/>
  <c r="C29" i="2"/>
  <c r="D30" i="2"/>
  <c r="D16" i="59"/>
  <c r="F15" i="65"/>
  <c r="D95" i="59"/>
  <c r="D109" i="2"/>
  <c r="F48" i="61"/>
  <c r="G49" i="61" s="1"/>
  <c r="W47" i="61"/>
  <c r="X48" i="61" s="1"/>
  <c r="L24" i="24"/>
  <c r="K25" i="24"/>
  <c r="E27" i="26"/>
  <c r="E55" i="26" s="1"/>
  <c r="D109" i="59"/>
  <c r="D134" i="2"/>
  <c r="D120" i="59"/>
  <c r="N23" i="3"/>
  <c r="AC13" i="2"/>
  <c r="O22" i="3"/>
  <c r="D24" i="26"/>
  <c r="D52" i="26" s="1"/>
  <c r="D147" i="59"/>
  <c r="D161" i="2"/>
  <c r="D96" i="2"/>
  <c r="D82" i="59"/>
  <c r="F67" i="61"/>
  <c r="X67" i="61"/>
  <c r="W68" i="61"/>
  <c r="G14" i="65"/>
  <c r="J14" i="65" s="1"/>
  <c r="T94" i="60"/>
  <c r="X49" i="61"/>
  <c r="K25" i="26"/>
  <c r="C24" i="26"/>
  <c r="U52" i="60"/>
  <c r="R14" i="65" l="1"/>
  <c r="K14" i="65"/>
  <c r="C52" i="26"/>
  <c r="E14" i="12"/>
  <c r="W69" i="61"/>
  <c r="F68" i="61"/>
  <c r="X68" i="61"/>
  <c r="E28" i="26"/>
  <c r="E56" i="26" s="1"/>
  <c r="K26" i="24"/>
  <c r="L25" i="24"/>
  <c r="D96" i="59"/>
  <c r="C30" i="2"/>
  <c r="D31" i="2"/>
  <c r="D17" i="59"/>
  <c r="C13" i="12"/>
  <c r="U70" i="60"/>
  <c r="V70" i="60" s="1"/>
  <c r="W70" i="60" s="1"/>
  <c r="G67" i="61"/>
  <c r="F16" i="65"/>
  <c r="D121" i="59"/>
  <c r="D135" i="2"/>
  <c r="G14" i="12" s="1"/>
  <c r="F47" i="61"/>
  <c r="W46" i="61"/>
  <c r="X47" i="61" s="1"/>
  <c r="G15" i="65"/>
  <c r="J15" i="65" s="1"/>
  <c r="T95" i="60"/>
  <c r="C25" i="26"/>
  <c r="K26" i="26"/>
  <c r="D83" i="59"/>
  <c r="D148" i="59"/>
  <c r="F16" i="32"/>
  <c r="J16" i="32" s="1"/>
  <c r="I15" i="32"/>
  <c r="N24" i="3"/>
  <c r="AC14" i="2"/>
  <c r="O23" i="3"/>
  <c r="D25" i="26"/>
  <c r="D53" i="26" s="1"/>
  <c r="U51" i="60"/>
  <c r="G48" i="61"/>
  <c r="T26" i="3"/>
  <c r="U25" i="3"/>
  <c r="D161" i="59"/>
  <c r="F17" i="12"/>
  <c r="F18" i="12"/>
  <c r="G16" i="12"/>
  <c r="D8" i="12"/>
  <c r="D16" i="12"/>
  <c r="T96" i="60" l="1"/>
  <c r="G16" i="65"/>
  <c r="J16" i="65" s="1"/>
  <c r="D7" i="12"/>
  <c r="D26" i="12" s="1"/>
  <c r="G8" i="12"/>
  <c r="C14" i="12"/>
  <c r="F15" i="12"/>
  <c r="U26" i="3"/>
  <c r="T27" i="3"/>
  <c r="U27" i="3" s="1"/>
  <c r="U28" i="3" s="1"/>
  <c r="N25" i="3"/>
  <c r="AC15" i="2"/>
  <c r="O24" i="3"/>
  <c r="D26" i="26"/>
  <c r="D54" i="26" s="1"/>
  <c r="I16" i="32"/>
  <c r="K27" i="26"/>
  <c r="C26" i="26"/>
  <c r="U50" i="60"/>
  <c r="F17" i="32"/>
  <c r="J17" i="32" s="1"/>
  <c r="C7" i="12"/>
  <c r="C26" i="12" s="1"/>
  <c r="D9" i="12"/>
  <c r="D28" i="12" s="1"/>
  <c r="F7" i="12"/>
  <c r="E26" i="12" s="1"/>
  <c r="G10" i="12"/>
  <c r="C19" i="12"/>
  <c r="C38" i="12" s="1"/>
  <c r="C15" i="12"/>
  <c r="C34" i="12" s="1"/>
  <c r="D13" i="12"/>
  <c r="D32" i="12" s="1"/>
  <c r="G13" i="12"/>
  <c r="E37" i="12"/>
  <c r="E15" i="12"/>
  <c r="C53" i="26"/>
  <c r="G18" i="12"/>
  <c r="C16" i="12"/>
  <c r="D11" i="12"/>
  <c r="D30" i="12" s="1"/>
  <c r="F8" i="12"/>
  <c r="E27" i="12" s="1"/>
  <c r="K27" i="12" s="1"/>
  <c r="D17" i="12"/>
  <c r="U71" i="60"/>
  <c r="V71" i="60" s="1"/>
  <c r="W71" i="60" s="1"/>
  <c r="G68" i="61"/>
  <c r="H16" i="12"/>
  <c r="I16" i="12" s="1"/>
  <c r="J16" i="12" s="1"/>
  <c r="D122" i="59"/>
  <c r="G17" i="12"/>
  <c r="D19" i="12"/>
  <c r="F11" i="12"/>
  <c r="E30" i="12" s="1"/>
  <c r="G12" i="12"/>
  <c r="D15" i="12"/>
  <c r="D34" i="12" s="1"/>
  <c r="F9" i="12"/>
  <c r="E28" i="12" s="1"/>
  <c r="K28" i="12" s="1"/>
  <c r="D12" i="41" s="1"/>
  <c r="F46" i="61"/>
  <c r="G47" i="61" s="1"/>
  <c r="W45" i="61"/>
  <c r="F16" i="12"/>
  <c r="E35" i="12" s="1"/>
  <c r="F10" i="12"/>
  <c r="E29" i="12" s="1"/>
  <c r="D12" i="12"/>
  <c r="D31" i="12" s="1"/>
  <c r="J31" i="12" s="1"/>
  <c r="E15" i="41" s="1"/>
  <c r="G7" i="12"/>
  <c r="F12" i="12"/>
  <c r="E31" i="12" s="1"/>
  <c r="K31" i="12" s="1"/>
  <c r="D15" i="41" s="1"/>
  <c r="G15" i="12"/>
  <c r="G19" i="12"/>
  <c r="C31" i="2"/>
  <c r="C32" i="2"/>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C96" i="2" s="1"/>
  <c r="C97" i="2" s="1"/>
  <c r="C98" i="2" s="1"/>
  <c r="C99" i="2" s="1"/>
  <c r="C100" i="2" s="1"/>
  <c r="C101" i="2" s="1"/>
  <c r="C102" i="2" s="1"/>
  <c r="C103" i="2" s="1"/>
  <c r="C104" i="2" s="1"/>
  <c r="C105" i="2" s="1"/>
  <c r="C106" i="2" s="1"/>
  <c r="C107" i="2" s="1"/>
  <c r="C108" i="2" s="1"/>
  <c r="C109" i="2" s="1"/>
  <c r="C110" i="2" s="1"/>
  <c r="C111" i="2" s="1"/>
  <c r="C112" i="2" s="1"/>
  <c r="C113" i="2" s="1"/>
  <c r="C114" i="2" s="1"/>
  <c r="C115" i="2" s="1"/>
  <c r="C116" i="2" s="1"/>
  <c r="C117" i="2" s="1"/>
  <c r="C118" i="2" s="1"/>
  <c r="C119" i="2" s="1"/>
  <c r="C120" i="2" s="1"/>
  <c r="C121" i="2" s="1"/>
  <c r="C122" i="2" s="1"/>
  <c r="C123" i="2" s="1"/>
  <c r="C124" i="2" s="1"/>
  <c r="C125" i="2" s="1"/>
  <c r="C126" i="2" s="1"/>
  <c r="C127" i="2" s="1"/>
  <c r="C128" i="2" s="1"/>
  <c r="C129" i="2" s="1"/>
  <c r="C130" i="2" s="1"/>
  <c r="C131" i="2" s="1"/>
  <c r="C132" i="2" s="1"/>
  <c r="C133" i="2" s="1"/>
  <c r="C134" i="2" s="1"/>
  <c r="C135" i="2" s="1"/>
  <c r="C136" i="2" s="1"/>
  <c r="C137" i="2" s="1"/>
  <c r="C138" i="2" s="1"/>
  <c r="C139" i="2" s="1"/>
  <c r="C140" i="2" s="1"/>
  <c r="C141" i="2" s="1"/>
  <c r="C142" i="2" s="1"/>
  <c r="C143" i="2" s="1"/>
  <c r="C144" i="2" s="1"/>
  <c r="C145" i="2" s="1"/>
  <c r="C146" i="2" s="1"/>
  <c r="C147" i="2" s="1"/>
  <c r="C148" i="2" s="1"/>
  <c r="C149" i="2" s="1"/>
  <c r="C150" i="2" s="1"/>
  <c r="C151" i="2" s="1"/>
  <c r="C152" i="2" s="1"/>
  <c r="C153" i="2" s="1"/>
  <c r="C154" i="2" s="1"/>
  <c r="C155" i="2" s="1"/>
  <c r="C156" i="2" s="1"/>
  <c r="C157" i="2" s="1"/>
  <c r="C158" i="2" s="1"/>
  <c r="C159" i="2" s="1"/>
  <c r="C160" i="2" s="1"/>
  <c r="C161" i="2" s="1"/>
  <c r="C162" i="2" s="1"/>
  <c r="C163" i="2" s="1"/>
  <c r="C164" i="2" s="1"/>
  <c r="C165" i="2" s="1"/>
  <c r="C166" i="2" s="1"/>
  <c r="C167" i="2" s="1"/>
  <c r="C168" i="2" s="1"/>
  <c r="C169" i="2" s="1"/>
  <c r="C170" i="2" s="1"/>
  <c r="C171" i="2" s="1"/>
  <c r="C172" i="2" s="1"/>
  <c r="C173" i="2" s="1"/>
  <c r="C174" i="2" s="1"/>
  <c r="C175" i="2" s="1"/>
  <c r="C176" i="2" s="1"/>
  <c r="C177" i="2" s="1"/>
  <c r="C178" i="2" s="1"/>
  <c r="C179" i="2" s="1"/>
  <c r="C180" i="2" s="1"/>
  <c r="C181" i="2" s="1"/>
  <c r="C182" i="2" s="1"/>
  <c r="C183" i="2" s="1"/>
  <c r="C184" i="2" s="1"/>
  <c r="C185" i="2" s="1"/>
  <c r="C186" i="2" s="1"/>
  <c r="C187" i="2" s="1"/>
  <c r="C188" i="2" s="1"/>
  <c r="C189" i="2" s="1"/>
  <c r="C190" i="2" s="1"/>
  <c r="C191" i="2" s="1"/>
  <c r="C192" i="2" s="1"/>
  <c r="C193" i="2" s="1"/>
  <c r="C194" i="2" s="1"/>
  <c r="C195" i="2" s="1"/>
  <c r="C196" i="2" s="1"/>
  <c r="C197" i="2" s="1"/>
  <c r="C198" i="2" s="1"/>
  <c r="C199" i="2" s="1"/>
  <c r="C200" i="2" s="1"/>
  <c r="C201" i="2" s="1"/>
  <c r="C202" i="2" s="1"/>
  <c r="C203" i="2" s="1"/>
  <c r="C204" i="2" s="1"/>
  <c r="C205" i="2" s="1"/>
  <c r="C206" i="2" s="1"/>
  <c r="C207" i="2" s="1"/>
  <c r="C208" i="2" s="1"/>
  <c r="C209" i="2" s="1"/>
  <c r="C210" i="2" s="1"/>
  <c r="C211" i="2" s="1"/>
  <c r="C212" i="2" s="1"/>
  <c r="C213" i="2" s="1"/>
  <c r="C214" i="2" s="1"/>
  <c r="C215" i="2" s="1"/>
  <c r="C216" i="2" s="1"/>
  <c r="C217" i="2" s="1"/>
  <c r="C218" i="2" s="1"/>
  <c r="C219" i="2" s="1"/>
  <c r="C220" i="2" s="1"/>
  <c r="C221" i="2" s="1"/>
  <c r="C222" i="2" s="1"/>
  <c r="C223" i="2" s="1"/>
  <c r="C224" i="2" s="1"/>
  <c r="C225" i="2" s="1"/>
  <c r="C226" i="2" s="1"/>
  <c r="C227" i="2" s="1"/>
  <c r="C228" i="2" s="1"/>
  <c r="C229" i="2" s="1"/>
  <c r="C230" i="2" s="1"/>
  <c r="C231" i="2" s="1"/>
  <c r="C232" i="2" s="1"/>
  <c r="C233" i="2" s="1"/>
  <c r="C234" i="2" s="1"/>
  <c r="C235" i="2" s="1"/>
  <c r="C236" i="2" s="1"/>
  <c r="C237" i="2" s="1"/>
  <c r="C238" i="2" s="1"/>
  <c r="C239" i="2" s="1"/>
  <c r="D18" i="59"/>
  <c r="C12" i="12"/>
  <c r="C31" i="12" s="1"/>
  <c r="C8" i="12"/>
  <c r="C27" i="12" s="1"/>
  <c r="I27" i="12" s="1"/>
  <c r="E29" i="26"/>
  <c r="E57" i="26" s="1"/>
  <c r="E58" i="26" s="1"/>
  <c r="E30" i="26" s="1"/>
  <c r="L26" i="24"/>
  <c r="L27" i="24" s="1"/>
  <c r="F69" i="61"/>
  <c r="W70" i="61"/>
  <c r="X69" i="61"/>
  <c r="D27" i="12"/>
  <c r="J27" i="12" s="1"/>
  <c r="C32" i="12"/>
  <c r="I32" i="12" s="1"/>
  <c r="F16" i="41" s="1"/>
  <c r="D14" i="12"/>
  <c r="D33" i="12" s="1"/>
  <c r="J33" i="12" s="1"/>
  <c r="E17" i="41" s="1"/>
  <c r="C11" i="12"/>
  <c r="C18" i="12"/>
  <c r="C37" i="12" s="1"/>
  <c r="D18" i="12"/>
  <c r="D10" i="12"/>
  <c r="D29" i="12" s="1"/>
  <c r="J29" i="12" s="1"/>
  <c r="E13" i="41" s="1"/>
  <c r="F17" i="65"/>
  <c r="R15" i="65"/>
  <c r="K15" i="65"/>
  <c r="F14" i="12"/>
  <c r="E33" i="12" s="1"/>
  <c r="G9" i="12"/>
  <c r="F13" i="12"/>
  <c r="E32" i="12" s="1"/>
  <c r="K32" i="12" s="1"/>
  <c r="D16" i="41" s="1"/>
  <c r="C17" i="12"/>
  <c r="C36" i="12" s="1"/>
  <c r="F19" i="12"/>
  <c r="E38" i="12" s="1"/>
  <c r="K38" i="12" s="1"/>
  <c r="D22" i="41" s="1"/>
  <c r="G11" i="12"/>
  <c r="C10" i="12"/>
  <c r="C29" i="12" s="1"/>
  <c r="C9" i="12"/>
  <c r="C28" i="12" s="1"/>
  <c r="I28" i="12" s="1"/>
  <c r="F12" i="41" s="1"/>
  <c r="I29" i="12" l="1"/>
  <c r="F13" i="41" s="1"/>
  <c r="C30" i="12"/>
  <c r="C35" i="12"/>
  <c r="G15" i="41"/>
  <c r="H12" i="41"/>
  <c r="E54" i="12"/>
  <c r="H18" i="12"/>
  <c r="I18" i="12" s="1"/>
  <c r="J18" i="12" s="1"/>
  <c r="E56" i="12"/>
  <c r="J28" i="12"/>
  <c r="E12" i="41" s="1"/>
  <c r="G12" i="41" s="1"/>
  <c r="I17" i="32"/>
  <c r="H14" i="12"/>
  <c r="I14" i="12" s="1"/>
  <c r="H11" i="12"/>
  <c r="I11" i="12" s="1"/>
  <c r="J11" i="12" s="1"/>
  <c r="D49" i="12" s="1"/>
  <c r="E49" i="12"/>
  <c r="E47" i="12"/>
  <c r="H9" i="12"/>
  <c r="I9" i="12" s="1"/>
  <c r="J9" i="12" s="1"/>
  <c r="D47" i="12" s="1"/>
  <c r="I37" i="12"/>
  <c r="F21" i="41" s="1"/>
  <c r="E11" i="41"/>
  <c r="X70" i="61"/>
  <c r="F70" i="61"/>
  <c r="W71" i="61"/>
  <c r="F11" i="41"/>
  <c r="H7" i="12"/>
  <c r="I7" i="12" s="1"/>
  <c r="J7" i="12" s="1"/>
  <c r="D45" i="12" s="1"/>
  <c r="E45" i="12"/>
  <c r="D65" i="12" s="1"/>
  <c r="W44" i="61"/>
  <c r="X45" i="61" s="1"/>
  <c r="F45" i="61"/>
  <c r="J34" i="12"/>
  <c r="E18" i="41" s="1"/>
  <c r="H17" i="12"/>
  <c r="I17" i="12" s="1"/>
  <c r="J17" i="12" s="1"/>
  <c r="C55" i="12"/>
  <c r="D11" i="41"/>
  <c r="I38" i="12"/>
  <c r="F22" i="41" s="1"/>
  <c r="E34" i="12"/>
  <c r="K34" i="12" s="1"/>
  <c r="D18" i="41" s="1"/>
  <c r="R16" i="65"/>
  <c r="K16" i="65"/>
  <c r="E36" i="12"/>
  <c r="K36" i="12" s="1"/>
  <c r="D20" i="41" s="1"/>
  <c r="H16" i="41"/>
  <c r="H22" i="41"/>
  <c r="K33" i="12"/>
  <c r="D17" i="41" s="1"/>
  <c r="F18" i="32"/>
  <c r="J18" i="32" s="1"/>
  <c r="I30" i="12"/>
  <c r="F14" i="41" s="1"/>
  <c r="U72" i="60"/>
  <c r="V72" i="60" s="1"/>
  <c r="W72" i="60" s="1"/>
  <c r="G69" i="61"/>
  <c r="I31" i="12"/>
  <c r="F15" i="41" s="1"/>
  <c r="H15" i="41" s="1"/>
  <c r="C57" i="12"/>
  <c r="E57" i="12"/>
  <c r="H19" i="12"/>
  <c r="I19" i="12" s="1"/>
  <c r="J19" i="12" s="1"/>
  <c r="U49" i="60"/>
  <c r="G46" i="61"/>
  <c r="H12" i="12"/>
  <c r="I12" i="12" s="1"/>
  <c r="J12" i="12" s="1"/>
  <c r="D50" i="12" s="1"/>
  <c r="E50" i="12"/>
  <c r="J30" i="12"/>
  <c r="E14" i="41" s="1"/>
  <c r="E51" i="12"/>
  <c r="H13" i="12"/>
  <c r="I13" i="12" s="1"/>
  <c r="J13" i="12" s="1"/>
  <c r="D51" i="12" s="1"/>
  <c r="J51" i="12" s="1"/>
  <c r="H10" i="12"/>
  <c r="I10" i="12" s="1"/>
  <c r="J10" i="12" s="1"/>
  <c r="D48" i="12" s="1"/>
  <c r="E48" i="12"/>
  <c r="C54" i="26"/>
  <c r="E16" i="12"/>
  <c r="F18" i="65"/>
  <c r="C33" i="12"/>
  <c r="I33" i="12" s="1"/>
  <c r="F17" i="41" s="1"/>
  <c r="G17" i="65"/>
  <c r="J17" i="65" s="1"/>
  <c r="T97" i="60"/>
  <c r="C53" i="12"/>
  <c r="E53" i="12"/>
  <c r="D53" i="12"/>
  <c r="H15" i="12"/>
  <c r="I15" i="12" s="1"/>
  <c r="J15" i="12" s="1"/>
  <c r="K29" i="12"/>
  <c r="D13" i="41" s="1"/>
  <c r="X46" i="61"/>
  <c r="K30" i="12"/>
  <c r="D14" i="41" s="1"/>
  <c r="J32" i="12"/>
  <c r="E16" i="41" s="1"/>
  <c r="G16" i="41" s="1"/>
  <c r="C27" i="26"/>
  <c r="K28" i="26"/>
  <c r="N26" i="3"/>
  <c r="AC16" i="2"/>
  <c r="O25" i="3"/>
  <c r="D27" i="26"/>
  <c r="D55" i="26" s="1"/>
  <c r="E46" i="12"/>
  <c r="H8" i="12"/>
  <c r="I8" i="12" s="1"/>
  <c r="J8" i="12" s="1"/>
  <c r="D46" i="12" s="1"/>
  <c r="J46" i="12" s="1"/>
  <c r="C46" i="12"/>
  <c r="E52" i="12"/>
  <c r="J48" i="12" l="1"/>
  <c r="J50" i="12"/>
  <c r="C45" i="12"/>
  <c r="C47" i="12"/>
  <c r="I47" i="12" s="1"/>
  <c r="C49" i="12"/>
  <c r="I35" i="12"/>
  <c r="F19" i="41" s="1"/>
  <c r="C54" i="12"/>
  <c r="I54" i="12"/>
  <c r="I36" i="12"/>
  <c r="F20" i="41" s="1"/>
  <c r="J47" i="12"/>
  <c r="E65" i="12"/>
  <c r="E83" i="12" s="1"/>
  <c r="C66" i="12"/>
  <c r="I46" i="12"/>
  <c r="F19" i="65"/>
  <c r="G14" i="41"/>
  <c r="H14" i="41"/>
  <c r="N27" i="3"/>
  <c r="AC17" i="2"/>
  <c r="D28" i="26"/>
  <c r="D56" i="26" s="1"/>
  <c r="O26" i="3"/>
  <c r="F19" i="32"/>
  <c r="J19" i="32" s="1"/>
  <c r="K50" i="12"/>
  <c r="F69" i="12"/>
  <c r="D70" i="12"/>
  <c r="G17" i="41"/>
  <c r="H17" i="41"/>
  <c r="G18" i="41"/>
  <c r="C65" i="12"/>
  <c r="E66" i="12"/>
  <c r="J49" i="12"/>
  <c r="J14" i="12"/>
  <c r="D52" i="12" s="1"/>
  <c r="J52" i="12" s="1"/>
  <c r="C52" i="12"/>
  <c r="I53" i="12" s="1"/>
  <c r="K29" i="26"/>
  <c r="C29" i="26" s="1"/>
  <c r="C28" i="26"/>
  <c r="R17" i="65"/>
  <c r="K17" i="65"/>
  <c r="C48" i="12"/>
  <c r="I49" i="12" s="1"/>
  <c r="I18" i="32"/>
  <c r="H20" i="41"/>
  <c r="U48" i="60"/>
  <c r="X71" i="61"/>
  <c r="F71" i="61"/>
  <c r="W72" i="61"/>
  <c r="E68" i="12"/>
  <c r="C69" i="12"/>
  <c r="G13" i="41"/>
  <c r="H13" i="41"/>
  <c r="F71" i="12"/>
  <c r="K52" i="12"/>
  <c r="D72" i="12"/>
  <c r="H72" i="12" s="1"/>
  <c r="F65" i="12"/>
  <c r="F83" i="12" s="1"/>
  <c r="D66" i="12"/>
  <c r="K46" i="12"/>
  <c r="C55" i="26"/>
  <c r="E17" i="12"/>
  <c r="K53" i="12"/>
  <c r="D73" i="12"/>
  <c r="F72" i="12"/>
  <c r="G18" i="65"/>
  <c r="J18" i="65" s="1"/>
  <c r="T98" i="60"/>
  <c r="F70" i="12"/>
  <c r="D71" i="12"/>
  <c r="H71" i="12" s="1"/>
  <c r="K51" i="12"/>
  <c r="F76" i="12"/>
  <c r="K57" i="12"/>
  <c r="K37" i="12"/>
  <c r="D21" i="41" s="1"/>
  <c r="H11" i="41"/>
  <c r="G11" i="41"/>
  <c r="E55" i="12"/>
  <c r="K56" i="12" s="1"/>
  <c r="W43" i="61"/>
  <c r="F44" i="61"/>
  <c r="G45" i="61" s="1"/>
  <c r="U73" i="60"/>
  <c r="V73" i="60" s="1"/>
  <c r="W73" i="60" s="1"/>
  <c r="G70" i="61"/>
  <c r="D69" i="12"/>
  <c r="H69" i="12" s="1"/>
  <c r="F68" i="12"/>
  <c r="K49" i="12"/>
  <c r="I34" i="12"/>
  <c r="F18" i="41" s="1"/>
  <c r="H18" i="41" s="1"/>
  <c r="D76" i="12"/>
  <c r="H76" i="12" s="1"/>
  <c r="F75" i="12"/>
  <c r="D74" i="12"/>
  <c r="K54" i="12"/>
  <c r="F73" i="12"/>
  <c r="K35" i="12"/>
  <c r="D19" i="41" s="1"/>
  <c r="E72" i="12"/>
  <c r="D35" i="12"/>
  <c r="K48" i="12"/>
  <c r="F67" i="12"/>
  <c r="D68" i="12"/>
  <c r="H68" i="12" s="1"/>
  <c r="C51" i="12"/>
  <c r="C50" i="12"/>
  <c r="I55" i="12"/>
  <c r="H65" i="12"/>
  <c r="H83" i="12" s="1"/>
  <c r="D83" i="12"/>
  <c r="D67" i="12"/>
  <c r="K47" i="12"/>
  <c r="F66" i="12"/>
  <c r="C56" i="12"/>
  <c r="C67" i="12" l="1"/>
  <c r="F25" i="41"/>
  <c r="D100" i="12"/>
  <c r="D84" i="12"/>
  <c r="H19" i="41"/>
  <c r="W42" i="61"/>
  <c r="F43" i="61"/>
  <c r="U74" i="60"/>
  <c r="V74" i="60" s="1"/>
  <c r="W74" i="60" s="1"/>
  <c r="G71" i="61"/>
  <c r="K39" i="12"/>
  <c r="I52" i="12"/>
  <c r="C72" i="12"/>
  <c r="G72" i="12" s="1"/>
  <c r="E71" i="12"/>
  <c r="C83" i="12"/>
  <c r="G65" i="12"/>
  <c r="G83" i="12" s="1"/>
  <c r="F20" i="65"/>
  <c r="E100" i="12"/>
  <c r="E84" i="12"/>
  <c r="E69" i="12"/>
  <c r="G69" i="12" s="1"/>
  <c r="I50" i="12"/>
  <c r="C70" i="12"/>
  <c r="I51" i="12"/>
  <c r="C71" i="12"/>
  <c r="G71" i="12" s="1"/>
  <c r="E70" i="12"/>
  <c r="D25" i="41"/>
  <c r="D7" i="52" s="1"/>
  <c r="C56" i="26"/>
  <c r="E18" i="12"/>
  <c r="H70" i="12"/>
  <c r="AC18" i="2"/>
  <c r="D29" i="26"/>
  <c r="D57" i="26" s="1"/>
  <c r="D58" i="26" s="1"/>
  <c r="D30" i="26" s="1"/>
  <c r="O27" i="3"/>
  <c r="O28" i="3" s="1"/>
  <c r="G19" i="65"/>
  <c r="J19" i="65" s="1"/>
  <c r="T99" i="60"/>
  <c r="I56" i="12"/>
  <c r="G118" i="12"/>
  <c r="I83" i="12"/>
  <c r="H100" i="12"/>
  <c r="J35" i="12"/>
  <c r="D54" i="12"/>
  <c r="H67" i="12"/>
  <c r="X44" i="61"/>
  <c r="H66" i="12"/>
  <c r="H84" i="12" s="1"/>
  <c r="J53" i="12"/>
  <c r="C57" i="26"/>
  <c r="C58" i="26" s="1"/>
  <c r="C30" i="26" s="1"/>
  <c r="E19" i="12"/>
  <c r="I19" i="32"/>
  <c r="I57" i="12"/>
  <c r="C73" i="12"/>
  <c r="U47" i="60"/>
  <c r="G44" i="61"/>
  <c r="D75" i="12"/>
  <c r="H75" i="12" s="1"/>
  <c r="F74" i="12"/>
  <c r="H74" i="12" s="1"/>
  <c r="K55" i="12"/>
  <c r="K58" i="12" s="1"/>
  <c r="H21" i="41"/>
  <c r="H25" i="41" s="1"/>
  <c r="R18" i="65"/>
  <c r="K18" i="65"/>
  <c r="H73" i="12"/>
  <c r="D36" i="12"/>
  <c r="F84" i="12"/>
  <c r="F100" i="12"/>
  <c r="X72" i="61"/>
  <c r="W73" i="61"/>
  <c r="F72" i="61"/>
  <c r="C68" i="12"/>
  <c r="G68" i="12" s="1"/>
  <c r="E67" i="12"/>
  <c r="G67" i="12" s="1"/>
  <c r="I48" i="12"/>
  <c r="I39" i="12"/>
  <c r="F20" i="32"/>
  <c r="J20" i="32" s="1"/>
  <c r="G66" i="12"/>
  <c r="I58" i="12" l="1"/>
  <c r="G70" i="12"/>
  <c r="G119" i="12"/>
  <c r="H101" i="12"/>
  <c r="H85" i="12"/>
  <c r="E85" i="12"/>
  <c r="E101" i="12"/>
  <c r="W41" i="61"/>
  <c r="F42" i="61"/>
  <c r="U75" i="60"/>
  <c r="V75" i="60" s="1"/>
  <c r="W75" i="60" s="1"/>
  <c r="G72" i="61"/>
  <c r="J54" i="12"/>
  <c r="E73" i="12"/>
  <c r="G73" i="12" s="1"/>
  <c r="C74" i="12"/>
  <c r="J83" i="12"/>
  <c r="C118" i="12"/>
  <c r="I100" i="12"/>
  <c r="G20" i="65"/>
  <c r="F26" i="65"/>
  <c r="T100" i="60"/>
  <c r="I20" i="32"/>
  <c r="X73" i="61"/>
  <c r="W74" i="61"/>
  <c r="F73" i="61"/>
  <c r="F101" i="12"/>
  <c r="F85" i="12"/>
  <c r="D38" i="12"/>
  <c r="E19" i="41"/>
  <c r="F21" i="65"/>
  <c r="G84" i="12"/>
  <c r="E118" i="12"/>
  <c r="G100" i="12"/>
  <c r="U46" i="60"/>
  <c r="G43" i="61"/>
  <c r="D101" i="12"/>
  <c r="D85" i="12"/>
  <c r="J36" i="12"/>
  <c r="E20" i="41" s="1"/>
  <c r="G20" i="41" s="1"/>
  <c r="D55" i="12"/>
  <c r="R19" i="65"/>
  <c r="K19" i="65"/>
  <c r="D37" i="12"/>
  <c r="C84" i="12"/>
  <c r="C100" i="12"/>
  <c r="X43" i="61"/>
  <c r="G21" i="65" l="1"/>
  <c r="T101" i="60"/>
  <c r="F25" i="65"/>
  <c r="W75" i="61"/>
  <c r="F74" i="61"/>
  <c r="X74" i="61"/>
  <c r="W40" i="61"/>
  <c r="F41" i="61"/>
  <c r="G19" i="41"/>
  <c r="J38" i="12"/>
  <c r="E22" i="41" s="1"/>
  <c r="G22" i="41" s="1"/>
  <c r="D57" i="12"/>
  <c r="F102" i="12"/>
  <c r="F86" i="12"/>
  <c r="J55" i="12"/>
  <c r="C75" i="12"/>
  <c r="E74" i="12"/>
  <c r="E119" i="12"/>
  <c r="G85" i="12"/>
  <c r="G101" i="12"/>
  <c r="I11" i="41"/>
  <c r="I84" i="12"/>
  <c r="D86" i="12"/>
  <c r="D102" i="12"/>
  <c r="G42" i="61"/>
  <c r="U45" i="60"/>
  <c r="E102" i="12"/>
  <c r="E86" i="12"/>
  <c r="H102" i="12"/>
  <c r="G120" i="12"/>
  <c r="H86" i="12"/>
  <c r="G26" i="65"/>
  <c r="J20" i="65"/>
  <c r="C101" i="12"/>
  <c r="C85" i="12"/>
  <c r="F21" i="32"/>
  <c r="E27" i="32"/>
  <c r="J37" i="12"/>
  <c r="D56" i="12"/>
  <c r="U76" i="60"/>
  <c r="V76" i="60" s="1"/>
  <c r="W76" i="60" s="1"/>
  <c r="G73" i="61"/>
  <c r="G74" i="12"/>
  <c r="X42" i="61"/>
  <c r="E120" i="12" l="1"/>
  <c r="G102" i="12"/>
  <c r="G86" i="12"/>
  <c r="I86" i="12" s="1"/>
  <c r="R20" i="65"/>
  <c r="R26" i="65" s="1"/>
  <c r="K20" i="65"/>
  <c r="K26" i="65" s="1"/>
  <c r="H87" i="12"/>
  <c r="H103" i="12"/>
  <c r="G121" i="12"/>
  <c r="E103" i="12"/>
  <c r="E87" i="12"/>
  <c r="D87" i="12"/>
  <c r="D103" i="12"/>
  <c r="J84" i="12"/>
  <c r="I101" i="12"/>
  <c r="C119" i="12"/>
  <c r="G41" i="61"/>
  <c r="U44" i="60"/>
  <c r="T106" i="60"/>
  <c r="F111" i="60" s="1"/>
  <c r="T105" i="60"/>
  <c r="E111" i="60" s="1"/>
  <c r="T104" i="60"/>
  <c r="D111" i="60" s="1"/>
  <c r="J21" i="32"/>
  <c r="F27" i="32"/>
  <c r="F87" i="12"/>
  <c r="F103" i="12"/>
  <c r="F40" i="61"/>
  <c r="W39" i="61"/>
  <c r="G74" i="61"/>
  <c r="U77" i="60"/>
  <c r="V77" i="60" s="1"/>
  <c r="W77" i="60" s="1"/>
  <c r="G25" i="65"/>
  <c r="J21" i="65"/>
  <c r="E26" i="32"/>
  <c r="F22" i="32"/>
  <c r="J56" i="12"/>
  <c r="C76" i="12"/>
  <c r="E75" i="12"/>
  <c r="G75" i="12" s="1"/>
  <c r="C102" i="12"/>
  <c r="C86" i="12"/>
  <c r="I85" i="12"/>
  <c r="F75" i="61"/>
  <c r="X75" i="61"/>
  <c r="W76" i="61"/>
  <c r="E21" i="41"/>
  <c r="J39" i="12"/>
  <c r="J57" i="12"/>
  <c r="J58" i="12" s="1"/>
  <c r="E76" i="12"/>
  <c r="X41" i="61"/>
  <c r="U78" i="60" l="1"/>
  <c r="V78" i="60" s="1"/>
  <c r="W78" i="60" s="1"/>
  <c r="G75" i="61"/>
  <c r="I102" i="12"/>
  <c r="I13" i="41" s="1"/>
  <c r="J85" i="12"/>
  <c r="C120" i="12"/>
  <c r="J22" i="32"/>
  <c r="F26" i="32"/>
  <c r="R21" i="65"/>
  <c r="R25" i="65" s="1"/>
  <c r="C33" i="52" s="1"/>
  <c r="K21" i="65"/>
  <c r="K25" i="65" s="1"/>
  <c r="F39" i="61"/>
  <c r="W38" i="61"/>
  <c r="I12" i="41"/>
  <c r="X40" i="61"/>
  <c r="F104" i="12"/>
  <c r="F88" i="12"/>
  <c r="J86" i="12"/>
  <c r="C121" i="12"/>
  <c r="I103" i="12"/>
  <c r="I14" i="41" s="1"/>
  <c r="G103" i="12"/>
  <c r="E121" i="12"/>
  <c r="G87" i="12"/>
  <c r="G21" i="41"/>
  <c r="G25" i="41" s="1"/>
  <c r="E25" i="41"/>
  <c r="X76" i="61"/>
  <c r="F76" i="61"/>
  <c r="W77" i="61"/>
  <c r="G76" i="12"/>
  <c r="G40" i="61"/>
  <c r="U43" i="60"/>
  <c r="I21" i="32"/>
  <c r="J27" i="32"/>
  <c r="E104" i="12"/>
  <c r="E88" i="12"/>
  <c r="C103" i="12"/>
  <c r="C87" i="12"/>
  <c r="D104" i="12"/>
  <c r="D88" i="12"/>
  <c r="H104" i="12"/>
  <c r="H88" i="12"/>
  <c r="G122" i="12"/>
  <c r="I87" i="12"/>
  <c r="E89" i="12" l="1"/>
  <c r="E105" i="12"/>
  <c r="X77" i="61"/>
  <c r="F77" i="61"/>
  <c r="W78" i="61"/>
  <c r="J87" i="12"/>
  <c r="I104" i="12"/>
  <c r="I15" i="41" s="1"/>
  <c r="C122" i="12"/>
  <c r="U79" i="60"/>
  <c r="V79" i="60" s="1"/>
  <c r="W79" i="60" s="1"/>
  <c r="G76" i="61"/>
  <c r="F89" i="12"/>
  <c r="F105" i="12"/>
  <c r="W37" i="61"/>
  <c r="F38" i="61"/>
  <c r="H105" i="12"/>
  <c r="G123" i="12"/>
  <c r="H89" i="12"/>
  <c r="D89" i="12"/>
  <c r="D105" i="12"/>
  <c r="C104" i="12"/>
  <c r="C88" i="12"/>
  <c r="X39" i="61"/>
  <c r="E122" i="12"/>
  <c r="G88" i="12"/>
  <c r="I88" i="12" s="1"/>
  <c r="G104" i="12"/>
  <c r="U42" i="60"/>
  <c r="G39" i="61"/>
  <c r="I22" i="32"/>
  <c r="J26" i="32"/>
  <c r="D106" i="12" l="1"/>
  <c r="D90" i="12"/>
  <c r="U41" i="60"/>
  <c r="E106" i="12"/>
  <c r="E90" i="12"/>
  <c r="G89" i="12"/>
  <c r="G105" i="12"/>
  <c r="E123" i="12"/>
  <c r="C105" i="12"/>
  <c r="C89" i="12"/>
  <c r="H90" i="12"/>
  <c r="G124" i="12"/>
  <c r="I89" i="12"/>
  <c r="H106" i="12"/>
  <c r="W36" i="61"/>
  <c r="X37" i="61" s="1"/>
  <c r="F37" i="61"/>
  <c r="G38" i="61" s="1"/>
  <c r="F106" i="12"/>
  <c r="F90" i="12"/>
  <c r="C123" i="12"/>
  <c r="I105" i="12"/>
  <c r="J88" i="12"/>
  <c r="F78" i="61"/>
  <c r="X78" i="61"/>
  <c r="W79" i="61"/>
  <c r="X38" i="61"/>
  <c r="U80" i="60"/>
  <c r="V80" i="60" s="1"/>
  <c r="W80" i="60" s="1"/>
  <c r="G77" i="61"/>
  <c r="G78" i="61" l="1"/>
  <c r="U81" i="60"/>
  <c r="V81" i="60" s="1"/>
  <c r="W81" i="60" s="1"/>
  <c r="C106" i="12"/>
  <c r="C90" i="12"/>
  <c r="E107" i="12"/>
  <c r="E91" i="12"/>
  <c r="F91" i="12"/>
  <c r="F107" i="12"/>
  <c r="I106" i="12"/>
  <c r="I17" i="41" s="1"/>
  <c r="J89" i="12"/>
  <c r="C124" i="12"/>
  <c r="W80" i="61"/>
  <c r="F79" i="61"/>
  <c r="X79" i="61"/>
  <c r="U40" i="60"/>
  <c r="G90" i="12"/>
  <c r="E124" i="12"/>
  <c r="G106" i="12"/>
  <c r="D91" i="12"/>
  <c r="D107" i="12"/>
  <c r="I16" i="41"/>
  <c r="F36" i="61"/>
  <c r="W35" i="61"/>
  <c r="X36" i="61" s="1"/>
  <c r="H107" i="12"/>
  <c r="I90" i="12"/>
  <c r="H91" i="12"/>
  <c r="G125" i="12"/>
  <c r="D108" i="12" l="1"/>
  <c r="D92" i="12"/>
  <c r="U82" i="60"/>
  <c r="V82" i="60" s="1"/>
  <c r="W82" i="60" s="1"/>
  <c r="G79" i="61"/>
  <c r="E125" i="12"/>
  <c r="G107" i="12"/>
  <c r="G91" i="12"/>
  <c r="I91" i="12" s="1"/>
  <c r="W81" i="61"/>
  <c r="F80" i="61"/>
  <c r="X80" i="61"/>
  <c r="F35" i="61"/>
  <c r="W34" i="61"/>
  <c r="X35" i="61"/>
  <c r="H92" i="12"/>
  <c r="H108" i="12"/>
  <c r="G126" i="12"/>
  <c r="J90" i="12"/>
  <c r="C125" i="12"/>
  <c r="I107" i="12"/>
  <c r="U39" i="60"/>
  <c r="G36" i="61"/>
  <c r="F92" i="12"/>
  <c r="F108" i="12"/>
  <c r="G37" i="61"/>
  <c r="E92" i="12"/>
  <c r="E108" i="12"/>
  <c r="C91" i="12"/>
  <c r="C107" i="12"/>
  <c r="I108" i="12" l="1"/>
  <c r="I19" i="41" s="1"/>
  <c r="J91" i="12"/>
  <c r="C126" i="12"/>
  <c r="I18" i="41"/>
  <c r="F34" i="61"/>
  <c r="W33" i="61"/>
  <c r="D109" i="12"/>
  <c r="D93" i="12"/>
  <c r="C108" i="12"/>
  <c r="C92" i="12"/>
  <c r="E109" i="12"/>
  <c r="E93" i="12"/>
  <c r="G35" i="61"/>
  <c r="U38" i="60"/>
  <c r="F93" i="12"/>
  <c r="F109" i="12"/>
  <c r="H93" i="12"/>
  <c r="H109" i="12"/>
  <c r="G127" i="12"/>
  <c r="U83" i="60"/>
  <c r="V83" i="60" s="1"/>
  <c r="W83" i="60" s="1"/>
  <c r="G80" i="61"/>
  <c r="G92" i="12"/>
  <c r="I92" i="12" s="1"/>
  <c r="E126" i="12"/>
  <c r="G108" i="12"/>
  <c r="F81" i="61"/>
  <c r="X81" i="61"/>
  <c r="W82" i="61"/>
  <c r="I109" i="12" l="1"/>
  <c r="I20" i="41" s="1"/>
  <c r="J92" i="12"/>
  <c r="C127" i="12"/>
  <c r="F33" i="61"/>
  <c r="W32" i="61"/>
  <c r="X33" i="61" s="1"/>
  <c r="U37" i="60"/>
  <c r="C109" i="12"/>
  <c r="C93" i="12"/>
  <c r="W83" i="61"/>
  <c r="F82" i="61"/>
  <c r="X82" i="61"/>
  <c r="E94" i="12"/>
  <c r="E111" i="12" s="1"/>
  <c r="E110" i="12"/>
  <c r="D110" i="12"/>
  <c r="D94" i="12"/>
  <c r="D111" i="12" s="1"/>
  <c r="X34" i="61"/>
  <c r="G81" i="61"/>
  <c r="U84" i="60"/>
  <c r="V84" i="60" s="1"/>
  <c r="W84" i="60" s="1"/>
  <c r="E127" i="12"/>
  <c r="G109" i="12"/>
  <c r="G93" i="12"/>
  <c r="I93" i="12" s="1"/>
  <c r="H94" i="12"/>
  <c r="H110" i="12"/>
  <c r="G128" i="12"/>
  <c r="F110" i="12"/>
  <c r="F94" i="12"/>
  <c r="F111" i="12" s="1"/>
  <c r="I110" i="12" l="1"/>
  <c r="I21" i="41" s="1"/>
  <c r="C128" i="12"/>
  <c r="J93" i="12"/>
  <c r="U36" i="60"/>
  <c r="C110" i="12"/>
  <c r="C94" i="12"/>
  <c r="C111" i="12" s="1"/>
  <c r="F112" i="12"/>
  <c r="E112" i="12"/>
  <c r="U85" i="60"/>
  <c r="V85" i="60" s="1"/>
  <c r="W85" i="60" s="1"/>
  <c r="G82" i="61"/>
  <c r="H111" i="12"/>
  <c r="H112" i="12" s="1"/>
  <c r="G129" i="12"/>
  <c r="H117" i="12" s="1"/>
  <c r="G110" i="12"/>
  <c r="G94" i="12"/>
  <c r="E128" i="12"/>
  <c r="D112" i="12"/>
  <c r="X83" i="61"/>
  <c r="F83" i="61"/>
  <c r="W84" i="61"/>
  <c r="G34" i="61"/>
  <c r="F32" i="61"/>
  <c r="W31" i="61"/>
  <c r="U86" i="60" l="1"/>
  <c r="V86" i="60" s="1"/>
  <c r="W86" i="60" s="1"/>
  <c r="G83" i="61"/>
  <c r="U35" i="60"/>
  <c r="E129" i="12"/>
  <c r="F117" i="12" s="1"/>
  <c r="G111" i="12"/>
  <c r="G112" i="12" s="1"/>
  <c r="I94" i="12"/>
  <c r="F31" i="61"/>
  <c r="W30" i="61"/>
  <c r="X31" i="61" s="1"/>
  <c r="X32" i="61"/>
  <c r="F84" i="61"/>
  <c r="X84" i="61"/>
  <c r="W85" i="61"/>
  <c r="C112" i="12"/>
  <c r="G33" i="61"/>
  <c r="G84" i="61" l="1"/>
  <c r="U87" i="60"/>
  <c r="V87" i="60" s="1"/>
  <c r="W87" i="60" s="1"/>
  <c r="C129" i="12"/>
  <c r="D117" i="12" s="1"/>
  <c r="J2" i="12" s="1"/>
  <c r="J94" i="12"/>
  <c r="I111" i="12"/>
  <c r="F85" i="61"/>
  <c r="X85" i="61"/>
  <c r="W86" i="61"/>
  <c r="F30" i="61"/>
  <c r="G31" i="61" s="1"/>
  <c r="W29" i="61"/>
  <c r="X30" i="61" s="1"/>
  <c r="U34" i="60"/>
  <c r="G32" i="61"/>
  <c r="F29" i="61" l="1"/>
  <c r="W28" i="61"/>
  <c r="X29" i="61" s="1"/>
  <c r="G85" i="61"/>
  <c r="U88" i="60"/>
  <c r="V88" i="60" s="1"/>
  <c r="W88" i="60" s="1"/>
  <c r="G30" i="61"/>
  <c r="U33" i="60"/>
  <c r="I22" i="41"/>
  <c r="I25" i="41" s="1"/>
  <c r="C7" i="52" s="1"/>
  <c r="I112" i="12"/>
  <c r="G2" i="12" s="1"/>
  <c r="F86" i="61"/>
  <c r="W87" i="61"/>
  <c r="X86" i="61"/>
  <c r="F87" i="61" l="1"/>
  <c r="X87" i="61"/>
  <c r="W88" i="61"/>
  <c r="U89" i="60"/>
  <c r="V89" i="60" s="1"/>
  <c r="W89" i="60" s="1"/>
  <c r="G86" i="61"/>
  <c r="X28" i="61"/>
  <c r="F28" i="61"/>
  <c r="W27" i="61"/>
  <c r="G29" i="61"/>
  <c r="U32" i="60"/>
  <c r="F88" i="61" l="1"/>
  <c r="X88" i="61"/>
  <c r="W89" i="61"/>
  <c r="F27" i="61"/>
  <c r="G28" i="61" s="1"/>
  <c r="W26" i="61"/>
  <c r="X27" i="61" s="1"/>
  <c r="U31" i="60"/>
  <c r="U90" i="60"/>
  <c r="V90" i="60" s="1"/>
  <c r="W90" i="60" s="1"/>
  <c r="G87" i="61"/>
  <c r="U30" i="60" l="1"/>
  <c r="F89" i="61"/>
  <c r="X89" i="61"/>
  <c r="W90" i="61"/>
  <c r="F26" i="61"/>
  <c r="X26" i="61"/>
  <c r="W25" i="61"/>
  <c r="G88" i="61"/>
  <c r="U91" i="60"/>
  <c r="V91" i="60" s="1"/>
  <c r="W91" i="60" s="1"/>
  <c r="U29" i="60" l="1"/>
  <c r="U92" i="60"/>
  <c r="V92" i="60" s="1"/>
  <c r="W92" i="60" s="1"/>
  <c r="G89" i="61"/>
  <c r="W24" i="61"/>
  <c r="X25" i="61" s="1"/>
  <c r="F25" i="61"/>
  <c r="G27" i="61"/>
  <c r="W91" i="61"/>
  <c r="X90" i="61"/>
  <c r="F90" i="61"/>
  <c r="X91" i="61" l="1"/>
  <c r="F91" i="61"/>
  <c r="W92" i="61"/>
  <c r="U28" i="60"/>
  <c r="U93" i="60"/>
  <c r="V93" i="60" s="1"/>
  <c r="W93" i="60" s="1"/>
  <c r="G90" i="61"/>
  <c r="F24" i="61"/>
  <c r="G25" i="61" s="1"/>
  <c r="W23" i="61"/>
  <c r="X24" i="61" s="1"/>
  <c r="G26" i="61"/>
  <c r="U27" i="60" l="1"/>
  <c r="X92" i="61"/>
  <c r="F92" i="61"/>
  <c r="W93" i="61"/>
  <c r="U94" i="60"/>
  <c r="V94" i="60" s="1"/>
  <c r="W94" i="60" s="1"/>
  <c r="G91" i="61"/>
  <c r="F23" i="61"/>
  <c r="W22" i="61"/>
  <c r="X23" i="61" s="1"/>
  <c r="F93" i="61" l="1"/>
  <c r="X93" i="61"/>
  <c r="W94" i="61"/>
  <c r="W21" i="61"/>
  <c r="X22" i="61" s="1"/>
  <c r="F22" i="61"/>
  <c r="G23" i="61" s="1"/>
  <c r="U26" i="60"/>
  <c r="U95" i="60"/>
  <c r="V95" i="60" s="1"/>
  <c r="W95" i="60" s="1"/>
  <c r="G92" i="61"/>
  <c r="G24" i="61"/>
  <c r="G93" i="61" l="1"/>
  <c r="U96" i="60"/>
  <c r="V96" i="60" s="1"/>
  <c r="W96" i="60" s="1"/>
  <c r="U25" i="60"/>
  <c r="W20" i="61"/>
  <c r="F21" i="61"/>
  <c r="X94" i="61"/>
  <c r="W95" i="61"/>
  <c r="F94" i="61"/>
  <c r="G94" i="61" l="1"/>
  <c r="U97" i="60"/>
  <c r="V97" i="60" s="1"/>
  <c r="W97" i="60" s="1"/>
  <c r="G21" i="61"/>
  <c r="U24" i="60"/>
  <c r="F20" i="61"/>
  <c r="W19" i="61"/>
  <c r="G22" i="61"/>
  <c r="X95" i="61"/>
  <c r="F95" i="61"/>
  <c r="W96" i="61"/>
  <c r="X21" i="61"/>
  <c r="X96" i="61" l="1"/>
  <c r="W97" i="61"/>
  <c r="F96" i="61"/>
  <c r="W18" i="61"/>
  <c r="X19" i="61"/>
  <c r="F19" i="61"/>
  <c r="G20" i="61" s="1"/>
  <c r="G95" i="61"/>
  <c r="U98" i="60"/>
  <c r="V98" i="60" s="1"/>
  <c r="W98" i="60" s="1"/>
  <c r="X20" i="61"/>
  <c r="U23" i="60"/>
  <c r="U22" i="60" l="1"/>
  <c r="F97" i="61"/>
  <c r="X97" i="61"/>
  <c r="W98" i="61"/>
  <c r="W17" i="61"/>
  <c r="F18" i="61"/>
  <c r="X18" i="61"/>
  <c r="G96" i="61"/>
  <c r="U99" i="60"/>
  <c r="V99" i="60" s="1"/>
  <c r="W99" i="60" s="1"/>
  <c r="U21" i="60" l="1"/>
  <c r="G97" i="61"/>
  <c r="U100" i="60"/>
  <c r="V100" i="60" s="1"/>
  <c r="W100" i="60" s="1"/>
  <c r="F17" i="61"/>
  <c r="W16" i="61"/>
  <c r="X17" i="61" s="1"/>
  <c r="X98" i="61"/>
  <c r="F98" i="61"/>
  <c r="G19" i="61"/>
  <c r="G98" i="61" l="1"/>
  <c r="U101" i="60"/>
  <c r="V101" i="60" s="1"/>
  <c r="W101" i="60" s="1"/>
  <c r="W15" i="61"/>
  <c r="F16" i="61"/>
  <c r="X16" i="61"/>
  <c r="U20" i="60"/>
  <c r="G17" i="61"/>
  <c r="G18" i="61"/>
  <c r="U19" i="60" l="1"/>
  <c r="W14" i="61"/>
  <c r="F15" i="61"/>
  <c r="W13" i="61" l="1"/>
  <c r="X14" i="61" s="1"/>
  <c r="F14" i="61"/>
  <c r="X15" i="61"/>
  <c r="G15" i="61"/>
  <c r="U18" i="60"/>
  <c r="G16" i="61"/>
  <c r="U17" i="60" l="1"/>
  <c r="F13" i="61"/>
  <c r="W12" i="61"/>
  <c r="X13" i="61" s="1"/>
  <c r="F12" i="61" l="1"/>
  <c r="W11" i="61"/>
  <c r="X12" i="61" s="1"/>
  <c r="U16" i="60"/>
  <c r="G13" i="61"/>
  <c r="G14" i="61"/>
  <c r="F11" i="61" l="1"/>
  <c r="W10" i="61"/>
  <c r="X11" i="61" s="1"/>
  <c r="G12" i="61"/>
  <c r="U15" i="60"/>
  <c r="F10" i="61" l="1"/>
  <c r="W9" i="61"/>
  <c r="X10" i="61" s="1"/>
  <c r="G11" i="61"/>
  <c r="U14" i="60"/>
  <c r="F9" i="61" l="1"/>
  <c r="W8" i="61"/>
  <c r="F8" i="61" s="1"/>
  <c r="X9" i="61"/>
  <c r="U13" i="60"/>
  <c r="G10" i="61"/>
  <c r="G119" i="60" l="1"/>
  <c r="Y59" i="60" s="1"/>
  <c r="U11" i="60"/>
  <c r="U12" i="60"/>
  <c r="G9" i="61"/>
  <c r="V31" i="60" l="1"/>
  <c r="V35" i="60"/>
  <c r="W35" i="60" s="1"/>
  <c r="V39" i="60"/>
  <c r="W39" i="60" s="1"/>
  <c r="V49" i="60"/>
  <c r="W49" i="60" s="1"/>
  <c r="V13" i="60"/>
  <c r="W13" i="60" s="1"/>
  <c r="V17" i="60"/>
  <c r="W17" i="60" s="1"/>
  <c r="V25" i="60"/>
  <c r="W25" i="60" s="1"/>
  <c r="V30" i="60"/>
  <c r="V36" i="60"/>
  <c r="W36" i="60" s="1"/>
  <c r="V41" i="60"/>
  <c r="W41" i="60" s="1"/>
  <c r="V46" i="60"/>
  <c r="W46" i="60" s="1"/>
  <c r="V48" i="60"/>
  <c r="W48" i="60" s="1"/>
  <c r="V14" i="60"/>
  <c r="W14" i="60" s="1"/>
  <c r="V19" i="60"/>
  <c r="W19" i="60" s="1"/>
  <c r="V24" i="60"/>
  <c r="W24" i="60" s="1"/>
  <c r="V50" i="60"/>
  <c r="W50" i="60" s="1"/>
  <c r="V53" i="60"/>
  <c r="W53" i="60" s="1"/>
  <c r="V58" i="60"/>
  <c r="W58" i="60" s="1"/>
  <c r="V29" i="60"/>
  <c r="V45" i="60"/>
  <c r="W45" i="60" s="1"/>
  <c r="V32" i="60"/>
  <c r="V37" i="60"/>
  <c r="W37" i="60" s="1"/>
  <c r="V42" i="60"/>
  <c r="W42" i="60" s="1"/>
  <c r="Y60" i="60"/>
  <c r="V20" i="60"/>
  <c r="W20" i="60" s="1"/>
  <c r="V26" i="60"/>
  <c r="W26" i="60" s="1"/>
  <c r="V51" i="60"/>
  <c r="W51" i="60" s="1"/>
  <c r="V59" i="60"/>
  <c r="W59" i="60" s="1"/>
  <c r="AA60" i="60"/>
  <c r="V11" i="60"/>
  <c r="V27" i="60"/>
  <c r="W27" i="60" s="1"/>
  <c r="V54" i="60"/>
  <c r="W54" i="60" s="1"/>
  <c r="V28" i="60"/>
  <c r="V38" i="60"/>
  <c r="W38" i="60" s="1"/>
  <c r="V44" i="60"/>
  <c r="W44" i="60" s="1"/>
  <c r="V16" i="60"/>
  <c r="W16" i="60" s="1"/>
  <c r="V22" i="60"/>
  <c r="W22" i="60" s="1"/>
  <c r="V57" i="60"/>
  <c r="W57" i="60" s="1"/>
  <c r="V18" i="60"/>
  <c r="W18" i="60" s="1"/>
  <c r="V52" i="60"/>
  <c r="W52" i="60" s="1"/>
  <c r="V23" i="60"/>
  <c r="W23" i="60" s="1"/>
  <c r="V55" i="60"/>
  <c r="W55" i="60" s="1"/>
  <c r="V47" i="60"/>
  <c r="W47" i="60" s="1"/>
  <c r="V21" i="60"/>
  <c r="W21" i="60" s="1"/>
  <c r="V12" i="60"/>
  <c r="W12" i="60" s="1"/>
  <c r="V56" i="60"/>
  <c r="W56" i="60" s="1"/>
  <c r="V34" i="60"/>
  <c r="W34" i="60" s="1"/>
  <c r="V15" i="60"/>
  <c r="W15" i="60" s="1"/>
  <c r="V33" i="60"/>
  <c r="W33" i="60" s="1"/>
  <c r="V43" i="60"/>
  <c r="W43" i="60" s="1"/>
  <c r="V40" i="60"/>
  <c r="W40" i="60" s="1"/>
  <c r="AC130" i="60" l="1"/>
  <c r="Y121" i="60"/>
  <c r="W28" i="60"/>
  <c r="Y114" i="60"/>
  <c r="W32" i="60"/>
  <c r="Y118" i="60"/>
  <c r="Y124" i="60"/>
  <c r="W31" i="60"/>
  <c r="Y117" i="60"/>
  <c r="AA61" i="60"/>
  <c r="Y61" i="60"/>
  <c r="Y116" i="60"/>
  <c r="W30" i="60"/>
  <c r="Y123" i="60"/>
  <c r="AC121" i="60"/>
  <c r="Y127" i="60"/>
  <c r="W11" i="60"/>
  <c r="Y122" i="60"/>
  <c r="Y130" i="60"/>
  <c r="AD130" i="60" s="1"/>
  <c r="Y115" i="60"/>
  <c r="W29" i="60"/>
  <c r="AB123" i="60" l="1"/>
  <c r="AB130" i="60"/>
  <c r="AB122" i="60"/>
  <c r="AB124" i="60"/>
  <c r="AA62" i="60"/>
  <c r="Y62" i="60"/>
  <c r="AD124" i="60"/>
  <c r="AB121" i="60"/>
  <c r="AD122" i="60"/>
  <c r="AD123" i="60"/>
  <c r="AD121" i="60"/>
  <c r="Y63" i="60" l="1"/>
  <c r="AA63" i="60"/>
  <c r="AA64" i="60" l="1"/>
  <c r="Y64" i="60"/>
  <c r="Y65" i="60" l="1"/>
  <c r="AA65" i="60"/>
  <c r="AA66" i="60" l="1"/>
  <c r="Y66" i="60"/>
  <c r="Y67" i="60" l="1"/>
  <c r="AA67" i="60"/>
  <c r="AA68" i="60" l="1"/>
  <c r="Y68" i="60"/>
  <c r="Y69" i="60" l="1"/>
  <c r="AA69" i="60"/>
  <c r="Y70" i="60" l="1"/>
  <c r="AA70" i="60"/>
  <c r="Y71" i="60" l="1"/>
  <c r="AA71" i="60"/>
  <c r="AA72" i="60" l="1"/>
  <c r="Y72" i="60"/>
  <c r="AA73" i="60" l="1"/>
  <c r="Y73" i="60"/>
  <c r="Y74" i="60" l="1"/>
  <c r="AA74" i="60"/>
  <c r="Y75" i="60" l="1"/>
  <c r="AA75" i="60"/>
  <c r="Y76" i="60" l="1"/>
  <c r="AA76" i="60"/>
  <c r="AA77" i="60" l="1"/>
  <c r="Y77" i="60"/>
  <c r="AA78" i="60" l="1"/>
  <c r="Y78" i="60"/>
  <c r="Y79" i="60" l="1"/>
  <c r="AA79" i="60"/>
  <c r="Y80" i="60" l="1"/>
  <c r="AA80" i="60"/>
  <c r="AA81" i="60" l="1"/>
  <c r="Y81" i="60"/>
  <c r="AA82" i="60" l="1"/>
  <c r="Y82" i="60"/>
  <c r="Y83" i="60" l="1"/>
  <c r="AA83" i="60"/>
  <c r="AA84" i="60" l="1"/>
  <c r="Z127" i="60" s="1"/>
  <c r="AA127" i="60" s="1"/>
  <c r="Y84" i="60"/>
  <c r="Y85" i="60" l="1"/>
  <c r="AA85" i="60"/>
  <c r="AA86" i="60" l="1"/>
  <c r="Y86" i="60"/>
  <c r="Y87" i="60" l="1"/>
  <c r="AA87" i="60"/>
  <c r="AA88" i="60" l="1"/>
  <c r="Y88" i="60"/>
  <c r="AA89" i="60" l="1"/>
  <c r="G10" i="32" s="1"/>
  <c r="Y89" i="60"/>
  <c r="AA90" i="60" l="1"/>
  <c r="G11" i="32" s="1"/>
  <c r="M11" i="32" s="1"/>
  <c r="Y90" i="60"/>
  <c r="L11" i="32" l="1"/>
  <c r="Q11" i="32"/>
  <c r="Y91" i="60"/>
  <c r="AA91" i="60"/>
  <c r="G12" i="32" s="1"/>
  <c r="M12" i="32" s="1"/>
  <c r="L12" i="32" l="1"/>
  <c r="Q12" i="32"/>
  <c r="AA92" i="60"/>
  <c r="G13" i="32" s="1"/>
  <c r="M13" i="32" s="1"/>
  <c r="Y92" i="60"/>
  <c r="AA93" i="60" l="1"/>
  <c r="G14" i="32" s="1"/>
  <c r="M14" i="32" s="1"/>
  <c r="Y93" i="60"/>
  <c r="L13" i="32"/>
  <c r="Q13" i="32"/>
  <c r="AA94" i="60" l="1"/>
  <c r="G15" i="32" s="1"/>
  <c r="M15" i="32" s="1"/>
  <c r="Y94" i="60"/>
  <c r="L14" i="32"/>
  <c r="Q14" i="32"/>
  <c r="Y95" i="60" l="1"/>
  <c r="AA95" i="60"/>
  <c r="G16" i="32" s="1"/>
  <c r="M16" i="32" s="1"/>
  <c r="L15" i="32"/>
  <c r="Q15" i="32"/>
  <c r="AA96" i="60" l="1"/>
  <c r="G17" i="32" s="1"/>
  <c r="M17" i="32" s="1"/>
  <c r="Y96" i="60"/>
  <c r="L16" i="32"/>
  <c r="Q16" i="32"/>
  <c r="Y97" i="60" l="1"/>
  <c r="AA97" i="60"/>
  <c r="G18" i="32" s="1"/>
  <c r="M18" i="32" s="1"/>
  <c r="L17" i="32"/>
  <c r="Q17" i="32"/>
  <c r="L18" i="32" l="1"/>
  <c r="Q18" i="32"/>
  <c r="AA98" i="60"/>
  <c r="G19" i="32" s="1"/>
  <c r="M19" i="32" s="1"/>
  <c r="Y98" i="60"/>
  <c r="L19" i="32" l="1"/>
  <c r="Q19" i="32"/>
  <c r="Y99" i="60"/>
  <c r="AA99" i="60"/>
  <c r="G20" i="32" s="1"/>
  <c r="M20" i="32" s="1"/>
  <c r="L20" i="32" l="1"/>
  <c r="Q20" i="32"/>
  <c r="AA100" i="60"/>
  <c r="G21" i="32" s="1"/>
  <c r="Y100" i="60"/>
  <c r="M21" i="32" l="1"/>
  <c r="G27" i="32"/>
  <c r="AA101" i="60"/>
  <c r="Y101" i="60"/>
  <c r="Y104" i="60" l="1"/>
  <c r="Y106" i="60"/>
  <c r="Y105" i="60"/>
  <c r="AA106" i="60"/>
  <c r="F110" i="60" s="1"/>
  <c r="Z116" i="60"/>
  <c r="AA105" i="60"/>
  <c r="E110" i="60" s="1"/>
  <c r="E112" i="60" s="1"/>
  <c r="C35" i="52" s="1"/>
  <c r="G22" i="32"/>
  <c r="AA104" i="60"/>
  <c r="D110" i="60" s="1"/>
  <c r="D112" i="60" s="1"/>
  <c r="C36" i="52" s="1"/>
  <c r="L21" i="32"/>
  <c r="Q21" i="32"/>
  <c r="Q27" i="32" s="1"/>
  <c r="M27" i="32"/>
  <c r="M22" i="32" l="1"/>
  <c r="G26" i="32"/>
  <c r="Z115" i="60"/>
  <c r="Z117" i="60"/>
  <c r="Z123" i="60"/>
  <c r="AA123" i="60" s="1"/>
  <c r="AA116" i="60"/>
  <c r="Z118" i="60" l="1"/>
  <c r="AA118" i="60" s="1"/>
  <c r="Z124" i="60"/>
  <c r="AA124" i="60" s="1"/>
  <c r="AA117" i="60"/>
  <c r="Z122" i="60"/>
  <c r="AA122" i="60" s="1"/>
  <c r="Z114" i="60"/>
  <c r="AA115" i="60"/>
  <c r="L22" i="32"/>
  <c r="Q22" i="32"/>
  <c r="Q26" i="32" s="1"/>
  <c r="C34" i="52" s="1"/>
  <c r="M26" i="32"/>
  <c r="Z121" i="60" l="1"/>
  <c r="AA114" i="60"/>
  <c r="Z130" i="60" l="1"/>
  <c r="AA121" i="60"/>
</calcChain>
</file>

<file path=xl/comments1.xml><?xml version="1.0" encoding="utf-8"?>
<comments xmlns="http://schemas.openxmlformats.org/spreadsheetml/2006/main">
  <authors>
    <author>Kelima</author>
  </authors>
  <commentList>
    <comment ref="E4" authorId="0" shapeId="0">
      <text>
        <r>
          <rPr>
            <b/>
            <sz val="8"/>
            <color indexed="81"/>
            <rFont val="Tahoma"/>
            <family val="2"/>
          </rPr>
          <t>Kelima:</t>
        </r>
        <r>
          <rPr>
            <sz val="8"/>
            <color indexed="81"/>
            <rFont val="Tahoma"/>
            <family val="2"/>
          </rPr>
          <t xml:space="preserve">
Average weekly earnings (SEPH), current dollars, for Ontario, including overtime, seasonally adjusted, for all employees, by selected industries classified using the North American Industry Classification System (NAICS)
Source: StatsCan Cansim Table 281-027 and Table 281-028
</t>
        </r>
      </text>
    </comment>
  </commentList>
</comments>
</file>

<file path=xl/sharedStrings.xml><?xml version="1.0" encoding="utf-8"?>
<sst xmlns="http://schemas.openxmlformats.org/spreadsheetml/2006/main" count="1407" uniqueCount="893">
  <si>
    <t>Data</t>
  </si>
  <si>
    <t>I</t>
  </si>
  <si>
    <t>O</t>
  </si>
  <si>
    <t>I share</t>
  </si>
  <si>
    <t>Year</t>
  </si>
  <si>
    <t>K</t>
  </si>
  <si>
    <t>Quantity Sub-indexes</t>
  </si>
  <si>
    <t>Input</t>
  </si>
  <si>
    <t>Output</t>
  </si>
  <si>
    <t>Net_generation (MWh)</t>
  </si>
  <si>
    <t>(Implicit) Price Indexes</t>
  </si>
  <si>
    <t>Year to year changes</t>
  </si>
  <si>
    <t>Laspeyres Index</t>
  </si>
  <si>
    <t>Paasche Index</t>
  </si>
  <si>
    <t>Fisher Index</t>
  </si>
  <si>
    <t>Index</t>
  </si>
  <si>
    <t>TFP</t>
  </si>
  <si>
    <t>Growth</t>
  </si>
  <si>
    <t>MW</t>
  </si>
  <si>
    <t>K$</t>
  </si>
  <si>
    <t>%</t>
  </si>
  <si>
    <t>MWh</t>
  </si>
  <si>
    <t>LEI_ID</t>
  </si>
  <si>
    <t>Company Name</t>
  </si>
  <si>
    <t>MCR</t>
  </si>
  <si>
    <t>Labour_OM&amp;A share</t>
  </si>
  <si>
    <t>Net_generation</t>
  </si>
  <si>
    <t>Revenue</t>
  </si>
  <si>
    <t>Capital</t>
  </si>
  <si>
    <t>Capital Share</t>
  </si>
  <si>
    <t>OM&amp;A Share</t>
  </si>
  <si>
    <t>OPG</t>
  </si>
  <si>
    <t>Note: Indices are for Canada</t>
  </si>
  <si>
    <t>Share of Labour</t>
  </si>
  <si>
    <t>Share of Non-labour</t>
  </si>
  <si>
    <t>GDP-IPI FDD</t>
  </si>
  <si>
    <t>StatsCan Tables: http://www5.statcan.gc.ca/cansim/a29?lang=eng&amp;groupid=All&amp;p2=17</t>
  </si>
  <si>
    <t xml:space="preserve">     See lower for GDP-IPI FDD</t>
  </si>
  <si>
    <t>Labour Price Indices</t>
  </si>
  <si>
    <r>
      <t>Table</t>
    </r>
    <r>
      <rPr>
        <b/>
        <sz val="10"/>
        <color rgb="FF333333"/>
        <rFont val="Arial"/>
        <family val="2"/>
      </rPr>
      <t> 281-0027</t>
    </r>
    <r>
      <rPr>
        <b/>
        <vertAlign val="superscript"/>
        <sz val="10"/>
        <color rgb="FF333333"/>
        <rFont val="Arial"/>
        <family val="2"/>
      </rPr>
      <t> </t>
    </r>
    <r>
      <rPr>
        <b/>
        <vertAlign val="superscript"/>
        <sz val="10"/>
        <color rgb="FF5A306B"/>
        <rFont val="Verdana"/>
        <family val="2"/>
      </rPr>
      <t>4</t>
    </r>
    <r>
      <rPr>
        <b/>
        <vertAlign val="superscript"/>
        <sz val="10"/>
        <color rgb="FF333333"/>
        <rFont val="Arial"/>
        <family val="2"/>
      </rPr>
      <t>, </t>
    </r>
    <r>
      <rPr>
        <b/>
        <vertAlign val="superscript"/>
        <sz val="10"/>
        <color rgb="FF5A306B"/>
        <rFont val="Verdana"/>
        <family val="2"/>
      </rPr>
      <t>14</t>
    </r>
    <r>
      <rPr>
        <b/>
        <vertAlign val="superscript"/>
        <sz val="10"/>
        <color rgb="FF333333"/>
        <rFont val="Arial"/>
        <family val="2"/>
      </rPr>
      <t>, </t>
    </r>
    <r>
      <rPr>
        <b/>
        <vertAlign val="superscript"/>
        <sz val="10"/>
        <color rgb="FF5A306B"/>
        <rFont val="Verdana"/>
        <family val="2"/>
      </rPr>
      <t>15</t>
    </r>
    <r>
      <rPr>
        <b/>
        <vertAlign val="superscript"/>
        <sz val="10"/>
        <color rgb="FF333333"/>
        <rFont val="Arial"/>
        <family val="2"/>
      </rPr>
      <t>, </t>
    </r>
    <r>
      <rPr>
        <b/>
        <vertAlign val="superscript"/>
        <sz val="10"/>
        <color rgb="FF5A306B"/>
        <rFont val="Verdana"/>
        <family val="2"/>
      </rPr>
      <t>16</t>
    </r>
    <r>
      <rPr>
        <b/>
        <vertAlign val="superscript"/>
        <sz val="10"/>
        <color rgb="FF333333"/>
        <rFont val="Arial"/>
        <family val="2"/>
      </rPr>
      <t>, </t>
    </r>
    <r>
      <rPr>
        <b/>
        <vertAlign val="superscript"/>
        <sz val="10"/>
        <color rgb="FF5A306B"/>
        <rFont val="Verdana"/>
        <family val="2"/>
      </rPr>
      <t>18</t>
    </r>
    <r>
      <rPr>
        <b/>
        <sz val="10"/>
        <color rgb="FF333333"/>
        <rFont val="Arial"/>
        <family val="2"/>
      </rPr>
      <t> </t>
    </r>
  </si>
  <si>
    <r>
      <t>Table</t>
    </r>
    <r>
      <rPr>
        <b/>
        <sz val="15"/>
        <color rgb="FF333333"/>
        <rFont val="Arial"/>
        <family val="2"/>
      </rPr>
      <t> </t>
    </r>
    <r>
      <rPr>
        <b/>
        <sz val="11"/>
        <color rgb="FF333333"/>
        <rFont val="Arial"/>
        <family val="2"/>
      </rPr>
      <t>281-0028</t>
    </r>
    <r>
      <rPr>
        <b/>
        <vertAlign val="superscript"/>
        <sz val="12"/>
        <color rgb="FF333333"/>
        <rFont val="Arial"/>
        <family val="2"/>
      </rPr>
      <t> </t>
    </r>
    <r>
      <rPr>
        <b/>
        <vertAlign val="superscript"/>
        <sz val="12"/>
        <color rgb="FF5A306B"/>
        <rFont val="Verdana"/>
        <family val="2"/>
      </rPr>
      <t>3</t>
    </r>
    <r>
      <rPr>
        <b/>
        <vertAlign val="superscript"/>
        <sz val="12"/>
        <color rgb="FF333333"/>
        <rFont val="Arial"/>
        <family val="2"/>
      </rPr>
      <t>, </t>
    </r>
    <r>
      <rPr>
        <b/>
        <vertAlign val="superscript"/>
        <sz val="12"/>
        <color rgb="FF5A306B"/>
        <rFont val="Verdana"/>
        <family val="2"/>
      </rPr>
      <t>12</t>
    </r>
    <r>
      <rPr>
        <b/>
        <vertAlign val="superscript"/>
        <sz val="12"/>
        <color rgb="FF333333"/>
        <rFont val="Arial"/>
        <family val="2"/>
      </rPr>
      <t>, </t>
    </r>
    <r>
      <rPr>
        <b/>
        <vertAlign val="superscript"/>
        <sz val="12"/>
        <color rgb="FF5A306B"/>
        <rFont val="Verdana"/>
        <family val="2"/>
      </rPr>
      <t>13</t>
    </r>
    <r>
      <rPr>
        <b/>
        <vertAlign val="superscript"/>
        <sz val="12"/>
        <color rgb="FF333333"/>
        <rFont val="Arial"/>
        <family val="2"/>
      </rPr>
      <t>, </t>
    </r>
    <r>
      <rPr>
        <b/>
        <vertAlign val="superscript"/>
        <sz val="12"/>
        <color rgb="FF5A306B"/>
        <rFont val="Verdana"/>
        <family val="2"/>
      </rPr>
      <t>14</t>
    </r>
    <r>
      <rPr>
        <b/>
        <vertAlign val="superscript"/>
        <sz val="12"/>
        <color rgb="FF333333"/>
        <rFont val="Arial"/>
        <family val="2"/>
      </rPr>
      <t>, </t>
    </r>
    <r>
      <rPr>
        <b/>
        <vertAlign val="superscript"/>
        <sz val="12"/>
        <color rgb="FF5A306B"/>
        <rFont val="Verdana"/>
        <family val="2"/>
      </rPr>
      <t>15</t>
    </r>
    <r>
      <rPr>
        <b/>
        <vertAlign val="superscript"/>
        <sz val="12"/>
        <color rgb="FF333333"/>
        <rFont val="Arial"/>
        <family val="2"/>
      </rPr>
      <t>, </t>
    </r>
    <r>
      <rPr>
        <b/>
        <vertAlign val="superscript"/>
        <sz val="12"/>
        <color rgb="FF5A306B"/>
        <rFont val="Verdana"/>
        <family val="2"/>
      </rPr>
      <t>16</t>
    </r>
    <r>
      <rPr>
        <b/>
        <vertAlign val="superscript"/>
        <sz val="12"/>
        <color rgb="FF333333"/>
        <rFont val="Arial"/>
        <family val="2"/>
      </rPr>
      <t>, </t>
    </r>
    <r>
      <rPr>
        <b/>
        <vertAlign val="superscript"/>
        <sz val="12"/>
        <color rgb="FF5A306B"/>
        <rFont val="Verdana"/>
        <family val="2"/>
      </rPr>
      <t>17</t>
    </r>
    <r>
      <rPr>
        <b/>
        <vertAlign val="superscript"/>
        <sz val="12"/>
        <color rgb="FF333333"/>
        <rFont val="Arial"/>
        <family val="2"/>
      </rPr>
      <t>, </t>
    </r>
    <r>
      <rPr>
        <b/>
        <vertAlign val="superscript"/>
        <sz val="12"/>
        <color rgb="FF5A306B"/>
        <rFont val="Verdana"/>
        <family val="2"/>
      </rPr>
      <t>18</t>
    </r>
    <r>
      <rPr>
        <b/>
        <vertAlign val="superscript"/>
        <sz val="12"/>
        <color rgb="FF333333"/>
        <rFont val="Arial"/>
        <family val="2"/>
      </rPr>
      <t>, </t>
    </r>
    <r>
      <rPr>
        <b/>
        <vertAlign val="superscript"/>
        <sz val="12"/>
        <color rgb="FF5A306B"/>
        <rFont val="Verdana"/>
        <family val="2"/>
      </rPr>
      <t>19</t>
    </r>
    <r>
      <rPr>
        <b/>
        <sz val="15"/>
        <color rgb="FF333333"/>
        <rFont val="Arial"/>
        <family val="2"/>
      </rPr>
      <t> </t>
    </r>
  </si>
  <si>
    <t>Average weekly earnings (SEPH), by type of employee for selected industries classified using the North American Industry Classification System (NAICS)</t>
  </si>
  <si>
    <t>Average weekly earnings (SEPH), including overtime, seasonally adjusted, for all employees, by selected industries classified using the North American Industry Classification System (NAICS), *Terminated*</t>
  </si>
  <si>
    <t>annual (current dollars)</t>
  </si>
  <si>
    <t>monthly (current dollars)</t>
  </si>
  <si>
    <t>Type of employees = All employees</t>
  </si>
  <si>
    <t>Overtime = Including overtime</t>
  </si>
  <si>
    <r>
      <t>Industrial aggregate excluding unclassified businesses [11-91N]</t>
    </r>
    <r>
      <rPr>
        <b/>
        <i/>
        <vertAlign val="superscript"/>
        <sz val="8"/>
        <color rgb="FF222222"/>
        <rFont val="Verdana"/>
        <family val="2"/>
      </rPr>
      <t> </t>
    </r>
    <r>
      <rPr>
        <b/>
        <i/>
        <vertAlign val="superscript"/>
        <sz val="8"/>
        <color rgb="FF5A306B"/>
        <rFont val="Verdana"/>
        <family val="2"/>
      </rPr>
      <t>5</t>
    </r>
    <r>
      <rPr>
        <b/>
        <i/>
        <vertAlign val="superscript"/>
        <sz val="8"/>
        <color rgb="FF222222"/>
        <rFont val="Verdana"/>
        <family val="2"/>
      </rPr>
      <t>, </t>
    </r>
    <r>
      <rPr>
        <b/>
        <i/>
        <vertAlign val="superscript"/>
        <sz val="8"/>
        <color rgb="FF5A306B"/>
        <rFont val="Verdana"/>
        <family val="2"/>
      </rPr>
      <t>6</t>
    </r>
  </si>
  <si>
    <r>
      <t>Industrial aggregate excluding unclassified businesses [11-91N]</t>
    </r>
    <r>
      <rPr>
        <b/>
        <i/>
        <vertAlign val="superscript"/>
        <sz val="8"/>
        <color rgb="FF222222"/>
        <rFont val="Verdana"/>
        <family val="2"/>
      </rPr>
      <t> </t>
    </r>
    <r>
      <rPr>
        <b/>
        <i/>
        <vertAlign val="superscript"/>
        <sz val="8"/>
        <color rgb="FF5A306B"/>
        <rFont val="Verdana"/>
        <family val="2"/>
      </rPr>
      <t>4</t>
    </r>
    <r>
      <rPr>
        <b/>
        <i/>
        <vertAlign val="superscript"/>
        <sz val="8"/>
        <color rgb="FF222222"/>
        <rFont val="Verdana"/>
        <family val="2"/>
      </rPr>
      <t>, </t>
    </r>
    <r>
      <rPr>
        <b/>
        <i/>
        <vertAlign val="superscript"/>
        <sz val="8"/>
        <color rgb="FF5A306B"/>
        <rFont val="Verdana"/>
        <family val="2"/>
      </rPr>
      <t>5</t>
    </r>
  </si>
  <si>
    <t>orig</t>
  </si>
  <si>
    <t>Utilities [22, 221]</t>
  </si>
  <si>
    <t>Utilities [22]</t>
  </si>
  <si>
    <t>NAICS [18]</t>
  </si>
  <si>
    <r>
      <t>Industrial aggregate excluding unclassified businesses [11-91N]</t>
    </r>
    <r>
      <rPr>
        <b/>
        <vertAlign val="superscript"/>
        <sz val="8"/>
        <color rgb="FF222222"/>
        <rFont val="Verdana"/>
        <family val="2"/>
      </rPr>
      <t> </t>
    </r>
    <r>
      <rPr>
        <b/>
        <vertAlign val="superscript"/>
        <sz val="8"/>
        <color rgb="FF5A306B"/>
        <rFont val="Verdana"/>
        <family val="2"/>
      </rPr>
      <t>5</t>
    </r>
    <r>
      <rPr>
        <b/>
        <vertAlign val="superscript"/>
        <sz val="8"/>
        <color rgb="FF222222"/>
        <rFont val="Verdana"/>
        <family val="2"/>
      </rPr>
      <t>, </t>
    </r>
    <r>
      <rPr>
        <b/>
        <vertAlign val="superscript"/>
        <sz val="8"/>
        <color rgb="FF5A306B"/>
        <rFont val="Verdana"/>
        <family val="2"/>
      </rPr>
      <t>6</t>
    </r>
  </si>
  <si>
    <r>
      <t>Utilities [</t>
    </r>
    <r>
      <rPr>
        <b/>
        <sz val="10"/>
        <color rgb="FF5A306B"/>
        <rFont val="Verdana"/>
        <family val="2"/>
      </rPr>
      <t>22</t>
    </r>
    <r>
      <rPr>
        <b/>
        <sz val="10"/>
        <color rgb="FF222222"/>
        <rFont val="Verdana"/>
        <family val="2"/>
      </rPr>
      <t>, </t>
    </r>
    <r>
      <rPr>
        <b/>
        <sz val="10"/>
        <color rgb="FF5A306B"/>
        <rFont val="Verdana"/>
        <family val="2"/>
      </rPr>
      <t>221</t>
    </r>
    <r>
      <rPr>
        <b/>
        <sz val="10"/>
        <color rgb="FF222222"/>
        <rFont val="Verdana"/>
        <family val="2"/>
      </rPr>
      <t>]</t>
    </r>
  </si>
  <si>
    <r>
      <t>Industrial aggregate excluding unclassified businesses [11-91N]</t>
    </r>
    <r>
      <rPr>
        <b/>
        <vertAlign val="superscript"/>
        <sz val="8"/>
        <color rgb="FF222222"/>
        <rFont val="Verdana"/>
        <family val="2"/>
      </rPr>
      <t> 4, 5</t>
    </r>
  </si>
  <si>
    <r>
      <t>Utilities [</t>
    </r>
    <r>
      <rPr>
        <b/>
        <sz val="10"/>
        <color rgb="FF5A306B"/>
        <rFont val="Verdana"/>
        <family val="2"/>
      </rPr>
      <t>22</t>
    </r>
    <r>
      <rPr>
        <b/>
        <sz val="10"/>
        <color rgb="FF222222"/>
        <rFont val="Verdana"/>
        <family val="2"/>
      </rPr>
      <t>]</t>
    </r>
  </si>
  <si>
    <t>Footnotes:</t>
  </si>
  <si>
    <t>Although the creation of Nunavut officially took place in April 1999, the Survey of employment, payrolls and hours (SEPH) was only able to begin publishing separate estimates for Northwest Territories and Nunavut with the release of the January 2001 data. Efforts were undertaken to estimate the employment for Nunavut back to April 1999. These are available upon request by contacting Client Services at 1-866-873-8788 (toll-free) or 613-951-4090 (labour@statcan.gc.ca).</t>
  </si>
  <si>
    <t xml:space="preserve"> </t>
  </si>
  <si>
    <t>Industrial aggregate covers all industrial sectors except those primarily involved in agriculture, fishing and trapping, private household services, religious organisations and the military personnel of the defence services.</t>
  </si>
  <si>
    <t>Since January 2001, the Survey of employment, payrolls and hours (SEPH) program no longer combines Northwest Territories and Nunavut. They are produced as two separate territories.</t>
  </si>
  <si>
    <t>Le regroupement « ensemble des industries » comprend tous les secteurs industriels sauf ceux dont les activités relèvent des secteurs de l'agriculture, de la pêche et du piégeage, des services domestiques aux ménages privés, des organismes religieux et du personnel militaire des services de la défense.</t>
  </si>
  <si>
    <t>These terminated series are based on the North American Industry Classification System (NAICS) 2002.</t>
  </si>
  <si>
    <t>Unclassified businesses (00) are business for which the industrial classification (North American Industry Classification System (NAICS) 2012) has yet to be determined.</t>
  </si>
  <si>
    <t>Data quality indicators are based on the coefficient of variation (CV). Quality indicators indicate the following: A - Excellent (CV from 0% to 4.99%); B - Very good (CV from 5% to 9.99%); C - Good (CV from 10% to 14.99%); D - Acceptable (CV from 15% to 24.99%); E - Use with caution (CV from 25% to 34.99%); F - Too unreliable to publish (CV greater than or equal to 35% or sample size is too small to produce reliable estimates).</t>
  </si>
  <si>
    <t>Goods producing industries (11-33N) includes the following sectors: forestry, logging and support (11N), mining, quarrying, and oil and gas extraction (21), utilities (22), construction (23) and manufacturing (31-33).</t>
  </si>
  <si>
    <t>Forestry, logging and support (11N) includes the following industries: forestry and logging (113) and support activities to forestry (1153).</t>
  </si>
  <si>
    <t>Non-durable goods (311N) of the manufacturing sector includes the following industries: food manufacturing (311), beverage and tobacco products manufacturing (312), textiles mills (313), textile products mills (314), clothing manufacturing (315), leather and allied products manufacturing (316), paper manufacturing (322), printing and related support activities (323), petroleum and coal products manufacturing (324), chemical manufacturing (325) and plastics and rubber products manufacturing (326).</t>
  </si>
  <si>
    <t>Durable goods (321N) of the manufacturing sector includes the following industries: wood products manufacturing (321), non-metallic mineral products manufacturing (327), primary metal manufacturing (331), fabricated metal products manufacturing (332), machinery manufacturing (333), computer and electronic products manufacturing (334), electrical equipment, appliances and components manufacturing (335), transportation equipment manufacturing (336), furniture and related products manufacturing (337) and miscellaneous manufacturing (339).</t>
  </si>
  <si>
    <t>Service producing industries (41-91N) includes the following industries: trade (41-45N), transportation and warehousing (48-49), information and cultural industries (51), finance and insurance (52), real estate and rental and leasing (53), professional, scientific and technical services (54), management of companies and enterprises (55), administrative and support, waste management and remediation services (56), educational services (61), health care and social assistance (62), arts, entertainment and recreation (71), accommodation and food services (72), other services (except public administration) (81) and public administration (91).</t>
  </si>
  <si>
    <t>Trade (41-45N) industry includes the following sectors: wholesale (41) and retail trade (44-45).</t>
  </si>
  <si>
    <t>Durable goods (321N) of the manufacturing sector includes the following industries: wood products manufacturing (321), non-metallic mineral products manufacturing (327), primary metal manufacturing (331), fabricated metal products manufacturing (332), machinery manufacturing (333), computer and electronic products manufacturing (334), electrical equipment, appliances and components manufacturing (335), transportation equipment manufacturing (336), furniture and related product manufacturing (337) and miscellaneous manufacturing (339).</t>
  </si>
  <si>
    <t>Source: Labour Statistics Division, Statistics Canada</t>
  </si>
  <si>
    <t>Some series exhibit no clear seasonal pattern. In such cases the data are not adjusted.</t>
  </si>
  <si>
    <t>The introduction of administrative data in 2001 and the associated change in methodology resulted in level shifts for some series. This affects the comparability of pre- and post-2001 estimates.</t>
  </si>
  <si>
    <t>Education special (611N) industry includes the following industries: elementary and secondary schools (6111), community colleges and CEGEP (6112), universities (6113), business schools and computer management training (6114) and technical and trade schools (6115).</t>
  </si>
  <si>
    <t>Estimates for the latest reference month are preliminary.</t>
  </si>
  <si>
    <t>Earnings data are based on gross payroll before source deductions.</t>
  </si>
  <si>
    <t>Average weekly earnings for the industrial aggregate, excluding unclassified businesses [11-91N] in Alberta; and service producing industries [41-91N] in Alberta as well as trade [41-45N] in Quebec for February 2004, 2008 and 2012 have been corrected.</t>
  </si>
  <si>
    <t>Industry estimates in this table are based on the 2012 North American Industry Classification System (NAICS).</t>
  </si>
  <si>
    <t>These terminated series are based on the North American Industry Classification System (NAICS) 2007.</t>
  </si>
  <si>
    <t>Table 281-0028 has been terminated. For more recent estimates, please see table 281-0063.</t>
  </si>
  <si>
    <r>
      <t>Source:</t>
    </r>
    <r>
      <rPr>
        <sz val="10"/>
        <color rgb="FF000000"/>
        <rFont val="Verdana"/>
        <family val="2"/>
      </rPr>
      <t>  Statistics Canada. </t>
    </r>
    <r>
      <rPr>
        <i/>
        <sz val="10"/>
        <color rgb="FF000000"/>
        <rFont val="Verdana"/>
        <family val="2"/>
      </rPr>
      <t>Table  281-0027 -  Average weekly earnings (SEPH), by type of employee for selected industries classified using the North American Industry Classification System (NAICS), annual (current dollars), </t>
    </r>
    <r>
      <rPr>
        <sz val="10"/>
        <color rgb="FF000000"/>
        <rFont val="Verdana"/>
        <family val="2"/>
      </rPr>
      <t> CANSIM (database). (accessed: 2014-02-26) </t>
    </r>
  </si>
  <si>
    <r>
      <t>Source:</t>
    </r>
    <r>
      <rPr>
        <sz val="10"/>
        <color rgb="FF000000"/>
        <rFont val="Verdana"/>
        <family val="2"/>
      </rPr>
      <t>  Statistics Canada. </t>
    </r>
    <r>
      <rPr>
        <i/>
        <sz val="10"/>
        <color rgb="FF000000"/>
        <rFont val="Verdana"/>
        <family val="2"/>
      </rPr>
      <t>Table  281-0028 -  Average weekly earnings (SEPH), including overtime, seasonally adjusted, for all employees, by selected industries classified using the North American Industry Classification System (NAICS), monthly (current dollars), </t>
    </r>
    <r>
      <rPr>
        <sz val="10"/>
        <color rgb="FF000000"/>
        <rFont val="Verdana"/>
        <family val="2"/>
      </rPr>
      <t> CANSIM (database). (accessed: 2014-02-26) </t>
    </r>
  </si>
  <si>
    <r>
      <t>Table</t>
    </r>
    <r>
      <rPr>
        <b/>
        <sz val="15"/>
        <color rgb="FF333333"/>
        <rFont val="Arial"/>
        <family val="2"/>
      </rPr>
      <t> </t>
    </r>
    <r>
      <rPr>
        <b/>
        <sz val="12"/>
        <color rgb="FF333333"/>
        <rFont val="Arial"/>
        <family val="2"/>
      </rPr>
      <t>384-0039</t>
    </r>
    <r>
      <rPr>
        <b/>
        <vertAlign val="superscript"/>
        <sz val="12"/>
        <color rgb="FF333333"/>
        <rFont val="Arial"/>
        <family val="2"/>
      </rPr>
      <t> </t>
    </r>
    <r>
      <rPr>
        <b/>
        <vertAlign val="superscript"/>
        <sz val="12"/>
        <color rgb="FF5A306B"/>
        <rFont val="Verdana"/>
        <family val="2"/>
      </rPr>
      <t>4</t>
    </r>
    <r>
      <rPr>
        <b/>
        <sz val="15"/>
        <color rgb="FF333333"/>
        <rFont val="Arial"/>
        <family val="2"/>
      </rPr>
      <t> </t>
    </r>
  </si>
  <si>
    <t>Implicit price indexes, gross domestic product, provincial and territorial</t>
  </si>
  <si>
    <t>annual (2007=100)</t>
  </si>
  <si>
    <t>Geography = Canada 1 </t>
  </si>
  <si>
    <t>Index = Implicit price indexes</t>
  </si>
  <si>
    <t>Estimates = Final domestic demand</t>
  </si>
  <si>
    <t>AVERAGE</t>
  </si>
  <si>
    <t>TFP Index</t>
  </si>
  <si>
    <t>Mod_ID</t>
  </si>
  <si>
    <t>Is it in the modeling? 1 = yes; 0 = no</t>
  </si>
  <si>
    <t>Labour Price Index</t>
  </si>
  <si>
    <t>Average</t>
  </si>
  <si>
    <t>Non-Labour Price Index</t>
  </si>
  <si>
    <t>I Price Index</t>
  </si>
  <si>
    <t>Quantity Sub-indexes Growth rates</t>
  </si>
  <si>
    <t>Industries</t>
  </si>
  <si>
    <t>Utilities</t>
  </si>
  <si>
    <t>(Ind) Labour Price Index</t>
  </si>
  <si>
    <t>I and O shares</t>
  </si>
  <si>
    <t>(Implicit) Price Indexes Growth Rates</t>
  </si>
  <si>
    <t>OPG Hydro Total</t>
  </si>
  <si>
    <t xml:space="preserve">OPG Hydro Group: </t>
  </si>
  <si>
    <t>O&amp;M Price Index</t>
  </si>
  <si>
    <t>O&amp;M Price Index Growth</t>
  </si>
  <si>
    <t>Accessed on April 30, 2014</t>
  </si>
  <si>
    <t>Geography = Ontario</t>
  </si>
  <si>
    <t>Canada</t>
  </si>
  <si>
    <t>Ontario</t>
  </si>
  <si>
    <t>Average TFP growth rate 
(2002-2012)</t>
  </si>
  <si>
    <t>Average (across same output specifications)</t>
  </si>
  <si>
    <t>Total O&amp;M and Capital vs MWh</t>
  </si>
  <si>
    <t>Average (across same input specifications)</t>
  </si>
  <si>
    <t>Total O&amp;M and Capital vs 75% MWh and 25% (InverseEFORindexgr)</t>
  </si>
  <si>
    <t>Total O&amp;M and Capital vs 50% MWh and 50% (InverseEFORindexgr)</t>
  </si>
  <si>
    <t>Total O&amp;M and Capital vs 25% MWh and 75% (InverseEFORindexgr)</t>
  </si>
  <si>
    <t>Total O&amp;M and Capital vs (InverseEFORindexgr)</t>
  </si>
  <si>
    <t>PacifiCorp</t>
  </si>
  <si>
    <t>PG&amp;E</t>
  </si>
  <si>
    <t>Duke</t>
  </si>
  <si>
    <t>PACIFIC GAS AND ELECTRIC COMPANY</t>
  </si>
  <si>
    <t>Duke Energy Carolinas, LLC</t>
  </si>
  <si>
    <t>VIRGINIA ELECTRIC AND POWER COMPANY</t>
  </si>
  <si>
    <t>Idaho Power Company</t>
  </si>
  <si>
    <t>ALABAMA POWER COMPANY</t>
  </si>
  <si>
    <t>Southern California Edison Company</t>
  </si>
  <si>
    <t>Georgia Power Company</t>
  </si>
  <si>
    <t>Avista Corporation</t>
  </si>
  <si>
    <t>Portland General Electric Company</t>
  </si>
  <si>
    <t>UNION ELECTRIC COMPANY</t>
  </si>
  <si>
    <t>Appalachian Power Company</t>
  </si>
  <si>
    <t>South Carolina Electric &amp; Gas Company</t>
  </si>
  <si>
    <t>Alcoa Power Generating Inc.</t>
  </si>
  <si>
    <t>Short name</t>
  </si>
  <si>
    <t>VA Electric</t>
  </si>
  <si>
    <t>ID Power</t>
  </si>
  <si>
    <t>AB Power</t>
  </si>
  <si>
    <t>SoCal Edison</t>
  </si>
  <si>
    <t>GA Power</t>
  </si>
  <si>
    <t>Avista</t>
  </si>
  <si>
    <t>Portland</t>
  </si>
  <si>
    <t>Ameren MI - Union</t>
  </si>
  <si>
    <t>Full utility name</t>
  </si>
  <si>
    <t>SCE&amp;G</t>
  </si>
  <si>
    <t>Alcoa</t>
  </si>
  <si>
    <t>AP Power</t>
  </si>
  <si>
    <t>Peer Industry</t>
  </si>
  <si>
    <t>OPG Hydro Peer Industry Total</t>
  </si>
  <si>
    <t>OPG data only (data from OPG)</t>
  </si>
  <si>
    <t>Labor OM&amp;A share combined</t>
  </si>
  <si>
    <t>Other OM&amp;A share combined</t>
  </si>
  <si>
    <t>EUCG data (industry)</t>
  </si>
  <si>
    <t>Labour Share based on 
Total OM&amp;A (Operations+Maintenance+Environment &amp; Regulatory+Land &amp; Water Rental Fees + Administration)</t>
  </si>
  <si>
    <t>Labour Share based on OM&amp;A, less Water Rentals/Fees  and Indirect Admin</t>
  </si>
  <si>
    <t>Labour Share based on O&amp;M</t>
  </si>
  <si>
    <t>O&amp;M_total</t>
  </si>
  <si>
    <t>Non-labour_O&amp;M</t>
  </si>
  <si>
    <t>Labour_O&amp;M</t>
  </si>
  <si>
    <t>O&amp;M Share</t>
  </si>
  <si>
    <t>Labour O&amp;M Share</t>
  </si>
  <si>
    <t>Non-labour O&amp;M Share</t>
  </si>
  <si>
    <t>Capacity Factor</t>
  </si>
  <si>
    <t>O&amp;M price index</t>
  </si>
  <si>
    <t>Sub-index</t>
  </si>
  <si>
    <t>unit</t>
  </si>
  <si>
    <t>(Ontario) 
Average Weekly Earnings, Industrial</t>
  </si>
  <si>
    <t>(Ontario)
Industrial Labour Index Growth</t>
  </si>
  <si>
    <t>(Ontario)
Average Weekly Earnings, Utilities</t>
  </si>
  <si>
    <t>(Ontario) 
Utilities Labour Index Growth</t>
  </si>
  <si>
    <t>(Canada) 
GDP-IPI FDD</t>
  </si>
  <si>
    <t>(Canada)
GDP-IPI FDD Growth</t>
  </si>
  <si>
    <t>On+Can</t>
  </si>
  <si>
    <t>Note: Indices are for United States</t>
  </si>
  <si>
    <t>USA</t>
  </si>
  <si>
    <t>Qtr1</t>
  </si>
  <si>
    <t>Qtr2</t>
  </si>
  <si>
    <t>Qtr3</t>
  </si>
  <si>
    <t>Qtr4</t>
  </si>
  <si>
    <t>Annual</t>
  </si>
  <si>
    <t>(USA)
Employment Cost Index, Utilities</t>
  </si>
  <si>
    <t>(USA)
Labour Index Growth</t>
  </si>
  <si>
    <t>(USA)
GDP Price Index</t>
  </si>
  <si>
    <t>(USA)
GDP-PI Growth</t>
  </si>
  <si>
    <t>Table 1.1.9. Implicit Price Deflators for Gross Domestic Product</t>
  </si>
  <si>
    <t>[Index numbers, 2009=100]</t>
  </si>
  <si>
    <t>Bureau of Economic Analysis</t>
  </si>
  <si>
    <t>Last Revised on: April 30, 2014 - Next Release Date May 29, 2014</t>
  </si>
  <si>
    <t>accessed on May 22, 2014</t>
  </si>
  <si>
    <t xml:space="preserve">source: </t>
  </si>
  <si>
    <t>http://www.bea.gov/iTable/iTable.cfm?ReqID=9&amp;step=1#reqid=9&amp;step=3&amp;isuri=1&amp;910=x&amp;911=0&amp;903=13&amp;904=2000&amp;905=2013&amp;906=a</t>
  </si>
  <si>
    <t>2000</t>
  </si>
  <si>
    <t>2001</t>
  </si>
  <si>
    <t>2002</t>
  </si>
  <si>
    <t>2003</t>
  </si>
  <si>
    <t>2004</t>
  </si>
  <si>
    <t>2005</t>
  </si>
  <si>
    <t>2006</t>
  </si>
  <si>
    <t>2007</t>
  </si>
  <si>
    <t>2008</t>
  </si>
  <si>
    <t>2009</t>
  </si>
  <si>
    <t>2010</t>
  </si>
  <si>
    <t>2011</t>
  </si>
  <si>
    <t>2012</t>
  </si>
  <si>
    <t>2013</t>
  </si>
  <si>
    <t>GDP-PI</t>
  </si>
  <si>
    <t>Note: combined index for North America (based on O&amp;M share)</t>
  </si>
  <si>
    <t>O&amp;M share of Canada</t>
  </si>
  <si>
    <t>O&amp;M share of US</t>
  </si>
  <si>
    <t>O&amp;M industry share</t>
  </si>
  <si>
    <t>CA</t>
  </si>
  <si>
    <t>US</t>
  </si>
  <si>
    <t>NA</t>
  </si>
  <si>
    <t>O&amp;M</t>
  </si>
  <si>
    <t>Model specifications for OPG only</t>
  </si>
  <si>
    <t>Model specifications for OPG hydro FF1 peers</t>
  </si>
  <si>
    <t>Hydroelectric Operations business</t>
  </si>
  <si>
    <t>Input index growth</t>
  </si>
  <si>
    <t>Output index growth</t>
  </si>
  <si>
    <t>TFP index Growth</t>
  </si>
  <si>
    <t>CA/US O&amp;M share</t>
  </si>
  <si>
    <t>EUCG L shares</t>
  </si>
  <si>
    <t>O&amp;M price index growth</t>
  </si>
  <si>
    <t>SEPA</t>
  </si>
  <si>
    <t>Southeastern Power Administration</t>
  </si>
  <si>
    <t>Seattle</t>
  </si>
  <si>
    <t>Seattle City Light</t>
  </si>
  <si>
    <t>Peer Industry less OPG</t>
  </si>
  <si>
    <t>Peer Industry Total (without OPG)</t>
  </si>
  <si>
    <t>2002-2003</t>
  </si>
  <si>
    <t>2003-2004</t>
  </si>
  <si>
    <t>2004-2005</t>
  </si>
  <si>
    <t>2005-2006</t>
  </si>
  <si>
    <t>2006-2007</t>
  </si>
  <si>
    <t>2007-2008</t>
  </si>
  <si>
    <t>2008-2009</t>
  </si>
  <si>
    <t>2009-2010</t>
  </si>
  <si>
    <t>2010-2011</t>
  </si>
  <si>
    <t>2011-2012</t>
  </si>
  <si>
    <t>O&amp;M Price Index Growth Rates</t>
  </si>
  <si>
    <t>O&amp;M Price Index Growth Rates (%)</t>
  </si>
  <si>
    <t>Labour Price Index Growth</t>
  </si>
  <si>
    <t>Non-Labour Price Index Growth</t>
  </si>
  <si>
    <t xml:space="preserve">O&amp;M Price Index </t>
  </si>
  <si>
    <t>Calculating NA L/NL/O&amp;M growths</t>
  </si>
  <si>
    <t>Average GR</t>
  </si>
  <si>
    <t>Prepared by:</t>
  </si>
  <si>
    <t>London Economics International LLC</t>
  </si>
  <si>
    <t>Prepared for:</t>
  </si>
  <si>
    <t>Ontario Power Generation</t>
  </si>
  <si>
    <t>in support of incentive rate-making for OPG’s prescribed assets</t>
  </si>
  <si>
    <t>Total Factor Productivity in North American Hydroelectric Generation</t>
  </si>
  <si>
    <t>T</t>
  </si>
  <si>
    <t>Natural log of TFP index values</t>
  </si>
  <si>
    <r>
      <rPr>
        <b/>
        <sz val="11"/>
        <color theme="1"/>
        <rFont val="Book Antiqua"/>
        <family val="1"/>
      </rPr>
      <t>Note:</t>
    </r>
    <r>
      <rPr>
        <sz val="11"/>
        <color theme="1"/>
        <rFont val="Book Antiqua"/>
        <family val="1"/>
      </rPr>
      <t xml:space="preserve"> Unless otherwise stated, all directions will refer to information contained in the </t>
    </r>
    <r>
      <rPr>
        <b/>
        <sz val="11"/>
        <color theme="1"/>
        <rFont val="Book Antiqua"/>
        <family val="1"/>
      </rPr>
      <t>"TFP_Calcs" worksheet</t>
    </r>
  </si>
  <si>
    <t>The tables illustrate how data from Step 2 is used to calculate the quantity sub-indexes of Input (K), Input (O&amp;M) and Output (MWh), with 2002 as base year</t>
  </si>
  <si>
    <t>Quantity Sub-indexes Growth rates show the growth rates of the quantity sub-index. Average values for all three are highlighted</t>
  </si>
  <si>
    <t>Worksheets:</t>
  </si>
  <si>
    <r>
      <rPr>
        <b/>
        <sz val="11"/>
        <rFont val="Book Antiqua"/>
        <family val="1"/>
      </rPr>
      <t xml:space="preserve">TFP_Calcs: </t>
    </r>
    <r>
      <rPr>
        <sz val="11"/>
        <rFont val="Book Antiqua"/>
        <family val="1"/>
      </rPr>
      <t>Contains the model, provides the method of calculating TFP Index growth</t>
    </r>
  </si>
  <si>
    <r>
      <rPr>
        <b/>
        <sz val="11"/>
        <rFont val="Book Antiqua"/>
        <family val="1"/>
      </rPr>
      <t xml:space="preserve">OPG hydro peers: </t>
    </r>
    <r>
      <rPr>
        <sz val="11"/>
        <rFont val="Book Antiqua"/>
        <family val="1"/>
      </rPr>
      <t>Contains list of all peers and locations (CA or US)</t>
    </r>
  </si>
  <si>
    <r>
      <rPr>
        <b/>
        <sz val="11"/>
        <rFont val="Book Antiqua"/>
        <family val="1"/>
      </rPr>
      <t xml:space="preserve">EUCG L Share: </t>
    </r>
    <r>
      <rPr>
        <sz val="11"/>
        <rFont val="Book Antiqua"/>
        <family val="1"/>
      </rPr>
      <t>Provides industry level labour share of Operations and Maintenance, based on EUCG data</t>
    </r>
  </si>
  <si>
    <t>Step 1: Select peers from dropdown in cell C2 (note TFP results for both methods are visible in cells G2 and J2 respectively)</t>
  </si>
  <si>
    <t>Step 2: Prepare data, including capacity, O&amp;M, net generation, and O&amp;M price index</t>
  </si>
  <si>
    <r>
      <t xml:space="preserve">Step 3: Calculate </t>
    </r>
    <r>
      <rPr>
        <b/>
        <u/>
        <sz val="10"/>
        <color theme="1"/>
        <rFont val="Book Antiqua"/>
        <family val="1"/>
      </rPr>
      <t>quantity</t>
    </r>
    <r>
      <rPr>
        <b/>
        <sz val="10"/>
        <color theme="1"/>
        <rFont val="Book Antiqua"/>
        <family val="1"/>
      </rPr>
      <t xml:space="preserve"> sub-indexes and sub index growth rates</t>
    </r>
  </si>
  <si>
    <r>
      <t xml:space="preserve">Step 4: Calculate </t>
    </r>
    <r>
      <rPr>
        <b/>
        <u/>
        <sz val="10"/>
        <color theme="1"/>
        <rFont val="Book Antiqua"/>
        <family val="1"/>
      </rPr>
      <t>implicit</t>
    </r>
    <r>
      <rPr>
        <b/>
        <sz val="10"/>
        <color theme="1"/>
        <rFont val="Book Antiqua"/>
        <family val="1"/>
      </rPr>
      <t xml:space="preserve"> price indexes and sub index growth rates</t>
    </r>
  </si>
  <si>
    <t>Step 6: Calculate the Laspeyres, Paasche, and Fisher Ideal total Input, total Output, and Total Factor Productivity Indexes</t>
  </si>
  <si>
    <t xml:space="preserve">Step 5: Calculate the year over year changes to Laspeyres, Paasche, and Fisher total Input and total Output Indexes </t>
  </si>
  <si>
    <t>A) Average growth method of measuring TFP</t>
  </si>
  <si>
    <t>B) Trend regression method of measuring TFP</t>
  </si>
  <si>
    <t>Step 7: Calculate TFP growth rates using 'average growth' and 'trend regression' methods</t>
  </si>
  <si>
    <t>Gross domestic product</t>
  </si>
  <si>
    <t>WAPA</t>
  </si>
  <si>
    <t>Western Area Power Administration</t>
  </si>
  <si>
    <t>average 2002-2014</t>
  </si>
  <si>
    <t>2014</t>
  </si>
  <si>
    <t>http://data.bls.gov/timeseries/CIU2024400000000I</t>
  </si>
  <si>
    <t>Employment Cost Index</t>
  </si>
  <si>
    <t>Original Data Value</t>
  </si>
  <si>
    <t>Series Id:</t>
  </si>
  <si>
    <t>CIU2024400000000I</t>
  </si>
  <si>
    <t>Series Title:</t>
  </si>
  <si>
    <t>Wages and salaries for Private industry workers in Utilities, Index</t>
  </si>
  <si>
    <t>Ownership:</t>
  </si>
  <si>
    <t>Private industry workers</t>
  </si>
  <si>
    <t>Component:</t>
  </si>
  <si>
    <t>Wages and salaries</t>
  </si>
  <si>
    <t>Occupation:</t>
  </si>
  <si>
    <t>All workers</t>
  </si>
  <si>
    <t>Industry:</t>
  </si>
  <si>
    <t>Subcategory:</t>
  </si>
  <si>
    <t>Area:</t>
  </si>
  <si>
    <t>United States (National)</t>
  </si>
  <si>
    <t>Periodicity:</t>
  </si>
  <si>
    <t>Index number</t>
  </si>
  <si>
    <t>Years:</t>
  </si>
  <si>
    <t>2001 to 2015</t>
  </si>
  <si>
    <t>Source:</t>
  </si>
  <si>
    <t>2012-2013</t>
  </si>
  <si>
    <t>2013-2014</t>
  </si>
  <si>
    <t>Average TFP growth (2002-2014)</t>
  </si>
  <si>
    <t>TFP trend growth rate (2002-2014):</t>
  </si>
  <si>
    <t>Accessed on January 5, 2016</t>
  </si>
  <si>
    <r>
      <t>TFP_dataset:</t>
    </r>
    <r>
      <rPr>
        <sz val="11"/>
        <rFont val="Book Antiqua"/>
        <family val="1"/>
      </rPr>
      <t xml:space="preserve"> Contains all the data relevant to OPG and 17 peers</t>
    </r>
  </si>
  <si>
    <t>Step 3: Calculate quantity sub-indexes and sub-index growth rates (Row 23-38):</t>
  </si>
  <si>
    <r>
      <t xml:space="preserve">Step 4: Calculate implicit price indexes and sub-index growth rates (Row 42-57): </t>
    </r>
    <r>
      <rPr>
        <sz val="11"/>
        <color theme="1"/>
        <rFont val="Book Antiqua"/>
        <family val="1"/>
      </rPr>
      <t>This is an implicit calculation step necessary for the calculation of the combined input and output indices</t>
    </r>
  </si>
  <si>
    <t>Step 5: Calculate the year over year changes to Laspeyres, Paasche, and Fisher total Input and total Output indices (Row 61-76)</t>
  </si>
  <si>
    <t>Step 6: Calculate the Laspeyres, Paasche, and Fisher Ideal total Input, total Output, and Total Factor Productivity Indexes (Row 79-94)</t>
  </si>
  <si>
    <t>Julia Frayer, Ian Chow, Barbara Porto, and Jarome Leslie</t>
  </si>
  <si>
    <t>Natural log of TFP input values</t>
  </si>
  <si>
    <t>TFP input index (2002-2014):</t>
  </si>
  <si>
    <t>Natural log of TFP output values</t>
  </si>
  <si>
    <t>TFP output index (2002-2014):</t>
  </si>
  <si>
    <r>
      <rPr>
        <b/>
        <sz val="11"/>
        <rFont val="Book Antiqua"/>
        <family val="1"/>
      </rPr>
      <t>StatsCan CANSIM tables:</t>
    </r>
    <r>
      <rPr>
        <sz val="11"/>
        <rFont val="Book Antiqua"/>
        <family val="1"/>
      </rPr>
      <t xml:space="preserve"> Provides the StatsCan data that is used in the 'Canadian O&amp;M price indexes' worksheet</t>
    </r>
  </si>
  <si>
    <r>
      <t xml:space="preserve">US BLS &amp; BEA tables: </t>
    </r>
    <r>
      <rPr>
        <sz val="11"/>
        <rFont val="Book Antiqua"/>
        <family val="1"/>
      </rPr>
      <t>Provides the Bureau of Labour Statistics and the Bureau of Economic Analysis data used in the US O&amp;M price indexes worksheet</t>
    </r>
  </si>
  <si>
    <r>
      <rPr>
        <b/>
        <sz val="11"/>
        <rFont val="Book Antiqua"/>
        <family val="1"/>
      </rPr>
      <t xml:space="preserve">Can O&amp;M price indexes: </t>
    </r>
    <r>
      <rPr>
        <sz val="11"/>
        <rFont val="Book Antiqua"/>
        <family val="1"/>
      </rPr>
      <t>Provides 2002-2014 price indexes for Canada</t>
    </r>
  </si>
  <si>
    <r>
      <rPr>
        <b/>
        <sz val="11"/>
        <rFont val="Book Antiqua"/>
        <family val="1"/>
      </rPr>
      <t>US O&amp;M price indexes:</t>
    </r>
    <r>
      <rPr>
        <sz val="11"/>
        <rFont val="Book Antiqua"/>
        <family val="1"/>
      </rPr>
      <t xml:space="preserve"> Provides 2002-2014 price indexes for U.S.</t>
    </r>
  </si>
  <si>
    <r>
      <t xml:space="preserve">NA comb O&amp;M price indexes: </t>
    </r>
    <r>
      <rPr>
        <sz val="11"/>
        <rFont val="Book Antiqua"/>
        <family val="1"/>
      </rPr>
      <t>Provides 2002-2014 price indexes for peer group by combining Canadian and US prices indexes</t>
    </r>
  </si>
  <si>
    <r>
      <t>Source:</t>
    </r>
    <r>
      <rPr>
        <sz val="10"/>
        <color rgb="FF000000"/>
        <rFont val="Verdana"/>
        <family val="2"/>
      </rPr>
      <t>  Statistics Canada. </t>
    </r>
    <r>
      <rPr>
        <i/>
        <sz val="10"/>
        <color rgb="FF000000"/>
        <rFont val="Verdana"/>
        <family val="2"/>
      </rPr>
      <t>Table  384-0039 -  Implicit price indexes, gross domestic product, provincial and territorial, annual (2007=100 unless otherwise noted), </t>
    </r>
    <r>
      <rPr>
        <sz val="10"/>
        <color rgb="FF000000"/>
        <rFont val="Verdana"/>
        <family val="2"/>
      </rPr>
      <t> CANSIM (database). (accessed: 2014-02-26) </t>
    </r>
  </si>
  <si>
    <t>Canada totals in the provincial and territorial gross domestic product by income and by expenditure accounts (PTEA) do not correspond to the national gross domestic product by income and by expenditure accounts (IEA) estimates at certain times of the year. The two accounts are brought back in line when annual revisions are incorporated.</t>
  </si>
  <si>
    <t>Terminated with the 1998 data.</t>
  </si>
  <si>
    <t>Prior to 1999, see Northwest Territories including Nunavut.</t>
  </si>
  <si>
    <r>
      <t>848.85</t>
    </r>
    <r>
      <rPr>
        <vertAlign val="superscript"/>
        <sz val="8"/>
        <color rgb="FF00B050"/>
        <rFont val="Verdana"/>
        <family val="2"/>
      </rPr>
      <t>A</t>
    </r>
  </si>
  <si>
    <r>
      <t>881.43</t>
    </r>
    <r>
      <rPr>
        <vertAlign val="superscript"/>
        <sz val="8"/>
        <color rgb="FF00B050"/>
        <rFont val="Verdana"/>
        <family val="2"/>
      </rPr>
      <t>A</t>
    </r>
  </si>
  <si>
    <r>
      <t>893.41</t>
    </r>
    <r>
      <rPr>
        <vertAlign val="superscript"/>
        <sz val="8"/>
        <color rgb="FF00B050"/>
        <rFont val="Verdana"/>
        <family val="2"/>
      </rPr>
      <t>A</t>
    </r>
  </si>
  <si>
    <r>
      <t>906.09</t>
    </r>
    <r>
      <rPr>
        <vertAlign val="superscript"/>
        <sz val="8"/>
        <color rgb="FF00B050"/>
        <rFont val="Verdana"/>
        <family val="2"/>
      </rPr>
      <t>A</t>
    </r>
  </si>
  <si>
    <r>
      <t>920.12</t>
    </r>
    <r>
      <rPr>
        <vertAlign val="superscript"/>
        <sz val="8"/>
        <color rgb="FF00B050"/>
        <rFont val="Verdana"/>
        <family val="2"/>
      </rPr>
      <t>A</t>
    </r>
  </si>
  <si>
    <r>
      <t>938.36</t>
    </r>
    <r>
      <rPr>
        <vertAlign val="superscript"/>
        <sz val="8"/>
        <color rgb="FF00B050"/>
        <rFont val="Verdana"/>
        <family val="2"/>
      </rPr>
      <t>A</t>
    </r>
  </si>
  <si>
    <r>
      <t>1,672.72</t>
    </r>
    <r>
      <rPr>
        <vertAlign val="superscript"/>
        <sz val="8"/>
        <color rgb="FF00B050"/>
        <rFont val="Verdana"/>
        <family val="2"/>
      </rPr>
      <t>A</t>
    </r>
  </si>
  <si>
    <r>
      <t>1,680.01</t>
    </r>
    <r>
      <rPr>
        <vertAlign val="superscript"/>
        <sz val="8"/>
        <color rgb="FF00B050"/>
        <rFont val="Verdana"/>
        <family val="2"/>
      </rPr>
      <t>A</t>
    </r>
  </si>
  <si>
    <r>
      <t>1,714.92</t>
    </r>
    <r>
      <rPr>
        <vertAlign val="superscript"/>
        <sz val="8"/>
        <color rgb="FF00B050"/>
        <rFont val="Verdana"/>
        <family val="2"/>
      </rPr>
      <t>A</t>
    </r>
  </si>
  <si>
    <r>
      <t>1,707.11</t>
    </r>
    <r>
      <rPr>
        <vertAlign val="superscript"/>
        <sz val="8"/>
        <color rgb="FF00B050"/>
        <rFont val="Verdana"/>
        <family val="2"/>
      </rPr>
      <t>A</t>
    </r>
  </si>
  <si>
    <r>
      <t>1,758.79</t>
    </r>
    <r>
      <rPr>
        <vertAlign val="superscript"/>
        <sz val="8"/>
        <color rgb="FF00B050"/>
        <rFont val="Verdana"/>
        <family val="2"/>
      </rPr>
      <t>A</t>
    </r>
  </si>
  <si>
    <r>
      <t>1,915.37</t>
    </r>
    <r>
      <rPr>
        <vertAlign val="superscript"/>
        <sz val="8"/>
        <color rgb="FF00B050"/>
        <rFont val="Verdana"/>
        <family val="2"/>
      </rPr>
      <t>A</t>
    </r>
  </si>
  <si>
    <r>
      <t>560.53</t>
    </r>
    <r>
      <rPr>
        <vertAlign val="superscript"/>
        <sz val="8"/>
        <color rgb="FF00B050"/>
        <rFont val="Verdana"/>
        <family val="2"/>
      </rPr>
      <t>(T)</t>
    </r>
  </si>
  <si>
    <r>
      <t>567.77</t>
    </r>
    <r>
      <rPr>
        <vertAlign val="superscript"/>
        <sz val="8"/>
        <color rgb="FF00B050"/>
        <rFont val="Verdana"/>
        <family val="2"/>
      </rPr>
      <t>(T)</t>
    </r>
  </si>
  <si>
    <r>
      <t>567.83</t>
    </r>
    <r>
      <rPr>
        <vertAlign val="superscript"/>
        <sz val="8"/>
        <color rgb="FF00B050"/>
        <rFont val="Verdana"/>
        <family val="2"/>
      </rPr>
      <t>(T)</t>
    </r>
  </si>
  <si>
    <r>
      <t>570.77</t>
    </r>
    <r>
      <rPr>
        <vertAlign val="superscript"/>
        <sz val="8"/>
        <color rgb="FF00B050"/>
        <rFont val="Verdana"/>
        <family val="2"/>
      </rPr>
      <t>(T)</t>
    </r>
  </si>
  <si>
    <r>
      <t>573.76</t>
    </r>
    <r>
      <rPr>
        <vertAlign val="superscript"/>
        <sz val="8"/>
        <color rgb="FF00B050"/>
        <rFont val="Verdana"/>
        <family val="2"/>
      </rPr>
      <t>(T)</t>
    </r>
  </si>
  <si>
    <r>
      <t>575.57</t>
    </r>
    <r>
      <rPr>
        <vertAlign val="superscript"/>
        <sz val="8"/>
        <color rgb="FF00B050"/>
        <rFont val="Verdana"/>
        <family val="2"/>
      </rPr>
      <t>(T)</t>
    </r>
  </si>
  <si>
    <r>
      <t>576.99</t>
    </r>
    <r>
      <rPr>
        <vertAlign val="superscript"/>
        <sz val="8"/>
        <color rgb="FF00B050"/>
        <rFont val="Verdana"/>
        <family val="2"/>
      </rPr>
      <t>(T)</t>
    </r>
  </si>
  <si>
    <r>
      <t>579.08</t>
    </r>
    <r>
      <rPr>
        <vertAlign val="superscript"/>
        <sz val="8"/>
        <color rgb="FF00B050"/>
        <rFont val="Verdana"/>
        <family val="2"/>
      </rPr>
      <t>(T)</t>
    </r>
  </si>
  <si>
    <r>
      <t>580.44</t>
    </r>
    <r>
      <rPr>
        <vertAlign val="superscript"/>
        <sz val="8"/>
        <color rgb="FF00B050"/>
        <rFont val="Verdana"/>
        <family val="2"/>
      </rPr>
      <t>(T)</t>
    </r>
  </si>
  <si>
    <r>
      <t>584.44</t>
    </r>
    <r>
      <rPr>
        <vertAlign val="superscript"/>
        <sz val="8"/>
        <color rgb="FF00B050"/>
        <rFont val="Verdana"/>
        <family val="2"/>
      </rPr>
      <t>(T)</t>
    </r>
  </si>
  <si>
    <r>
      <t>585.23</t>
    </r>
    <r>
      <rPr>
        <vertAlign val="superscript"/>
        <sz val="8"/>
        <color rgb="FF00B050"/>
        <rFont val="Verdana"/>
        <family val="2"/>
      </rPr>
      <t>(T)</t>
    </r>
  </si>
  <si>
    <r>
      <t>588.43</t>
    </r>
    <r>
      <rPr>
        <vertAlign val="superscript"/>
        <sz val="8"/>
        <color rgb="FF00B050"/>
        <rFont val="Verdana"/>
        <family val="2"/>
      </rPr>
      <t>(T)</t>
    </r>
  </si>
  <si>
    <r>
      <t>589.81</t>
    </r>
    <r>
      <rPr>
        <vertAlign val="superscript"/>
        <sz val="8"/>
        <color rgb="FF00B050"/>
        <rFont val="Verdana"/>
        <family val="2"/>
      </rPr>
      <t>(T)</t>
    </r>
  </si>
  <si>
    <r>
      <t>590.87</t>
    </r>
    <r>
      <rPr>
        <vertAlign val="superscript"/>
        <sz val="8"/>
        <color rgb="FF00B050"/>
        <rFont val="Verdana"/>
        <family val="2"/>
      </rPr>
      <t>(T)</t>
    </r>
  </si>
  <si>
    <r>
      <t>588.05</t>
    </r>
    <r>
      <rPr>
        <vertAlign val="superscript"/>
        <sz val="8"/>
        <color rgb="FF00B050"/>
        <rFont val="Verdana"/>
        <family val="2"/>
      </rPr>
      <t>(T)</t>
    </r>
  </si>
  <si>
    <r>
      <t>593.11</t>
    </r>
    <r>
      <rPr>
        <vertAlign val="superscript"/>
        <sz val="8"/>
        <color rgb="FF00B050"/>
        <rFont val="Verdana"/>
        <family val="2"/>
      </rPr>
      <t>(T)</t>
    </r>
  </si>
  <si>
    <r>
      <t>598.11</t>
    </r>
    <r>
      <rPr>
        <vertAlign val="superscript"/>
        <sz val="8"/>
        <color rgb="FF00B050"/>
        <rFont val="Verdana"/>
        <family val="2"/>
      </rPr>
      <t>(T)</t>
    </r>
  </si>
  <si>
    <r>
      <t>596.75</t>
    </r>
    <r>
      <rPr>
        <vertAlign val="superscript"/>
        <sz val="8"/>
        <color rgb="FF00B050"/>
        <rFont val="Verdana"/>
        <family val="2"/>
      </rPr>
      <t>(T)</t>
    </r>
  </si>
  <si>
    <r>
      <t>599.74</t>
    </r>
    <r>
      <rPr>
        <vertAlign val="superscript"/>
        <sz val="8"/>
        <color rgb="FF00B050"/>
        <rFont val="Verdana"/>
        <family val="2"/>
      </rPr>
      <t>(T)</t>
    </r>
  </si>
  <si>
    <r>
      <t>603.59</t>
    </r>
    <r>
      <rPr>
        <vertAlign val="superscript"/>
        <sz val="8"/>
        <color rgb="FF00B050"/>
        <rFont val="Verdana"/>
        <family val="2"/>
      </rPr>
      <t>(T)</t>
    </r>
  </si>
  <si>
    <r>
      <t>603.43</t>
    </r>
    <r>
      <rPr>
        <vertAlign val="superscript"/>
        <sz val="8"/>
        <color rgb="FF00B050"/>
        <rFont val="Verdana"/>
        <family val="2"/>
      </rPr>
      <t>(T)</t>
    </r>
  </si>
  <si>
    <r>
      <t>606.19</t>
    </r>
    <r>
      <rPr>
        <vertAlign val="superscript"/>
        <sz val="8"/>
        <color rgb="FF00B050"/>
        <rFont val="Verdana"/>
        <family val="2"/>
      </rPr>
      <t>(T)</t>
    </r>
  </si>
  <si>
    <r>
      <t>606.20</t>
    </r>
    <r>
      <rPr>
        <vertAlign val="superscript"/>
        <sz val="8"/>
        <color rgb="FF00B050"/>
        <rFont val="Verdana"/>
        <family val="2"/>
      </rPr>
      <t>(T)</t>
    </r>
  </si>
  <si>
    <r>
      <t>606.98</t>
    </r>
    <r>
      <rPr>
        <vertAlign val="superscript"/>
        <sz val="8"/>
        <color rgb="FF00B050"/>
        <rFont val="Verdana"/>
        <family val="2"/>
      </rPr>
      <t>(T)</t>
    </r>
  </si>
  <si>
    <r>
      <t>608.85</t>
    </r>
    <r>
      <rPr>
        <vertAlign val="superscript"/>
        <sz val="8"/>
        <color rgb="FF00B050"/>
        <rFont val="Verdana"/>
        <family val="2"/>
      </rPr>
      <t>(T)</t>
    </r>
  </si>
  <si>
    <r>
      <t>608.64</t>
    </r>
    <r>
      <rPr>
        <vertAlign val="superscript"/>
        <sz val="8"/>
        <color rgb="FF00B050"/>
        <rFont val="Verdana"/>
        <family val="2"/>
      </rPr>
      <t>(T)</t>
    </r>
  </si>
  <si>
    <r>
      <t>608.37</t>
    </r>
    <r>
      <rPr>
        <vertAlign val="superscript"/>
        <sz val="8"/>
        <color rgb="FF00B050"/>
        <rFont val="Verdana"/>
        <family val="2"/>
      </rPr>
      <t>(T)</t>
    </r>
  </si>
  <si>
    <r>
      <t>611.73</t>
    </r>
    <r>
      <rPr>
        <vertAlign val="superscript"/>
        <sz val="8"/>
        <color rgb="FF00B050"/>
        <rFont val="Verdana"/>
        <family val="2"/>
      </rPr>
      <t>(T)</t>
    </r>
  </si>
  <si>
    <r>
      <t>610.23</t>
    </r>
    <r>
      <rPr>
        <vertAlign val="superscript"/>
        <sz val="8"/>
        <color rgb="FF00B050"/>
        <rFont val="Verdana"/>
        <family val="2"/>
      </rPr>
      <t>(T)</t>
    </r>
  </si>
  <si>
    <r>
      <t>611.22</t>
    </r>
    <r>
      <rPr>
        <vertAlign val="superscript"/>
        <sz val="8"/>
        <color rgb="FF00B050"/>
        <rFont val="Verdana"/>
        <family val="2"/>
      </rPr>
      <t>(T)</t>
    </r>
  </si>
  <si>
    <r>
      <t>613.60</t>
    </r>
    <r>
      <rPr>
        <vertAlign val="superscript"/>
        <sz val="8"/>
        <color rgb="FF00B050"/>
        <rFont val="Verdana"/>
        <family val="2"/>
      </rPr>
      <t>(T)</t>
    </r>
  </si>
  <si>
    <r>
      <t>612.12</t>
    </r>
    <r>
      <rPr>
        <vertAlign val="superscript"/>
        <sz val="8"/>
        <color rgb="FF00B050"/>
        <rFont val="Verdana"/>
        <family val="2"/>
      </rPr>
      <t>(T)</t>
    </r>
  </si>
  <si>
    <r>
      <t>613.91</t>
    </r>
    <r>
      <rPr>
        <vertAlign val="superscript"/>
        <sz val="8"/>
        <color rgb="FF00B050"/>
        <rFont val="Verdana"/>
        <family val="2"/>
      </rPr>
      <t>(T)</t>
    </r>
  </si>
  <si>
    <r>
      <t>614.54</t>
    </r>
    <r>
      <rPr>
        <vertAlign val="superscript"/>
        <sz val="8"/>
        <color rgb="FF00B050"/>
        <rFont val="Verdana"/>
        <family val="2"/>
      </rPr>
      <t>(T)</t>
    </r>
  </si>
  <si>
    <r>
      <t>615.18</t>
    </r>
    <r>
      <rPr>
        <vertAlign val="superscript"/>
        <sz val="8"/>
        <color rgb="FF00B050"/>
        <rFont val="Verdana"/>
        <family val="2"/>
      </rPr>
      <t>(T)</t>
    </r>
  </si>
  <si>
    <r>
      <t>616.91</t>
    </r>
    <r>
      <rPr>
        <vertAlign val="superscript"/>
        <sz val="8"/>
        <color rgb="FF00B050"/>
        <rFont val="Verdana"/>
        <family val="2"/>
      </rPr>
      <t>(T)</t>
    </r>
  </si>
  <si>
    <r>
      <t>617.54</t>
    </r>
    <r>
      <rPr>
        <vertAlign val="superscript"/>
        <sz val="8"/>
        <color rgb="FF00B050"/>
        <rFont val="Verdana"/>
        <family val="2"/>
      </rPr>
      <t>(T)</t>
    </r>
  </si>
  <si>
    <r>
      <t>619.45</t>
    </r>
    <r>
      <rPr>
        <vertAlign val="superscript"/>
        <sz val="8"/>
        <color rgb="FF00B050"/>
        <rFont val="Verdana"/>
        <family val="2"/>
      </rPr>
      <t>(T)</t>
    </r>
  </si>
  <si>
    <r>
      <t>624.42</t>
    </r>
    <r>
      <rPr>
        <vertAlign val="superscript"/>
        <sz val="8"/>
        <color rgb="FF00B050"/>
        <rFont val="Verdana"/>
        <family val="2"/>
      </rPr>
      <t>(T)</t>
    </r>
  </si>
  <si>
    <r>
      <t>627.55</t>
    </r>
    <r>
      <rPr>
        <vertAlign val="superscript"/>
        <sz val="8"/>
        <color rgb="FF00B050"/>
        <rFont val="Verdana"/>
        <family val="2"/>
      </rPr>
      <t>(T)</t>
    </r>
  </si>
  <si>
    <r>
      <t>627.47</t>
    </r>
    <r>
      <rPr>
        <vertAlign val="superscript"/>
        <sz val="8"/>
        <color rgb="FF00B050"/>
        <rFont val="Verdana"/>
        <family val="2"/>
      </rPr>
      <t>(T)</t>
    </r>
  </si>
  <si>
    <r>
      <t>629.79</t>
    </r>
    <r>
      <rPr>
        <vertAlign val="superscript"/>
        <sz val="8"/>
        <color rgb="FF00B050"/>
        <rFont val="Verdana"/>
        <family val="2"/>
      </rPr>
      <t>(T)</t>
    </r>
  </si>
  <si>
    <r>
      <t>631.65</t>
    </r>
    <r>
      <rPr>
        <vertAlign val="superscript"/>
        <sz val="8"/>
        <color rgb="FF00B050"/>
        <rFont val="Verdana"/>
        <family val="2"/>
      </rPr>
      <t>(T)</t>
    </r>
  </si>
  <si>
    <r>
      <t>629.75</t>
    </r>
    <r>
      <rPr>
        <vertAlign val="superscript"/>
        <sz val="8"/>
        <color rgb="FF00B050"/>
        <rFont val="Verdana"/>
        <family val="2"/>
      </rPr>
      <t>(T)</t>
    </r>
  </si>
  <si>
    <r>
      <t>631.92</t>
    </r>
    <r>
      <rPr>
        <vertAlign val="superscript"/>
        <sz val="8"/>
        <color rgb="FF00B050"/>
        <rFont val="Verdana"/>
        <family val="2"/>
      </rPr>
      <t>(T)</t>
    </r>
  </si>
  <si>
    <r>
      <t>631.04</t>
    </r>
    <r>
      <rPr>
        <vertAlign val="superscript"/>
        <sz val="8"/>
        <color rgb="FF00B050"/>
        <rFont val="Verdana"/>
        <family val="2"/>
      </rPr>
      <t>(T)</t>
    </r>
  </si>
  <si>
    <r>
      <t>632.04</t>
    </r>
    <r>
      <rPr>
        <vertAlign val="superscript"/>
        <sz val="8"/>
        <color rgb="FF00B050"/>
        <rFont val="Verdana"/>
        <family val="2"/>
      </rPr>
      <t>(T)</t>
    </r>
  </si>
  <si>
    <r>
      <t>631.85</t>
    </r>
    <r>
      <rPr>
        <vertAlign val="superscript"/>
        <sz val="8"/>
        <color rgb="FF00B050"/>
        <rFont val="Verdana"/>
        <family val="2"/>
      </rPr>
      <t>(T)</t>
    </r>
  </si>
  <si>
    <r>
      <t>632.51</t>
    </r>
    <r>
      <rPr>
        <vertAlign val="superscript"/>
        <sz val="8"/>
        <color rgb="FF00B050"/>
        <rFont val="Verdana"/>
        <family val="2"/>
      </rPr>
      <t>(T)</t>
    </r>
  </si>
  <si>
    <r>
      <t>631.71</t>
    </r>
    <r>
      <rPr>
        <vertAlign val="superscript"/>
        <sz val="8"/>
        <color rgb="FF00B050"/>
        <rFont val="Verdana"/>
        <family val="2"/>
      </rPr>
      <t>(T)</t>
    </r>
  </si>
  <si>
    <r>
      <t>632.52</t>
    </r>
    <r>
      <rPr>
        <vertAlign val="superscript"/>
        <sz val="8"/>
        <color rgb="FF00B050"/>
        <rFont val="Verdana"/>
        <family val="2"/>
      </rPr>
      <t>(T)</t>
    </r>
  </si>
  <si>
    <r>
      <t>628.76</t>
    </r>
    <r>
      <rPr>
        <vertAlign val="superscript"/>
        <sz val="8"/>
        <color rgb="FF00B050"/>
        <rFont val="Verdana"/>
        <family val="2"/>
      </rPr>
      <t>(T)</t>
    </r>
  </si>
  <si>
    <r>
      <t>627.92</t>
    </r>
    <r>
      <rPr>
        <vertAlign val="superscript"/>
        <sz val="8"/>
        <color rgb="FF00B050"/>
        <rFont val="Verdana"/>
        <family val="2"/>
      </rPr>
      <t>(T)</t>
    </r>
  </si>
  <si>
    <r>
      <t>631.46</t>
    </r>
    <r>
      <rPr>
        <vertAlign val="superscript"/>
        <sz val="8"/>
        <color rgb="FF00B050"/>
        <rFont val="Verdana"/>
        <family val="2"/>
      </rPr>
      <t>(T)</t>
    </r>
  </si>
  <si>
    <r>
      <t>631.37</t>
    </r>
    <r>
      <rPr>
        <vertAlign val="superscript"/>
        <sz val="8"/>
        <color rgb="FF00B050"/>
        <rFont val="Verdana"/>
        <family val="2"/>
      </rPr>
      <t>(T)</t>
    </r>
  </si>
  <si>
    <r>
      <t>636.62</t>
    </r>
    <r>
      <rPr>
        <vertAlign val="superscript"/>
        <sz val="8"/>
        <color rgb="FF00B050"/>
        <rFont val="Verdana"/>
        <family val="2"/>
      </rPr>
      <t>(T)</t>
    </r>
  </si>
  <si>
    <r>
      <t>637.87</t>
    </r>
    <r>
      <rPr>
        <vertAlign val="superscript"/>
        <sz val="8"/>
        <color rgb="FF00B050"/>
        <rFont val="Verdana"/>
        <family val="2"/>
      </rPr>
      <t>(T)</t>
    </r>
  </si>
  <si>
    <r>
      <t>634.79</t>
    </r>
    <r>
      <rPr>
        <vertAlign val="superscript"/>
        <sz val="8"/>
        <color rgb="FF00B050"/>
        <rFont val="Verdana"/>
        <family val="2"/>
      </rPr>
      <t>(T)</t>
    </r>
  </si>
  <si>
    <r>
      <t>636.71</t>
    </r>
    <r>
      <rPr>
        <vertAlign val="superscript"/>
        <sz val="8"/>
        <color rgb="FF00B050"/>
        <rFont val="Verdana"/>
        <family val="2"/>
      </rPr>
      <t>(T)</t>
    </r>
  </si>
  <si>
    <r>
      <t>645.52</t>
    </r>
    <r>
      <rPr>
        <vertAlign val="superscript"/>
        <sz val="8"/>
        <color rgb="FF00B050"/>
        <rFont val="Verdana"/>
        <family val="2"/>
      </rPr>
      <t>(T)</t>
    </r>
  </si>
  <si>
    <r>
      <t>636.10</t>
    </r>
    <r>
      <rPr>
        <vertAlign val="superscript"/>
        <sz val="8"/>
        <color rgb="FF00B050"/>
        <rFont val="Verdana"/>
        <family val="2"/>
      </rPr>
      <t>(T)</t>
    </r>
  </si>
  <si>
    <r>
      <t>638.04</t>
    </r>
    <r>
      <rPr>
        <vertAlign val="superscript"/>
        <sz val="8"/>
        <color rgb="FF00B050"/>
        <rFont val="Verdana"/>
        <family val="2"/>
      </rPr>
      <t>(T)</t>
    </r>
  </si>
  <si>
    <r>
      <t>641.65</t>
    </r>
    <r>
      <rPr>
        <vertAlign val="superscript"/>
        <sz val="8"/>
        <color rgb="FF00B050"/>
        <rFont val="Verdana"/>
        <family val="2"/>
      </rPr>
      <t>(T)</t>
    </r>
  </si>
  <si>
    <r>
      <t>641.52</t>
    </r>
    <r>
      <rPr>
        <vertAlign val="superscript"/>
        <sz val="8"/>
        <color rgb="FF00B050"/>
        <rFont val="Verdana"/>
        <family val="2"/>
      </rPr>
      <t>(T)</t>
    </r>
  </si>
  <si>
    <r>
      <t>647.62</t>
    </r>
    <r>
      <rPr>
        <vertAlign val="superscript"/>
        <sz val="8"/>
        <color rgb="FF00B050"/>
        <rFont val="Verdana"/>
        <family val="2"/>
      </rPr>
      <t>(T)</t>
    </r>
  </si>
  <si>
    <r>
      <t>652.29</t>
    </r>
    <r>
      <rPr>
        <vertAlign val="superscript"/>
        <sz val="8"/>
        <color rgb="FF00B050"/>
        <rFont val="Verdana"/>
        <family val="2"/>
      </rPr>
      <t>(T)</t>
    </r>
  </si>
  <si>
    <r>
      <t>652.35</t>
    </r>
    <r>
      <rPr>
        <vertAlign val="superscript"/>
        <sz val="8"/>
        <color rgb="FF00B050"/>
        <rFont val="Verdana"/>
        <family val="2"/>
      </rPr>
      <t>(T)</t>
    </r>
  </si>
  <si>
    <r>
      <t>653.31</t>
    </r>
    <r>
      <rPr>
        <vertAlign val="superscript"/>
        <sz val="8"/>
        <color rgb="FF00B050"/>
        <rFont val="Verdana"/>
        <family val="2"/>
      </rPr>
      <t>(T)</t>
    </r>
  </si>
  <si>
    <r>
      <t>652.52</t>
    </r>
    <r>
      <rPr>
        <vertAlign val="superscript"/>
        <sz val="8"/>
        <color rgb="FF00B050"/>
        <rFont val="Verdana"/>
        <family val="2"/>
      </rPr>
      <t>(T)</t>
    </r>
  </si>
  <si>
    <r>
      <t>658.18</t>
    </r>
    <r>
      <rPr>
        <vertAlign val="superscript"/>
        <sz val="8"/>
        <color rgb="FF00B050"/>
        <rFont val="Verdana"/>
        <family val="2"/>
      </rPr>
      <t>(T)</t>
    </r>
  </si>
  <si>
    <r>
      <t>658.80</t>
    </r>
    <r>
      <rPr>
        <vertAlign val="superscript"/>
        <sz val="8"/>
        <color rgb="FF00B050"/>
        <rFont val="Verdana"/>
        <family val="2"/>
      </rPr>
      <t>(T)</t>
    </r>
  </si>
  <si>
    <r>
      <t>659.12</t>
    </r>
    <r>
      <rPr>
        <vertAlign val="superscript"/>
        <sz val="8"/>
        <color rgb="FF00B050"/>
        <rFont val="Verdana"/>
        <family val="2"/>
      </rPr>
      <t>(T)</t>
    </r>
  </si>
  <si>
    <r>
      <t>661.06</t>
    </r>
    <r>
      <rPr>
        <vertAlign val="superscript"/>
        <sz val="8"/>
        <color rgb="FF00B050"/>
        <rFont val="Verdana"/>
        <family val="2"/>
      </rPr>
      <t>(T)</t>
    </r>
  </si>
  <si>
    <r>
      <t>662.16</t>
    </r>
    <r>
      <rPr>
        <vertAlign val="superscript"/>
        <sz val="8"/>
        <color rgb="FF00B050"/>
        <rFont val="Verdana"/>
        <family val="2"/>
      </rPr>
      <t>(T)</t>
    </r>
  </si>
  <si>
    <r>
      <t>661.00</t>
    </r>
    <r>
      <rPr>
        <vertAlign val="superscript"/>
        <sz val="8"/>
        <color rgb="FF00B050"/>
        <rFont val="Verdana"/>
        <family val="2"/>
      </rPr>
      <t>(T)</t>
    </r>
  </si>
  <si>
    <r>
      <t>661.84</t>
    </r>
    <r>
      <rPr>
        <vertAlign val="superscript"/>
        <sz val="8"/>
        <color rgb="FF00B050"/>
        <rFont val="Verdana"/>
        <family val="2"/>
      </rPr>
      <t>(T)</t>
    </r>
  </si>
  <si>
    <r>
      <t>669.30</t>
    </r>
    <r>
      <rPr>
        <vertAlign val="superscript"/>
        <sz val="8"/>
        <color rgb="FF00B050"/>
        <rFont val="Verdana"/>
        <family val="2"/>
      </rPr>
      <t>(T)</t>
    </r>
  </si>
  <si>
    <r>
      <t>660.14</t>
    </r>
    <r>
      <rPr>
        <vertAlign val="superscript"/>
        <sz val="8"/>
        <color rgb="FF00B050"/>
        <rFont val="Verdana"/>
        <family val="2"/>
      </rPr>
      <t>(T)</t>
    </r>
  </si>
  <si>
    <r>
      <t>660.15</t>
    </r>
    <r>
      <rPr>
        <vertAlign val="superscript"/>
        <sz val="8"/>
        <color rgb="FF00B050"/>
        <rFont val="Verdana"/>
        <family val="2"/>
      </rPr>
      <t>(T)</t>
    </r>
  </si>
  <si>
    <r>
      <t>660.78</t>
    </r>
    <r>
      <rPr>
        <vertAlign val="superscript"/>
        <sz val="8"/>
        <color rgb="FF00B050"/>
        <rFont val="Verdana"/>
        <family val="2"/>
      </rPr>
      <t>(T)</t>
    </r>
  </si>
  <si>
    <r>
      <t>665.70</t>
    </r>
    <r>
      <rPr>
        <vertAlign val="superscript"/>
        <sz val="8"/>
        <color rgb="FF00B050"/>
        <rFont val="Verdana"/>
        <family val="2"/>
      </rPr>
      <t>(T)</t>
    </r>
  </si>
  <si>
    <r>
      <t>663.30</t>
    </r>
    <r>
      <rPr>
        <vertAlign val="superscript"/>
        <sz val="8"/>
        <color rgb="FF00B050"/>
        <rFont val="Verdana"/>
        <family val="2"/>
      </rPr>
      <t>(T)</t>
    </r>
  </si>
  <si>
    <r>
      <t>669.77</t>
    </r>
    <r>
      <rPr>
        <vertAlign val="superscript"/>
        <sz val="8"/>
        <color rgb="FF00B050"/>
        <rFont val="Verdana"/>
        <family val="2"/>
      </rPr>
      <t>(T)</t>
    </r>
  </si>
  <si>
    <r>
      <t>666.89</t>
    </r>
    <r>
      <rPr>
        <vertAlign val="superscript"/>
        <sz val="8"/>
        <color rgb="FF00B050"/>
        <rFont val="Verdana"/>
        <family val="2"/>
      </rPr>
      <t>(T)</t>
    </r>
  </si>
  <si>
    <r>
      <t>673.03</t>
    </r>
    <r>
      <rPr>
        <vertAlign val="superscript"/>
        <sz val="8"/>
        <color rgb="FF00B050"/>
        <rFont val="Verdana"/>
        <family val="2"/>
      </rPr>
      <t>(T)</t>
    </r>
  </si>
  <si>
    <r>
      <t>675.61</t>
    </r>
    <r>
      <rPr>
        <vertAlign val="superscript"/>
        <sz val="8"/>
        <color rgb="FF00B050"/>
        <rFont val="Verdana"/>
        <family val="2"/>
      </rPr>
      <t>(T)</t>
    </r>
  </si>
  <si>
    <r>
      <t>672.84</t>
    </r>
    <r>
      <rPr>
        <vertAlign val="superscript"/>
        <sz val="8"/>
        <color rgb="FF00B050"/>
        <rFont val="Verdana"/>
        <family val="2"/>
      </rPr>
      <t>(T)</t>
    </r>
  </si>
  <si>
    <r>
      <t>674.36</t>
    </r>
    <r>
      <rPr>
        <vertAlign val="superscript"/>
        <sz val="8"/>
        <color rgb="FF00B050"/>
        <rFont val="Verdana"/>
        <family val="2"/>
      </rPr>
      <t>(T)</t>
    </r>
  </si>
  <si>
    <r>
      <t>669.97</t>
    </r>
    <r>
      <rPr>
        <vertAlign val="superscript"/>
        <sz val="8"/>
        <color rgb="FF00B050"/>
        <rFont val="Verdana"/>
        <family val="2"/>
      </rPr>
      <t>(T)</t>
    </r>
  </si>
  <si>
    <r>
      <t>670.05</t>
    </r>
    <r>
      <rPr>
        <vertAlign val="superscript"/>
        <sz val="8"/>
        <color rgb="FF00B050"/>
        <rFont val="Verdana"/>
        <family val="2"/>
      </rPr>
      <t>(T)</t>
    </r>
  </si>
  <si>
    <r>
      <t>667.01</t>
    </r>
    <r>
      <rPr>
        <vertAlign val="superscript"/>
        <sz val="8"/>
        <color rgb="FF00B050"/>
        <rFont val="Verdana"/>
        <family val="2"/>
      </rPr>
      <t>(T)</t>
    </r>
  </si>
  <si>
    <r>
      <t>670.41</t>
    </r>
    <r>
      <rPr>
        <vertAlign val="superscript"/>
        <sz val="8"/>
        <color rgb="FF00B050"/>
        <rFont val="Verdana"/>
        <family val="2"/>
      </rPr>
      <t>(T)</t>
    </r>
  </si>
  <si>
    <r>
      <t>670.32</t>
    </r>
    <r>
      <rPr>
        <vertAlign val="superscript"/>
        <sz val="8"/>
        <color rgb="FF00B050"/>
        <rFont val="Verdana"/>
        <family val="2"/>
      </rPr>
      <t>(T)</t>
    </r>
  </si>
  <si>
    <r>
      <t>675.97</t>
    </r>
    <r>
      <rPr>
        <vertAlign val="superscript"/>
        <sz val="8"/>
        <color rgb="FF00B050"/>
        <rFont val="Verdana"/>
        <family val="2"/>
      </rPr>
      <t>(T)</t>
    </r>
  </si>
  <si>
    <r>
      <t>674.08</t>
    </r>
    <r>
      <rPr>
        <vertAlign val="superscript"/>
        <sz val="8"/>
        <color rgb="FF00B050"/>
        <rFont val="Verdana"/>
        <family val="2"/>
      </rPr>
      <t>(T)</t>
    </r>
  </si>
  <si>
    <r>
      <t>676.71</t>
    </r>
    <r>
      <rPr>
        <vertAlign val="superscript"/>
        <sz val="8"/>
        <color rgb="FF00B050"/>
        <rFont val="Verdana"/>
        <family val="2"/>
      </rPr>
      <t>(T)</t>
    </r>
  </si>
  <si>
    <r>
      <t>675.36</t>
    </r>
    <r>
      <rPr>
        <vertAlign val="superscript"/>
        <sz val="8"/>
        <color rgb="FF00B050"/>
        <rFont val="Verdana"/>
        <family val="2"/>
      </rPr>
      <t>(T)</t>
    </r>
  </si>
  <si>
    <r>
      <t>675.70</t>
    </r>
    <r>
      <rPr>
        <vertAlign val="superscript"/>
        <sz val="8"/>
        <color rgb="FF00B050"/>
        <rFont val="Verdana"/>
        <family val="2"/>
      </rPr>
      <t>(T)</t>
    </r>
  </si>
  <si>
    <r>
      <t>677.45</t>
    </r>
    <r>
      <rPr>
        <vertAlign val="superscript"/>
        <sz val="8"/>
        <color rgb="FF00B050"/>
        <rFont val="Verdana"/>
        <family val="2"/>
      </rPr>
      <t>(T)</t>
    </r>
  </si>
  <si>
    <r>
      <t>679.60</t>
    </r>
    <r>
      <rPr>
        <vertAlign val="superscript"/>
        <sz val="8"/>
        <color rgb="FF00B050"/>
        <rFont val="Verdana"/>
        <family val="2"/>
      </rPr>
      <t>(T)</t>
    </r>
  </si>
  <si>
    <r>
      <t>684.35</t>
    </r>
    <r>
      <rPr>
        <vertAlign val="superscript"/>
        <sz val="8"/>
        <color rgb="FF00B050"/>
        <rFont val="Verdana"/>
        <family val="2"/>
      </rPr>
      <t>(T)</t>
    </r>
  </si>
  <si>
    <r>
      <t>684.20</t>
    </r>
    <r>
      <rPr>
        <vertAlign val="superscript"/>
        <sz val="8"/>
        <color rgb="FF00B050"/>
        <rFont val="Verdana"/>
        <family val="2"/>
      </rPr>
      <t>(T)</t>
    </r>
  </si>
  <si>
    <r>
      <t>687.87</t>
    </r>
    <r>
      <rPr>
        <vertAlign val="superscript"/>
        <sz val="8"/>
        <color rgb="FF00B050"/>
        <rFont val="Verdana"/>
        <family val="2"/>
      </rPr>
      <t>(T)</t>
    </r>
  </si>
  <si>
    <r>
      <t>686.56</t>
    </r>
    <r>
      <rPr>
        <vertAlign val="superscript"/>
        <sz val="8"/>
        <color rgb="FF00B050"/>
        <rFont val="Verdana"/>
        <family val="2"/>
      </rPr>
      <t>(T)</t>
    </r>
  </si>
  <si>
    <r>
      <t>686.46</t>
    </r>
    <r>
      <rPr>
        <vertAlign val="superscript"/>
        <sz val="8"/>
        <color rgb="FF00B050"/>
        <rFont val="Verdana"/>
        <family val="2"/>
      </rPr>
      <t>(T)</t>
    </r>
  </si>
  <si>
    <r>
      <t>687.02</t>
    </r>
    <r>
      <rPr>
        <vertAlign val="superscript"/>
        <sz val="8"/>
        <color rgb="FF00B050"/>
        <rFont val="Verdana"/>
        <family val="2"/>
      </rPr>
      <t>(T)</t>
    </r>
  </si>
  <si>
    <r>
      <t>686.22</t>
    </r>
    <r>
      <rPr>
        <vertAlign val="superscript"/>
        <sz val="8"/>
        <color rgb="FF00B050"/>
        <rFont val="Verdana"/>
        <family val="2"/>
      </rPr>
      <t>(T)</t>
    </r>
  </si>
  <si>
    <r>
      <t>691.02</t>
    </r>
    <r>
      <rPr>
        <vertAlign val="superscript"/>
        <sz val="8"/>
        <color rgb="FF00B050"/>
        <rFont val="Verdana"/>
        <family val="2"/>
      </rPr>
      <t>(T)</t>
    </r>
  </si>
  <si>
    <r>
      <t>692.50</t>
    </r>
    <r>
      <rPr>
        <vertAlign val="superscript"/>
        <sz val="8"/>
        <color rgb="FF00B050"/>
        <rFont val="Verdana"/>
        <family val="2"/>
      </rPr>
      <t>(T)</t>
    </r>
  </si>
  <si>
    <r>
      <t>694.79</t>
    </r>
    <r>
      <rPr>
        <vertAlign val="superscript"/>
        <sz val="8"/>
        <color rgb="FF00B050"/>
        <rFont val="Verdana"/>
        <family val="2"/>
      </rPr>
      <t>(T)</t>
    </r>
  </si>
  <si>
    <r>
      <t>695.61</t>
    </r>
    <r>
      <rPr>
        <vertAlign val="superscript"/>
        <sz val="8"/>
        <color rgb="FF00B050"/>
        <rFont val="Verdana"/>
        <family val="2"/>
      </rPr>
      <t>(T)</t>
    </r>
  </si>
  <si>
    <r>
      <t>697.48</t>
    </r>
    <r>
      <rPr>
        <vertAlign val="superscript"/>
        <sz val="8"/>
        <color rgb="FF00B050"/>
        <rFont val="Verdana"/>
        <family val="2"/>
      </rPr>
      <t>(T)</t>
    </r>
  </si>
  <si>
    <r>
      <t>698.65</t>
    </r>
    <r>
      <rPr>
        <vertAlign val="superscript"/>
        <sz val="8"/>
        <color rgb="FF00B050"/>
        <rFont val="Verdana"/>
        <family val="2"/>
      </rPr>
      <t>(T)</t>
    </r>
  </si>
  <si>
    <r>
      <t>699.54</t>
    </r>
    <r>
      <rPr>
        <vertAlign val="superscript"/>
        <sz val="8"/>
        <color rgb="FF00B050"/>
        <rFont val="Verdana"/>
        <family val="2"/>
      </rPr>
      <t>(T)</t>
    </r>
  </si>
  <si>
    <r>
      <t>701.24</t>
    </r>
    <r>
      <rPr>
        <vertAlign val="superscript"/>
        <sz val="8"/>
        <color rgb="FF00B050"/>
        <rFont val="Verdana"/>
        <family val="2"/>
      </rPr>
      <t>(T)</t>
    </r>
  </si>
  <si>
    <r>
      <t>703.40</t>
    </r>
    <r>
      <rPr>
        <vertAlign val="superscript"/>
        <sz val="8"/>
        <color rgb="FF00B050"/>
        <rFont val="Verdana"/>
        <family val="2"/>
      </rPr>
      <t>(T)</t>
    </r>
  </si>
  <si>
    <r>
      <t>703.73</t>
    </r>
    <r>
      <rPr>
        <vertAlign val="superscript"/>
        <sz val="8"/>
        <color rgb="FF00B050"/>
        <rFont val="Verdana"/>
        <family val="2"/>
      </rPr>
      <t>(T)</t>
    </r>
  </si>
  <si>
    <r>
      <t>702.90</t>
    </r>
    <r>
      <rPr>
        <vertAlign val="superscript"/>
        <sz val="8"/>
        <color rgb="FF00B050"/>
        <rFont val="Verdana"/>
        <family val="2"/>
      </rPr>
      <t>(T)</t>
    </r>
  </si>
  <si>
    <r>
      <t>704.07</t>
    </r>
    <r>
      <rPr>
        <vertAlign val="superscript"/>
        <sz val="8"/>
        <color rgb="FF00B050"/>
        <rFont val="Verdana"/>
        <family val="2"/>
      </rPr>
      <t>(T)</t>
    </r>
  </si>
  <si>
    <r>
      <t>705.23</t>
    </r>
    <r>
      <rPr>
        <vertAlign val="superscript"/>
        <sz val="8"/>
        <color rgb="FF00B050"/>
        <rFont val="Verdana"/>
        <family val="2"/>
      </rPr>
      <t>(T)</t>
    </r>
  </si>
  <si>
    <r>
      <t>783.05</t>
    </r>
    <r>
      <rPr>
        <vertAlign val="superscript"/>
        <sz val="8"/>
        <color rgb="FF00B050"/>
        <rFont val="Verdana"/>
        <family val="2"/>
      </rPr>
      <t>(T)</t>
    </r>
  </si>
  <si>
    <r>
      <t>822.86</t>
    </r>
    <r>
      <rPr>
        <vertAlign val="superscript"/>
        <sz val="8"/>
        <color rgb="FF00B050"/>
        <rFont val="Verdana"/>
        <family val="2"/>
      </rPr>
      <t>(T)</t>
    </r>
  </si>
  <si>
    <r>
      <t>864.12</t>
    </r>
    <r>
      <rPr>
        <vertAlign val="superscript"/>
        <sz val="8"/>
        <color rgb="FF00B050"/>
        <rFont val="Verdana"/>
        <family val="2"/>
      </rPr>
      <t>(T)</t>
    </r>
  </si>
  <si>
    <r>
      <t>860.22</t>
    </r>
    <r>
      <rPr>
        <vertAlign val="superscript"/>
        <sz val="8"/>
        <color rgb="FF00B050"/>
        <rFont val="Verdana"/>
        <family val="2"/>
      </rPr>
      <t>(T)</t>
    </r>
  </si>
  <si>
    <r>
      <t>837.73</t>
    </r>
    <r>
      <rPr>
        <vertAlign val="superscript"/>
        <sz val="8"/>
        <color rgb="FF00B050"/>
        <rFont val="Verdana"/>
        <family val="2"/>
      </rPr>
      <t>(T)</t>
    </r>
  </si>
  <si>
    <r>
      <t>842.40</t>
    </r>
    <r>
      <rPr>
        <vertAlign val="superscript"/>
        <sz val="8"/>
        <color rgb="FF00B050"/>
        <rFont val="Verdana"/>
        <family val="2"/>
      </rPr>
      <t>(T)</t>
    </r>
  </si>
  <si>
    <r>
      <t>834.83</t>
    </r>
    <r>
      <rPr>
        <vertAlign val="superscript"/>
        <sz val="8"/>
        <color rgb="FF00B050"/>
        <rFont val="Verdana"/>
        <family val="2"/>
      </rPr>
      <t>(T)</t>
    </r>
  </si>
  <si>
    <r>
      <t>856.41</t>
    </r>
    <r>
      <rPr>
        <vertAlign val="superscript"/>
        <sz val="8"/>
        <color rgb="FF00B050"/>
        <rFont val="Verdana"/>
        <family val="2"/>
      </rPr>
      <t>(T)</t>
    </r>
  </si>
  <si>
    <r>
      <t>856.11</t>
    </r>
    <r>
      <rPr>
        <vertAlign val="superscript"/>
        <sz val="8"/>
        <color rgb="FF00B050"/>
        <rFont val="Verdana"/>
        <family val="2"/>
      </rPr>
      <t>(T)</t>
    </r>
  </si>
  <si>
    <r>
      <t>876.23</t>
    </r>
    <r>
      <rPr>
        <vertAlign val="superscript"/>
        <sz val="8"/>
        <color rgb="FF00B050"/>
        <rFont val="Verdana"/>
        <family val="2"/>
      </rPr>
      <t>(T)</t>
    </r>
  </si>
  <si>
    <r>
      <t>914.08</t>
    </r>
    <r>
      <rPr>
        <vertAlign val="superscript"/>
        <sz val="8"/>
        <color rgb="FF00B050"/>
        <rFont val="Verdana"/>
        <family val="2"/>
      </rPr>
      <t>(T)</t>
    </r>
  </si>
  <si>
    <r>
      <t>901.16</t>
    </r>
    <r>
      <rPr>
        <vertAlign val="superscript"/>
        <sz val="8"/>
        <color rgb="FF00B050"/>
        <rFont val="Verdana"/>
        <family val="2"/>
      </rPr>
      <t>(T)</t>
    </r>
  </si>
  <si>
    <r>
      <t>884.58</t>
    </r>
    <r>
      <rPr>
        <vertAlign val="superscript"/>
        <sz val="8"/>
        <color rgb="FF00B050"/>
        <rFont val="Verdana"/>
        <family val="2"/>
      </rPr>
      <t>(T)</t>
    </r>
  </si>
  <si>
    <r>
      <t>884.66</t>
    </r>
    <r>
      <rPr>
        <vertAlign val="superscript"/>
        <sz val="8"/>
        <color rgb="FF00B050"/>
        <rFont val="Verdana"/>
        <family val="2"/>
      </rPr>
      <t>(T)</t>
    </r>
  </si>
  <si>
    <r>
      <t>887.55</t>
    </r>
    <r>
      <rPr>
        <vertAlign val="superscript"/>
        <sz val="8"/>
        <color rgb="FF00B050"/>
        <rFont val="Verdana"/>
        <family val="2"/>
      </rPr>
      <t>(T)</t>
    </r>
  </si>
  <si>
    <r>
      <t>904.94</t>
    </r>
    <r>
      <rPr>
        <vertAlign val="superscript"/>
        <sz val="8"/>
        <color rgb="FF00B050"/>
        <rFont val="Verdana"/>
        <family val="2"/>
      </rPr>
      <t>(T)</t>
    </r>
  </si>
  <si>
    <r>
      <t>895.68</t>
    </r>
    <r>
      <rPr>
        <vertAlign val="superscript"/>
        <sz val="8"/>
        <color rgb="FF00B050"/>
        <rFont val="Verdana"/>
        <family val="2"/>
      </rPr>
      <t>(T)</t>
    </r>
  </si>
  <si>
    <r>
      <t>880.16</t>
    </r>
    <r>
      <rPr>
        <vertAlign val="superscript"/>
        <sz val="8"/>
        <color rgb="FF00B050"/>
        <rFont val="Verdana"/>
        <family val="2"/>
      </rPr>
      <t>(T)</t>
    </r>
  </si>
  <si>
    <r>
      <t>878.41</t>
    </r>
    <r>
      <rPr>
        <vertAlign val="superscript"/>
        <sz val="8"/>
        <color rgb="FF00B050"/>
        <rFont val="Verdana"/>
        <family val="2"/>
      </rPr>
      <t>(T)</t>
    </r>
  </si>
  <si>
    <r>
      <t>878.32</t>
    </r>
    <r>
      <rPr>
        <vertAlign val="superscript"/>
        <sz val="8"/>
        <color rgb="FF00B050"/>
        <rFont val="Verdana"/>
        <family val="2"/>
      </rPr>
      <t>(T)</t>
    </r>
  </si>
  <si>
    <r>
      <t>905.61</t>
    </r>
    <r>
      <rPr>
        <vertAlign val="superscript"/>
        <sz val="8"/>
        <color rgb="FF00B050"/>
        <rFont val="Verdana"/>
        <family val="2"/>
      </rPr>
      <t>(T)</t>
    </r>
  </si>
  <si>
    <r>
      <t>904.58</t>
    </r>
    <r>
      <rPr>
        <vertAlign val="superscript"/>
        <sz val="8"/>
        <color rgb="FF00B050"/>
        <rFont val="Verdana"/>
        <family val="2"/>
      </rPr>
      <t>(T)</t>
    </r>
  </si>
  <si>
    <r>
      <t>910.54</t>
    </r>
    <r>
      <rPr>
        <vertAlign val="superscript"/>
        <sz val="8"/>
        <color rgb="FF00B050"/>
        <rFont val="Verdana"/>
        <family val="2"/>
      </rPr>
      <t>(T)</t>
    </r>
  </si>
  <si>
    <r>
      <t>895.45</t>
    </r>
    <r>
      <rPr>
        <vertAlign val="superscript"/>
        <sz val="8"/>
        <color rgb="FF00B050"/>
        <rFont val="Verdana"/>
        <family val="2"/>
      </rPr>
      <t>(T)</t>
    </r>
  </si>
  <si>
    <r>
      <t>897.15</t>
    </r>
    <r>
      <rPr>
        <vertAlign val="superscript"/>
        <sz val="8"/>
        <color rgb="FF00B050"/>
        <rFont val="Verdana"/>
        <family val="2"/>
      </rPr>
      <t>(T)</t>
    </r>
  </si>
  <si>
    <r>
      <t>884.48</t>
    </r>
    <r>
      <rPr>
        <vertAlign val="superscript"/>
        <sz val="8"/>
        <color rgb="FF00B050"/>
        <rFont val="Verdana"/>
        <family val="2"/>
      </rPr>
      <t>(T)</t>
    </r>
  </si>
  <si>
    <r>
      <t>884.07</t>
    </r>
    <r>
      <rPr>
        <vertAlign val="superscript"/>
        <sz val="8"/>
        <color rgb="FF00B050"/>
        <rFont val="Verdana"/>
        <family val="2"/>
      </rPr>
      <t>(T)</t>
    </r>
  </si>
  <si>
    <r>
      <t>907.93</t>
    </r>
    <r>
      <rPr>
        <vertAlign val="superscript"/>
        <sz val="8"/>
        <color rgb="FF00B050"/>
        <rFont val="Verdana"/>
        <family val="2"/>
      </rPr>
      <t>(T)</t>
    </r>
  </si>
  <si>
    <r>
      <t>890.34</t>
    </r>
    <r>
      <rPr>
        <vertAlign val="superscript"/>
        <sz val="8"/>
        <color rgb="FF00B050"/>
        <rFont val="Verdana"/>
        <family val="2"/>
      </rPr>
      <t>(T)</t>
    </r>
  </si>
  <si>
    <r>
      <t>895.79</t>
    </r>
    <r>
      <rPr>
        <vertAlign val="superscript"/>
        <sz val="8"/>
        <color rgb="FF00B050"/>
        <rFont val="Verdana"/>
        <family val="2"/>
      </rPr>
      <t>(T)</t>
    </r>
  </si>
  <si>
    <r>
      <t>886.23</t>
    </r>
    <r>
      <rPr>
        <vertAlign val="superscript"/>
        <sz val="8"/>
        <color rgb="FF00B050"/>
        <rFont val="Verdana"/>
        <family val="2"/>
      </rPr>
      <t>(T)</t>
    </r>
  </si>
  <si>
    <r>
      <t>890.46</t>
    </r>
    <r>
      <rPr>
        <vertAlign val="superscript"/>
        <sz val="8"/>
        <color rgb="FF00B050"/>
        <rFont val="Verdana"/>
        <family val="2"/>
      </rPr>
      <t>(T)</t>
    </r>
  </si>
  <si>
    <r>
      <t>906.11</t>
    </r>
    <r>
      <rPr>
        <vertAlign val="superscript"/>
        <sz val="8"/>
        <color rgb="FF00B050"/>
        <rFont val="Verdana"/>
        <family val="2"/>
      </rPr>
      <t>(T)</t>
    </r>
  </si>
  <si>
    <r>
      <t>913.13</t>
    </r>
    <r>
      <rPr>
        <vertAlign val="superscript"/>
        <sz val="8"/>
        <color rgb="FF00B050"/>
        <rFont val="Verdana"/>
        <family val="2"/>
      </rPr>
      <t>(T)</t>
    </r>
  </si>
  <si>
    <r>
      <t>912.85</t>
    </r>
    <r>
      <rPr>
        <vertAlign val="superscript"/>
        <sz val="8"/>
        <color rgb="FF00B050"/>
        <rFont val="Verdana"/>
        <family val="2"/>
      </rPr>
      <t>(T)</t>
    </r>
  </si>
  <si>
    <r>
      <t>887.11</t>
    </r>
    <r>
      <rPr>
        <vertAlign val="superscript"/>
        <sz val="8"/>
        <color rgb="FF00B050"/>
        <rFont val="Verdana"/>
        <family val="2"/>
      </rPr>
      <t>(T)</t>
    </r>
  </si>
  <si>
    <r>
      <t>915.33</t>
    </r>
    <r>
      <rPr>
        <vertAlign val="superscript"/>
        <sz val="8"/>
        <color rgb="FF00B050"/>
        <rFont val="Verdana"/>
        <family val="2"/>
      </rPr>
      <t>(T)</t>
    </r>
  </si>
  <si>
    <r>
      <t>915.32</t>
    </r>
    <r>
      <rPr>
        <vertAlign val="superscript"/>
        <sz val="8"/>
        <color rgb="FF00B050"/>
        <rFont val="Verdana"/>
        <family val="2"/>
      </rPr>
      <t>(T)</t>
    </r>
  </si>
  <si>
    <r>
      <t>907.78</t>
    </r>
    <r>
      <rPr>
        <vertAlign val="superscript"/>
        <sz val="8"/>
        <color rgb="FF00B050"/>
        <rFont val="Verdana"/>
        <family val="2"/>
      </rPr>
      <t>(T)</t>
    </r>
  </si>
  <si>
    <r>
      <t>924.75</t>
    </r>
    <r>
      <rPr>
        <vertAlign val="superscript"/>
        <sz val="8"/>
        <color rgb="FF00B050"/>
        <rFont val="Verdana"/>
        <family val="2"/>
      </rPr>
      <t>(T)</t>
    </r>
  </si>
  <si>
    <r>
      <t>921.67</t>
    </r>
    <r>
      <rPr>
        <vertAlign val="superscript"/>
        <sz val="8"/>
        <color rgb="FF00B050"/>
        <rFont val="Verdana"/>
        <family val="2"/>
      </rPr>
      <t>(T)</t>
    </r>
  </si>
  <si>
    <r>
      <t>922.05</t>
    </r>
    <r>
      <rPr>
        <vertAlign val="superscript"/>
        <sz val="8"/>
        <color rgb="FF00B050"/>
        <rFont val="Verdana"/>
        <family val="2"/>
      </rPr>
      <t>(T)</t>
    </r>
  </si>
  <si>
    <r>
      <t>919.44</t>
    </r>
    <r>
      <rPr>
        <vertAlign val="superscript"/>
        <sz val="8"/>
        <color rgb="FF00B050"/>
        <rFont val="Verdana"/>
        <family val="2"/>
      </rPr>
      <t>(T)</t>
    </r>
  </si>
  <si>
    <r>
      <t>920.64</t>
    </r>
    <r>
      <rPr>
        <vertAlign val="superscript"/>
        <sz val="8"/>
        <color rgb="FF00B050"/>
        <rFont val="Verdana"/>
        <family val="2"/>
      </rPr>
      <t>(T)</t>
    </r>
  </si>
  <si>
    <r>
      <t>924.74</t>
    </r>
    <r>
      <rPr>
        <vertAlign val="superscript"/>
        <sz val="8"/>
        <color rgb="FF00B050"/>
        <rFont val="Verdana"/>
        <family val="2"/>
      </rPr>
      <t>(T)</t>
    </r>
  </si>
  <si>
    <r>
      <t>932.30</t>
    </r>
    <r>
      <rPr>
        <vertAlign val="superscript"/>
        <sz val="8"/>
        <color rgb="FF00B050"/>
        <rFont val="Verdana"/>
        <family val="2"/>
      </rPr>
      <t>(T)</t>
    </r>
  </si>
  <si>
    <r>
      <t>945.21</t>
    </r>
    <r>
      <rPr>
        <vertAlign val="superscript"/>
        <sz val="8"/>
        <color rgb="FF00B050"/>
        <rFont val="Verdana"/>
        <family val="2"/>
      </rPr>
      <t>(T)</t>
    </r>
  </si>
  <si>
    <r>
      <t>909.36</t>
    </r>
    <r>
      <rPr>
        <vertAlign val="superscript"/>
        <sz val="8"/>
        <color rgb="FF00B050"/>
        <rFont val="Verdana"/>
        <family val="2"/>
      </rPr>
      <t>(T)</t>
    </r>
  </si>
  <si>
    <r>
      <t>912.21</t>
    </r>
    <r>
      <rPr>
        <vertAlign val="superscript"/>
        <sz val="8"/>
        <color rgb="FF00B050"/>
        <rFont val="Verdana"/>
        <family val="2"/>
      </rPr>
      <t>(T)</t>
    </r>
  </si>
  <si>
    <r>
      <t>927.58</t>
    </r>
    <r>
      <rPr>
        <vertAlign val="superscript"/>
        <sz val="8"/>
        <color rgb="FF00B050"/>
        <rFont val="Verdana"/>
        <family val="2"/>
      </rPr>
      <t>(T)</t>
    </r>
  </si>
  <si>
    <r>
      <t>927.85</t>
    </r>
    <r>
      <rPr>
        <vertAlign val="superscript"/>
        <sz val="8"/>
        <color rgb="FF00B050"/>
        <rFont val="Verdana"/>
        <family val="2"/>
      </rPr>
      <t>(T)</t>
    </r>
  </si>
  <si>
    <r>
      <t>935.23</t>
    </r>
    <r>
      <rPr>
        <vertAlign val="superscript"/>
        <sz val="8"/>
        <color rgb="FF00B050"/>
        <rFont val="Verdana"/>
        <family val="2"/>
      </rPr>
      <t>(T)</t>
    </r>
  </si>
  <si>
    <r>
      <t>938.58</t>
    </r>
    <r>
      <rPr>
        <vertAlign val="superscript"/>
        <sz val="8"/>
        <color rgb="FF00B050"/>
        <rFont val="Verdana"/>
        <family val="2"/>
      </rPr>
      <t>(T)</t>
    </r>
  </si>
  <si>
    <r>
      <t>942.74</t>
    </r>
    <r>
      <rPr>
        <vertAlign val="superscript"/>
        <sz val="8"/>
        <color rgb="FF00B050"/>
        <rFont val="Verdana"/>
        <family val="2"/>
      </rPr>
      <t>(T)</t>
    </r>
  </si>
  <si>
    <r>
      <t>936.41</t>
    </r>
    <r>
      <rPr>
        <vertAlign val="superscript"/>
        <sz val="8"/>
        <color rgb="FF00B050"/>
        <rFont val="Verdana"/>
        <family val="2"/>
      </rPr>
      <t>(T)</t>
    </r>
  </si>
  <si>
    <r>
      <t>930.31</t>
    </r>
    <r>
      <rPr>
        <vertAlign val="superscript"/>
        <sz val="8"/>
        <color rgb="FF00B050"/>
        <rFont val="Verdana"/>
        <family val="2"/>
      </rPr>
      <t>(T)</t>
    </r>
  </si>
  <si>
    <r>
      <t>940.20</t>
    </r>
    <r>
      <rPr>
        <vertAlign val="superscript"/>
        <sz val="8"/>
        <color rgb="FF00B050"/>
        <rFont val="Verdana"/>
        <family val="2"/>
      </rPr>
      <t>(T)</t>
    </r>
  </si>
  <si>
    <r>
      <t>955.56</t>
    </r>
    <r>
      <rPr>
        <vertAlign val="superscript"/>
        <sz val="8"/>
        <color rgb="FF00B050"/>
        <rFont val="Verdana"/>
        <family val="2"/>
      </rPr>
      <t>(T)</t>
    </r>
  </si>
  <si>
    <r>
      <t>959.10</t>
    </r>
    <r>
      <rPr>
        <vertAlign val="superscript"/>
        <sz val="8"/>
        <color rgb="FF00B050"/>
        <rFont val="Verdana"/>
        <family val="2"/>
      </rPr>
      <t>(T)</t>
    </r>
  </si>
  <si>
    <r>
      <t>934.63</t>
    </r>
    <r>
      <rPr>
        <vertAlign val="superscript"/>
        <sz val="8"/>
        <color rgb="FF00B050"/>
        <rFont val="Verdana"/>
        <family val="2"/>
      </rPr>
      <t>(T)</t>
    </r>
  </si>
  <si>
    <r>
      <t>919.03</t>
    </r>
    <r>
      <rPr>
        <vertAlign val="superscript"/>
        <sz val="8"/>
        <color rgb="FF00B050"/>
        <rFont val="Verdana"/>
        <family val="2"/>
      </rPr>
      <t>(T)</t>
    </r>
  </si>
  <si>
    <r>
      <t>927.40</t>
    </r>
    <r>
      <rPr>
        <vertAlign val="superscript"/>
        <sz val="8"/>
        <color rgb="FF00B050"/>
        <rFont val="Verdana"/>
        <family val="2"/>
      </rPr>
      <t>(T)</t>
    </r>
  </si>
  <si>
    <r>
      <t>931.97</t>
    </r>
    <r>
      <rPr>
        <vertAlign val="superscript"/>
        <sz val="8"/>
        <color rgb="FF00B050"/>
        <rFont val="Verdana"/>
        <family val="2"/>
      </rPr>
      <t>(T)</t>
    </r>
  </si>
  <si>
    <r>
      <t>940.06</t>
    </r>
    <r>
      <rPr>
        <vertAlign val="superscript"/>
        <sz val="8"/>
        <color rgb="FF00B050"/>
        <rFont val="Verdana"/>
        <family val="2"/>
      </rPr>
      <t>(T)</t>
    </r>
  </si>
  <si>
    <r>
      <t>931.98</t>
    </r>
    <r>
      <rPr>
        <vertAlign val="superscript"/>
        <sz val="8"/>
        <color rgb="FF00B050"/>
        <rFont val="Verdana"/>
        <family val="2"/>
      </rPr>
      <t>(T)</t>
    </r>
  </si>
  <si>
    <r>
      <t>934.57</t>
    </r>
    <r>
      <rPr>
        <vertAlign val="superscript"/>
        <sz val="8"/>
        <color rgb="FF00B050"/>
        <rFont val="Verdana"/>
        <family val="2"/>
      </rPr>
      <t>(T)</t>
    </r>
  </si>
  <si>
    <r>
      <t>935.04</t>
    </r>
    <r>
      <rPr>
        <vertAlign val="superscript"/>
        <sz val="8"/>
        <color rgb="FF00B050"/>
        <rFont val="Verdana"/>
        <family val="2"/>
      </rPr>
      <t>(T)</t>
    </r>
  </si>
  <si>
    <r>
      <t>935.02</t>
    </r>
    <r>
      <rPr>
        <vertAlign val="superscript"/>
        <sz val="8"/>
        <color rgb="FF00B050"/>
        <rFont val="Verdana"/>
        <family val="2"/>
      </rPr>
      <t>(T)</t>
    </r>
  </si>
  <si>
    <r>
      <t>950.50</t>
    </r>
    <r>
      <rPr>
        <vertAlign val="superscript"/>
        <sz val="8"/>
        <color rgb="FF00B050"/>
        <rFont val="Verdana"/>
        <family val="2"/>
      </rPr>
      <t>(T)</t>
    </r>
  </si>
  <si>
    <r>
      <t>958.25</t>
    </r>
    <r>
      <rPr>
        <vertAlign val="superscript"/>
        <sz val="8"/>
        <color rgb="FF00B050"/>
        <rFont val="Verdana"/>
        <family val="2"/>
      </rPr>
      <t>(T)</t>
    </r>
  </si>
  <si>
    <r>
      <t>970.73</t>
    </r>
    <r>
      <rPr>
        <vertAlign val="superscript"/>
        <sz val="8"/>
        <color rgb="FF00B050"/>
        <rFont val="Verdana"/>
        <family val="2"/>
      </rPr>
      <t>(T)</t>
    </r>
  </si>
  <si>
    <r>
      <t>942.46</t>
    </r>
    <r>
      <rPr>
        <vertAlign val="superscript"/>
        <sz val="8"/>
        <color rgb="FF00B050"/>
        <rFont val="Verdana"/>
        <family val="2"/>
      </rPr>
      <t>(T)</t>
    </r>
  </si>
  <si>
    <r>
      <t>967.08</t>
    </r>
    <r>
      <rPr>
        <vertAlign val="superscript"/>
        <sz val="8"/>
        <color rgb="FF00B050"/>
        <rFont val="Verdana"/>
        <family val="2"/>
      </rPr>
      <t>(T)</t>
    </r>
  </si>
  <si>
    <r>
      <t>969.07</t>
    </r>
    <r>
      <rPr>
        <vertAlign val="superscript"/>
        <sz val="8"/>
        <color rgb="FF00B050"/>
        <rFont val="Verdana"/>
        <family val="2"/>
      </rPr>
      <t>(T)</t>
    </r>
  </si>
  <si>
    <r>
      <t>959.15</t>
    </r>
    <r>
      <rPr>
        <vertAlign val="superscript"/>
        <sz val="8"/>
        <color rgb="FF00B050"/>
        <rFont val="Verdana"/>
        <family val="2"/>
      </rPr>
      <t>(T)</t>
    </r>
  </si>
  <si>
    <r>
      <t>993.29</t>
    </r>
    <r>
      <rPr>
        <vertAlign val="superscript"/>
        <sz val="8"/>
        <color rgb="FF00B050"/>
        <rFont val="Verdana"/>
        <family val="2"/>
      </rPr>
      <t>(T)</t>
    </r>
  </si>
  <si>
    <r>
      <t>999.42</t>
    </r>
    <r>
      <rPr>
        <vertAlign val="superscript"/>
        <sz val="8"/>
        <color rgb="FF00B050"/>
        <rFont val="Verdana"/>
        <family val="2"/>
      </rPr>
      <t>(T)</t>
    </r>
  </si>
  <si>
    <r>
      <t>998.34</t>
    </r>
    <r>
      <rPr>
        <vertAlign val="superscript"/>
        <sz val="8"/>
        <color rgb="FF00B050"/>
        <rFont val="Verdana"/>
        <family val="2"/>
      </rPr>
      <t>(T)</t>
    </r>
  </si>
  <si>
    <r>
      <t>969.94</t>
    </r>
    <r>
      <rPr>
        <vertAlign val="superscript"/>
        <sz val="8"/>
        <color rgb="FF00B050"/>
        <rFont val="Verdana"/>
        <family val="2"/>
      </rPr>
      <t>(T)</t>
    </r>
  </si>
  <si>
    <r>
      <t>974.01</t>
    </r>
    <r>
      <rPr>
        <vertAlign val="superscript"/>
        <sz val="8"/>
        <color rgb="FF00B050"/>
        <rFont val="Verdana"/>
        <family val="2"/>
      </rPr>
      <t>(T)</t>
    </r>
  </si>
  <si>
    <r>
      <t>991.88</t>
    </r>
    <r>
      <rPr>
        <vertAlign val="superscript"/>
        <sz val="8"/>
        <color rgb="FF00B050"/>
        <rFont val="Verdana"/>
        <family val="2"/>
      </rPr>
      <t>(T)</t>
    </r>
  </si>
  <si>
    <r>
      <t>1,025.73</t>
    </r>
    <r>
      <rPr>
        <vertAlign val="superscript"/>
        <sz val="8"/>
        <color rgb="FF00B050"/>
        <rFont val="Verdana"/>
        <family val="2"/>
      </rPr>
      <t>(T)</t>
    </r>
  </si>
  <si>
    <r>
      <t>1,016.63</t>
    </r>
    <r>
      <rPr>
        <vertAlign val="superscript"/>
        <sz val="8"/>
        <color rgb="FF00B050"/>
        <rFont val="Verdana"/>
        <family val="2"/>
      </rPr>
      <t>(T)</t>
    </r>
  </si>
  <si>
    <r>
      <t>989.92</t>
    </r>
    <r>
      <rPr>
        <vertAlign val="superscript"/>
        <sz val="8"/>
        <color rgb="FF00B050"/>
        <rFont val="Verdana"/>
        <family val="2"/>
      </rPr>
      <t>(T)</t>
    </r>
  </si>
  <si>
    <r>
      <t>1,064.65</t>
    </r>
    <r>
      <rPr>
        <vertAlign val="superscript"/>
        <sz val="8"/>
        <color rgb="FF00B050"/>
        <rFont val="Verdana"/>
        <family val="2"/>
      </rPr>
      <t>(T)</t>
    </r>
  </si>
  <si>
    <r>
      <t>1,011.82</t>
    </r>
    <r>
      <rPr>
        <vertAlign val="superscript"/>
        <sz val="8"/>
        <color rgb="FF00B050"/>
        <rFont val="Verdana"/>
        <family val="2"/>
      </rPr>
      <t>(T)</t>
    </r>
  </si>
  <si>
    <r>
      <t>1,007.16</t>
    </r>
    <r>
      <rPr>
        <vertAlign val="superscript"/>
        <sz val="8"/>
        <color rgb="FF00B050"/>
        <rFont val="Verdana"/>
        <family val="2"/>
      </rPr>
      <t>(T)</t>
    </r>
  </si>
  <si>
    <r>
      <t>1,011.04</t>
    </r>
    <r>
      <rPr>
        <vertAlign val="superscript"/>
        <sz val="8"/>
        <color rgb="FF00B050"/>
        <rFont val="Verdana"/>
        <family val="2"/>
      </rPr>
      <t>(T)</t>
    </r>
  </si>
  <si>
    <r>
      <t>1,013.18</t>
    </r>
    <r>
      <rPr>
        <vertAlign val="superscript"/>
        <sz val="8"/>
        <color rgb="FF00B050"/>
        <rFont val="Verdana"/>
        <family val="2"/>
      </rPr>
      <t>(T)</t>
    </r>
  </si>
  <si>
    <r>
      <t>1,031.88</t>
    </r>
    <r>
      <rPr>
        <vertAlign val="superscript"/>
        <sz val="8"/>
        <color rgb="FF00B050"/>
        <rFont val="Verdana"/>
        <family val="2"/>
      </rPr>
      <t>(T)</t>
    </r>
  </si>
  <si>
    <r>
      <t>1,041.62</t>
    </r>
    <r>
      <rPr>
        <vertAlign val="superscript"/>
        <sz val="8"/>
        <color rgb="FF00B050"/>
        <rFont val="Verdana"/>
        <family val="2"/>
      </rPr>
      <t>(T)</t>
    </r>
  </si>
  <si>
    <r>
      <t>1,039.00</t>
    </r>
    <r>
      <rPr>
        <vertAlign val="superscript"/>
        <sz val="8"/>
        <color rgb="FF00B050"/>
        <rFont val="Verdana"/>
        <family val="2"/>
      </rPr>
      <t>(T)</t>
    </r>
  </si>
  <si>
    <r>
      <t>1,039.92</t>
    </r>
    <r>
      <rPr>
        <vertAlign val="superscript"/>
        <sz val="8"/>
        <color rgb="FF00B050"/>
        <rFont val="Verdana"/>
        <family val="2"/>
      </rPr>
      <t>(T)</t>
    </r>
  </si>
  <si>
    <r>
      <t>1,044.75</t>
    </r>
    <r>
      <rPr>
        <vertAlign val="superscript"/>
        <sz val="8"/>
        <color rgb="FF00B050"/>
        <rFont val="Verdana"/>
        <family val="2"/>
      </rPr>
      <t>(T)</t>
    </r>
  </si>
  <si>
    <r>
      <t>1,044.54</t>
    </r>
    <r>
      <rPr>
        <vertAlign val="superscript"/>
        <sz val="8"/>
        <color rgb="FF00B050"/>
        <rFont val="Verdana"/>
        <family val="2"/>
      </rPr>
      <t>(T)</t>
    </r>
  </si>
  <si>
    <r>
      <t>1,049.20</t>
    </r>
    <r>
      <rPr>
        <vertAlign val="superscript"/>
        <sz val="8"/>
        <color rgb="FF00B050"/>
        <rFont val="Verdana"/>
        <family val="2"/>
      </rPr>
      <t>(T)</t>
    </r>
  </si>
  <si>
    <r>
      <t>1,043.23</t>
    </r>
    <r>
      <rPr>
        <vertAlign val="superscript"/>
        <sz val="8"/>
        <color rgb="FF00B050"/>
        <rFont val="Verdana"/>
        <family val="2"/>
      </rPr>
      <t>(T)</t>
    </r>
  </si>
  <si>
    <r>
      <t>1,039.50</t>
    </r>
    <r>
      <rPr>
        <vertAlign val="superscript"/>
        <sz val="8"/>
        <color rgb="FF00B050"/>
        <rFont val="Verdana"/>
        <family val="2"/>
      </rPr>
      <t>(T)</t>
    </r>
  </si>
  <si>
    <r>
      <t>1,042.05</t>
    </r>
    <r>
      <rPr>
        <vertAlign val="superscript"/>
        <sz val="8"/>
        <color rgb="FF00B050"/>
        <rFont val="Verdana"/>
        <family val="2"/>
      </rPr>
      <t>(T)</t>
    </r>
  </si>
  <si>
    <r>
      <t>1,062.64</t>
    </r>
    <r>
      <rPr>
        <vertAlign val="superscript"/>
        <sz val="8"/>
        <color rgb="FF00B050"/>
        <rFont val="Verdana"/>
        <family val="2"/>
      </rPr>
      <t>(T)</t>
    </r>
  </si>
  <si>
    <r>
      <t>1,054.36</t>
    </r>
    <r>
      <rPr>
        <vertAlign val="superscript"/>
        <sz val="8"/>
        <color rgb="FF00B050"/>
        <rFont val="Verdana"/>
        <family val="2"/>
      </rPr>
      <t>(T)</t>
    </r>
  </si>
  <si>
    <r>
      <t>1,023.22</t>
    </r>
    <r>
      <rPr>
        <vertAlign val="superscript"/>
        <sz val="8"/>
        <color rgb="FF00B050"/>
        <rFont val="Verdana"/>
        <family val="2"/>
      </rPr>
      <t>(T)</t>
    </r>
  </si>
  <si>
    <r>
      <t>1,049.26</t>
    </r>
    <r>
      <rPr>
        <vertAlign val="superscript"/>
        <sz val="8"/>
        <color rgb="FF00B050"/>
        <rFont val="Verdana"/>
        <family val="2"/>
      </rPr>
      <t>(T)</t>
    </r>
  </si>
  <si>
    <r>
      <t>1,053.32</t>
    </r>
    <r>
      <rPr>
        <vertAlign val="superscript"/>
        <sz val="8"/>
        <color rgb="FF00B050"/>
        <rFont val="Verdana"/>
        <family val="2"/>
      </rPr>
      <t>(T)</t>
    </r>
  </si>
  <si>
    <r>
      <t>1,050.77</t>
    </r>
    <r>
      <rPr>
        <vertAlign val="superscript"/>
        <sz val="8"/>
        <color rgb="FF00B050"/>
        <rFont val="Verdana"/>
        <family val="2"/>
      </rPr>
      <t>(T)</t>
    </r>
  </si>
  <si>
    <r>
      <t>1,057.80</t>
    </r>
    <r>
      <rPr>
        <vertAlign val="superscript"/>
        <sz val="8"/>
        <color rgb="FF00B050"/>
        <rFont val="Verdana"/>
        <family val="2"/>
      </rPr>
      <t>(T)</t>
    </r>
  </si>
  <si>
    <r>
      <t>1,060.68</t>
    </r>
    <r>
      <rPr>
        <vertAlign val="superscript"/>
        <sz val="8"/>
        <color rgb="FF00B050"/>
        <rFont val="Verdana"/>
        <family val="2"/>
      </rPr>
      <t>(T)</t>
    </r>
  </si>
  <si>
    <r>
      <t>1,064.49</t>
    </r>
    <r>
      <rPr>
        <vertAlign val="superscript"/>
        <sz val="8"/>
        <color rgb="FF00B050"/>
        <rFont val="Verdana"/>
        <family val="2"/>
      </rPr>
      <t>(T)</t>
    </r>
  </si>
  <si>
    <r>
      <t>1,064.39</t>
    </r>
    <r>
      <rPr>
        <vertAlign val="superscript"/>
        <sz val="8"/>
        <color rgb="FF00B050"/>
        <rFont val="Verdana"/>
        <family val="2"/>
      </rPr>
      <t>(T)</t>
    </r>
  </si>
  <si>
    <r>
      <t>1,069.17</t>
    </r>
    <r>
      <rPr>
        <vertAlign val="superscript"/>
        <sz val="8"/>
        <color rgb="FF00B050"/>
        <rFont val="Verdana"/>
        <family val="2"/>
      </rPr>
      <t>(T)</t>
    </r>
  </si>
  <si>
    <r>
      <t>1,067.63</t>
    </r>
    <r>
      <rPr>
        <vertAlign val="superscript"/>
        <sz val="8"/>
        <color rgb="FF00B050"/>
        <rFont val="Verdana"/>
        <family val="2"/>
      </rPr>
      <t>(T)</t>
    </r>
  </si>
  <si>
    <r>
      <t>1,065.73</t>
    </r>
    <r>
      <rPr>
        <vertAlign val="superscript"/>
        <sz val="8"/>
        <color rgb="FF00B050"/>
        <rFont val="Verdana"/>
        <family val="2"/>
      </rPr>
      <t>(T)</t>
    </r>
  </si>
  <si>
    <r>
      <t>1,064.43</t>
    </r>
    <r>
      <rPr>
        <vertAlign val="superscript"/>
        <sz val="8"/>
        <color rgb="FF00B050"/>
        <rFont val="Verdana"/>
        <family val="2"/>
      </rPr>
      <t>(T)</t>
    </r>
  </si>
  <si>
    <r>
      <t>1,064.89</t>
    </r>
    <r>
      <rPr>
        <vertAlign val="superscript"/>
        <sz val="8"/>
        <color rgb="FF00B050"/>
        <rFont val="Verdana"/>
        <family val="2"/>
      </rPr>
      <t>(T)</t>
    </r>
  </si>
  <si>
    <r>
      <t>1,067.55</t>
    </r>
    <r>
      <rPr>
        <vertAlign val="superscript"/>
        <sz val="8"/>
        <color rgb="FF00B050"/>
        <rFont val="Verdana"/>
        <family val="2"/>
      </rPr>
      <t>(T)</t>
    </r>
  </si>
  <si>
    <r>
      <t>1,067.93</t>
    </r>
    <r>
      <rPr>
        <vertAlign val="superscript"/>
        <sz val="8"/>
        <color rgb="FF00B050"/>
        <rFont val="Verdana"/>
        <family val="2"/>
      </rPr>
      <t>(T)</t>
    </r>
  </si>
  <si>
    <r>
      <t>1,069.10</t>
    </r>
    <r>
      <rPr>
        <vertAlign val="superscript"/>
        <sz val="8"/>
        <color rgb="FF00B050"/>
        <rFont val="Verdana"/>
        <family val="2"/>
      </rPr>
      <t>(T)</t>
    </r>
  </si>
  <si>
    <r>
      <t>1,071.52</t>
    </r>
    <r>
      <rPr>
        <vertAlign val="superscript"/>
        <sz val="8"/>
        <color rgb="FF00B050"/>
        <rFont val="Verdana"/>
        <family val="2"/>
      </rPr>
      <t>(T)</t>
    </r>
  </si>
  <si>
    <r>
      <t>1,070.48</t>
    </r>
    <r>
      <rPr>
        <vertAlign val="superscript"/>
        <sz val="8"/>
        <color rgb="FF00B050"/>
        <rFont val="Verdana"/>
        <family val="2"/>
      </rPr>
      <t>(T)</t>
    </r>
  </si>
  <si>
    <r>
      <t>1,072.96</t>
    </r>
    <r>
      <rPr>
        <vertAlign val="superscript"/>
        <sz val="8"/>
        <color rgb="FF00B050"/>
        <rFont val="Verdana"/>
        <family val="2"/>
      </rPr>
      <t>(T)</t>
    </r>
  </si>
  <si>
    <t xml:space="preserve"> The peer industry includes OPG, 14 US investor owned firms that filed FERC Form 1, 2 federally regulated firms, and 1 municipal</t>
  </si>
  <si>
    <t>which refers back to "NA comb O&amp;M price indexes"</t>
  </si>
  <si>
    <r>
      <rPr>
        <b/>
        <sz val="11"/>
        <color theme="1"/>
        <rFont val="Book Antiqua"/>
        <family val="1"/>
      </rPr>
      <t>Step 1: Select peer from dropdown menu (Cell C2):</t>
    </r>
    <r>
      <rPr>
        <sz val="11"/>
        <color theme="1"/>
        <rFont val="Book Antiqua"/>
        <family val="1"/>
      </rPr>
      <t xml:space="preserve"> </t>
    </r>
  </si>
  <si>
    <t>The dropdown will show results based on peer or peer group selected. Contains individual information on OPG and 17 peers, as well as 'Peer Industry' and 'Peer Industry less OPG'.</t>
  </si>
  <si>
    <t xml:space="preserve">Step 2: Prepare data for the model (Row 5-19): </t>
  </si>
  <si>
    <t xml:space="preserve">This contains data including capacity, O&amp;M and net generation. All data here refers back to the full dataset in "TFP_dataset" tab, with the exception of O&amp;M Price Index, </t>
  </si>
  <si>
    <t xml:space="preserve">Step 7: Calculate TFP growth rates using 'average growth' and 'trend regression' methods (Row 97-112): </t>
  </si>
  <si>
    <t>Basic model logic:</t>
  </si>
  <si>
    <t>Note:</t>
  </si>
  <si>
    <t>compared on an equal basis. PPP was chosen over exchange rates as it better reflects underlying fundamentals (excluding speculation for example) and is less volatile.</t>
  </si>
  <si>
    <t xml:space="preserve">A PPP of 1.23 Canadian dollars per 1 US dollar was used to convert US peer O&amp;M costs and revenues to Canadian dollars so that that different peers can be </t>
  </si>
  <si>
    <t>Source: See StatsCan CANSIM Tables</t>
  </si>
  <si>
    <t>Source: See US BLS &amp; BEA tables</t>
  </si>
  <si>
    <r>
      <t xml:space="preserve">Note: </t>
    </r>
    <r>
      <rPr>
        <sz val="11"/>
        <rFont val="Book Antiqua"/>
        <family val="1"/>
      </rPr>
      <t xml:space="preserve">This workbook is colour coded as follows: (i) </t>
    </r>
    <r>
      <rPr>
        <sz val="11"/>
        <color rgb="FFFF0000"/>
        <rFont val="Book Antiqua"/>
        <family val="1"/>
      </rPr>
      <t>red for OPG data</t>
    </r>
    <r>
      <rPr>
        <sz val="11"/>
        <rFont val="Book Antiqua"/>
        <family val="1"/>
      </rPr>
      <t xml:space="preserve">; (ii) </t>
    </r>
    <r>
      <rPr>
        <sz val="11"/>
        <color rgb="FF0070C0"/>
        <rFont val="Book Antiqua"/>
        <family val="1"/>
      </rPr>
      <t>blue for US peer data</t>
    </r>
    <r>
      <rPr>
        <sz val="11"/>
        <rFont val="Book Antiqua"/>
        <family val="1"/>
      </rPr>
      <t xml:space="preserve">; (iii) </t>
    </r>
    <r>
      <rPr>
        <sz val="11"/>
        <color rgb="FF00B050"/>
        <rFont val="Book Antiqua"/>
        <family val="1"/>
      </rPr>
      <t>green for other third party data (e.g. EUCG, CANSIM)</t>
    </r>
    <r>
      <rPr>
        <sz val="11"/>
        <rFont val="Book Antiqua"/>
        <family val="1"/>
      </rPr>
      <t>; and (iv) black for calculated values</t>
    </r>
  </si>
  <si>
    <t>Source: OECD (http://stats.oecd.org/Index.aspx?DataSetCode=PPPGDP)</t>
  </si>
  <si>
    <t>Shows growth rates for all the indexes using both methods. Cell I112 highlights the average TFP index growth rate for 2002-2014, while cell D117 highlights the TFP growth rate using the 'trend regression' method</t>
  </si>
  <si>
    <t>Note: LEI derived the above tables from EUCG data</t>
  </si>
  <si>
    <t>Quantity</t>
  </si>
  <si>
    <t>OM&amp;A Cost</t>
  </si>
  <si>
    <t>Capacity</t>
  </si>
  <si>
    <t>OM&amp;A</t>
  </si>
  <si>
    <t>Weights</t>
  </si>
  <si>
    <t>Generation</t>
  </si>
  <si>
    <t>Plant Additions</t>
  </si>
  <si>
    <t>Gross Plant</t>
  </si>
  <si>
    <t>Total</t>
  </si>
  <si>
    <t>per kWh</t>
  </si>
  <si>
    <t>GDPIPI FDD</t>
  </si>
  <si>
    <t xml:space="preserve">http://archive.org/search.php?query=collection%3A%22toronto%22+AND+%28ontario+hydro+yearbook+AND+collection%3Atoronto%29&amp;sort=date </t>
  </si>
  <si>
    <t xml:space="preserve">ONTARIO HYDRO STATISTICAL YEARBOOK 1971 </t>
  </si>
  <si>
    <t xml:space="preserve">ONTARIO HYDRO STATISTICAL YEARBOOK 1973 </t>
  </si>
  <si>
    <t xml:space="preserve">ONTARIO HYDRO STATISTICAL YEARBOOK 1974 </t>
  </si>
  <si>
    <t xml:space="preserve">ONTARIO HYDRO STATISTICAL YEARBOOK 1975 </t>
  </si>
  <si>
    <t xml:space="preserve">ONTARIO HYDRO STATISTICAL YEARBOOK 1976 </t>
  </si>
  <si>
    <t xml:space="preserve">ONTARIO HYDRO STATISTICAL YEARBOOK 1977 </t>
  </si>
  <si>
    <t xml:space="preserve">ONTARIO HYDRO STATISTICAL YEARBOOK 1978 </t>
  </si>
  <si>
    <t xml:space="preserve">ONTARIO HYDRO STATISTICAL YEARBOOK 1979 </t>
  </si>
  <si>
    <t xml:space="preserve">ONTARIO HYDRO STATISTICAL YEARBOOK 1980 </t>
  </si>
  <si>
    <t xml:space="preserve">ONTARIO HYDRO STATISTICAL YEARBOOK 1981 </t>
  </si>
  <si>
    <t xml:space="preserve">ONTARIO HYDRO STATISTICAL YEARBOOK 1982 </t>
  </si>
  <si>
    <t xml:space="preserve">ONTARIO HYDRO STATISTICAL YEARBOOK 1983 </t>
  </si>
  <si>
    <t xml:space="preserve">ONTARIO HYDRO STATISTICAL YEARBOOK 1984 </t>
  </si>
  <si>
    <t xml:space="preserve">ONTARIO HYDRO STATISTICAL YEARBOOK 1985 </t>
  </si>
  <si>
    <t xml:space="preserve">ONTARIO HYDRO STATISTICAL YEARBOOK 1986 </t>
  </si>
  <si>
    <t xml:space="preserve">ONTARIO HYDRO STATISTICAL YEARBOOK 1987 </t>
  </si>
  <si>
    <t xml:space="preserve">ONTARIO HYDRO STATISTICAL YEARBOOK 1988 </t>
  </si>
  <si>
    <t xml:space="preserve">ONTARIO HYDRO STATISTICAL YEARBOOK 1989 </t>
  </si>
  <si>
    <t xml:space="preserve">ONTARIO HYDRO STATISTICAL YEARBOOK 1990 </t>
  </si>
  <si>
    <t xml:space="preserve">ONTARIO HYDRO STATISTICAL YEARBOOK 1991 </t>
  </si>
  <si>
    <t xml:space="preserve">ONTARIO HYDRO STATISTICAL YEARBOOK 1992 </t>
  </si>
  <si>
    <t xml:space="preserve">ONTARIO HYDRO STATISTICAL YEARBOOK 1993 </t>
  </si>
  <si>
    <t xml:space="preserve">ONTARIO HYDRO STATISTICAL YEARBOOK 1994 </t>
  </si>
  <si>
    <t xml:space="preserve">ONTARIO HYDRO STATISTICAL YEARBOOK 1995 </t>
  </si>
  <si>
    <t xml:space="preserve">ONTARIO HYDRO STATISTICAL YEARBOOK 1996 </t>
  </si>
  <si>
    <t xml:space="preserve">ONTARIO HYDRO STATISTICAL YEARBOOK 1997 </t>
  </si>
  <si>
    <t>Last Ontario Hydro Annual Report</t>
  </si>
  <si>
    <t>Cost</t>
  </si>
  <si>
    <t>Retirement Rate</t>
  </si>
  <si>
    <t>Depreciation Rate</t>
  </si>
  <si>
    <t>Ratio</t>
  </si>
  <si>
    <t>XK EOY</t>
  </si>
  <si>
    <t>PFP Capital</t>
  </si>
  <si>
    <t>PFP O&amp;M</t>
  </si>
  <si>
    <t>2003-2014</t>
  </si>
  <si>
    <t>1985-2014</t>
  </si>
  <si>
    <t>XK BOY</t>
  </si>
  <si>
    <t>XKA</t>
  </si>
  <si>
    <t>in 2014</t>
  </si>
  <si>
    <t>Percent of Total</t>
  </si>
  <si>
    <t>For Age Calculation</t>
  </si>
  <si>
    <t>Aveage Year in Service</t>
  </si>
  <si>
    <t>Remaining Life 1972</t>
  </si>
  <si>
    <t>Capacity by Year</t>
  </si>
  <si>
    <t>Depreciated Quantity</t>
  </si>
  <si>
    <t>Normal TWA</t>
  </si>
  <si>
    <t>Difference</t>
  </si>
  <si>
    <t>last 20</t>
  </si>
  <si>
    <t>first 20</t>
  </si>
  <si>
    <t>PCT401995</t>
  </si>
  <si>
    <t>Pre55</t>
  </si>
  <si>
    <t>Variations on the LEI work</t>
  </si>
  <si>
    <t>Aggregate Values</t>
  </si>
  <si>
    <t>O&amp;M Input</t>
  </si>
  <si>
    <t>Capital Input</t>
  </si>
  <si>
    <t>With Common Sample</t>
  </si>
  <si>
    <t>O&amp;M PFP</t>
  </si>
  <si>
    <t>Capital PFP</t>
  </si>
  <si>
    <t>Exclude</t>
  </si>
  <si>
    <t>N</t>
  </si>
  <si>
    <t>Average Values</t>
  </si>
  <si>
    <t>MFP</t>
  </si>
  <si>
    <t>1975-2014</t>
  </si>
  <si>
    <t>1996-2014</t>
  </si>
  <si>
    <t>Capital Price</t>
  </si>
  <si>
    <t>year</t>
  </si>
  <si>
    <t>1975-1995</t>
  </si>
  <si>
    <t>Generation Volume</t>
  </si>
  <si>
    <t>Input Quantitities</t>
  </si>
  <si>
    <t xml:space="preserve">growth </t>
  </si>
  <si>
    <t>Average Annual Growth Rates</t>
  </si>
  <si>
    <t>2003-2013</t>
  </si>
  <si>
    <t>Average Annual Growth</t>
  </si>
  <si>
    <t xml:space="preserve"> Input</t>
  </si>
  <si>
    <t>Capital Input (capacity)</t>
  </si>
  <si>
    <t>Output (MWh)</t>
  </si>
  <si>
    <t>Capacity less MWh</t>
  </si>
  <si>
    <t>MFP Using Capacity in Place of MWh</t>
  </si>
  <si>
    <t>Average Annual Growth Rates:</t>
  </si>
  <si>
    <t>Input Quantities</t>
  </si>
  <si>
    <t>Table 5</t>
  </si>
  <si>
    <t>Reconciling LEI and PEG Productivity Results</t>
  </si>
  <si>
    <t>LEI methodology (2003-2014)</t>
  </si>
  <si>
    <t>Table 1</t>
  </si>
  <si>
    <t>Table 6</t>
  </si>
  <si>
    <t>As stated (capacity used as capital input)</t>
  </si>
  <si>
    <t>Structures</t>
  </si>
  <si>
    <t>Equipment</t>
  </si>
  <si>
    <t>CMP Style</t>
  </si>
  <si>
    <t>imputed dollars</t>
  </si>
  <si>
    <t>Dep amt</t>
  </si>
  <si>
    <t>Weight</t>
  </si>
  <si>
    <t>Service Life</t>
  </si>
  <si>
    <t>Declining Balance Parameter</t>
  </si>
  <si>
    <t>Economic Depreciation Rate</t>
  </si>
  <si>
    <t>Amount of Depreciation Generated</t>
  </si>
  <si>
    <t>Depreciation Rate Calculations Using OPG Provided Data</t>
  </si>
  <si>
    <t>Overall</t>
  </si>
  <si>
    <t>LE</t>
  </si>
  <si>
    <t>PEG</t>
  </si>
  <si>
    <t>company</t>
  </si>
  <si>
    <t>LE/PEG</t>
  </si>
  <si>
    <t>1985-2014 trend</t>
  </si>
  <si>
    <t>Total MWh for Common Sample</t>
  </si>
  <si>
    <t>Add estimated impact from using PEG Form 1 MWh data (+0.05%)</t>
  </si>
  <si>
    <t>90/10 Output Index Assuming Constant Capacity Factor over time (i.e. normal hydrology); Trend in MWh under normal conditions equals trend in MW</t>
  </si>
  <si>
    <t>AWE</t>
  </si>
  <si>
    <t>TFP Calculations for OPG</t>
  </si>
  <si>
    <t>Hydroelectric</t>
  </si>
  <si>
    <t>Acc. Depreciation</t>
  </si>
  <si>
    <t>Based on OPG data</t>
  </si>
  <si>
    <t>OPG 1985</t>
  </si>
  <si>
    <t>Ontario Hydro</t>
  </si>
  <si>
    <t>Benchmark Year Price</t>
  </si>
  <si>
    <t>Avg Age in 1972</t>
  </si>
  <si>
    <t>Range of equal</t>
  </si>
  <si>
    <t>incremental additions</t>
  </si>
  <si>
    <t>From</t>
  </si>
  <si>
    <t>Assumed for US</t>
  </si>
  <si>
    <t xml:space="preserve">to </t>
  </si>
  <si>
    <t>Years</t>
  </si>
  <si>
    <t>of 1972 plant</t>
  </si>
  <si>
    <t>Asset Price Index</t>
  </si>
  <si>
    <t>Benchmark Year</t>
  </si>
  <si>
    <t>Average Price</t>
  </si>
  <si>
    <t>Checksum</t>
  </si>
  <si>
    <t>Sum of Remaining Life</t>
  </si>
  <si>
    <t>Canada - US</t>
  </si>
  <si>
    <t>Adjusted for Canada</t>
  </si>
  <si>
    <t>Check</t>
  </si>
  <si>
    <t>FRED Graph Observations</t>
  </si>
  <si>
    <t>Federal Reserve Economic Data</t>
  </si>
  <si>
    <t>Link: https://fred.stlouisfed.org</t>
  </si>
  <si>
    <t>Help: https://fred.stlouisfed.org/help-faq</t>
  </si>
  <si>
    <t>Economic Research Division</t>
  </si>
  <si>
    <t>Federal Reserve Bank of St. Louis</t>
  </si>
  <si>
    <t>CANGDPDEFQISMEI</t>
  </si>
  <si>
    <t>GDP Implicit Price Deflator in Canada©, Index 2010=100, Quarterly, Seasonally Adjusted</t>
  </si>
  <si>
    <t>Frequency: Quarterly</t>
  </si>
  <si>
    <t>observation_date</t>
  </si>
  <si>
    <t>Economy Wide Inflation</t>
  </si>
  <si>
    <t>Canada (GDP IPD)</t>
  </si>
  <si>
    <t>US (GDP PI)</t>
  </si>
  <si>
    <t>Adjustment</t>
  </si>
  <si>
    <t>Construction Cost</t>
  </si>
  <si>
    <t>Midwest US Hydroelectric Construction Cost Index Adjusted for Canada vs. US average inflation</t>
  </si>
  <si>
    <t>Rate of Return</t>
  </si>
  <si>
    <t>Capital Cost</t>
  </si>
  <si>
    <t>OM&amp;A Price Index</t>
  </si>
  <si>
    <t>Price</t>
  </si>
  <si>
    <t xml:space="preserve">O&amp;M </t>
  </si>
  <si>
    <t>Percent of</t>
  </si>
  <si>
    <t>BM XK</t>
  </si>
  <si>
    <t>capacity Weight by Year</t>
  </si>
  <si>
    <t>Gross</t>
  </si>
  <si>
    <t>net Stock</t>
  </si>
  <si>
    <t>Due to be replaced 2016-2021</t>
  </si>
  <si>
    <t>Replacement</t>
  </si>
  <si>
    <t>5 yrs starting</t>
  </si>
  <si>
    <t>19 years starting</t>
  </si>
  <si>
    <t xml:space="preserve">OPG </t>
  </si>
  <si>
    <t>Table 380-0066 Price indexes, gross domestic product, annual (2007=100)</t>
  </si>
  <si>
    <t>Survey or program details:</t>
  </si>
  <si>
    <t>National Gross Domestic Product by Income and by Expenditure Accounts - 1901</t>
  </si>
  <si>
    <t>Geography</t>
  </si>
  <si>
    <t>Estimates</t>
  </si>
  <si>
    <t>Implicit price indexes</t>
  </si>
  <si>
    <t>Final domestic demand</t>
  </si>
  <si>
    <t>Statistics Canada. Table 380-0066 - Price indexes, gross domestic product, annual (2007=100 unless otherwise noted)</t>
  </si>
  <si>
    <t>(accessed: November 20, 2016)</t>
  </si>
  <si>
    <t>similar trend historically</t>
  </si>
  <si>
    <t>PEG methodology including a geometric decay (GD) capital quantity index</t>
  </si>
  <si>
    <t>(MW)</t>
  </si>
  <si>
    <t>Standard</t>
  </si>
  <si>
    <t>Capacity Based Weight by Year</t>
  </si>
  <si>
    <r>
      <t>OPG's Productivity Growth Using LEI's Methods</t>
    </r>
    <r>
      <rPr>
        <b/>
        <vertAlign val="superscript"/>
        <sz val="18"/>
        <rFont val="Arial"/>
        <family val="2"/>
      </rPr>
      <t>1</t>
    </r>
  </si>
  <si>
    <r>
      <t>OPG's Productivity Growth Using Capacity as Output and a GD Capital Quantity Index</t>
    </r>
    <r>
      <rPr>
        <b/>
        <vertAlign val="superscript"/>
        <sz val="16"/>
        <rFont val="Arial"/>
        <family val="2"/>
      </rPr>
      <t>1</t>
    </r>
  </si>
  <si>
    <t>Nameplate</t>
  </si>
  <si>
    <t>Remaining</t>
  </si>
  <si>
    <t>Replacement Net</t>
  </si>
  <si>
    <t>Net Stock w/o R</t>
  </si>
  <si>
    <t>Net</t>
  </si>
  <si>
    <t>Year 73</t>
  </si>
  <si>
    <t>10 years starting</t>
  </si>
  <si>
    <t>With common US sample</t>
  </si>
  <si>
    <t>With capacity used as both output and capital input</t>
  </si>
  <si>
    <t>With volume as output (2003-2014)</t>
  </si>
  <si>
    <t>With capacity as output (2003-2014)</t>
  </si>
  <si>
    <t>WIth capacity as output and a GD capital quantity index</t>
  </si>
  <si>
    <t>With a longer time periods and capacity as output index</t>
  </si>
  <si>
    <t>With an expanded sample of US IOUs and capacity as output index</t>
  </si>
  <si>
    <t>Measure</t>
  </si>
  <si>
    <t>Gross Plant Contracted</t>
  </si>
  <si>
    <t>Percent</t>
  </si>
  <si>
    <t>Contracted</t>
  </si>
  <si>
    <t>Capacity Contracted</t>
  </si>
  <si>
    <t>Unadjusted</t>
  </si>
  <si>
    <t>1996-2014 trend</t>
  </si>
  <si>
    <t>Shutdowns and Divestitures</t>
  </si>
  <si>
    <t>Toronto</t>
  </si>
  <si>
    <t>Aubrey</t>
  </si>
  <si>
    <t>Rayner</t>
  </si>
  <si>
    <t>Red Rock</t>
  </si>
  <si>
    <t>Total of Sold Units</t>
  </si>
  <si>
    <t>Sold in 2002</t>
  </si>
  <si>
    <t>2002 Capacity</t>
  </si>
  <si>
    <t>Pre-2011 adjustment</t>
  </si>
  <si>
    <t>Capacity Sold</t>
  </si>
  <si>
    <t>Pre-2002 Adjustment</t>
  </si>
  <si>
    <t>Contracted in 2011</t>
  </si>
  <si>
    <t>Remove from pre-2002</t>
  </si>
  <si>
    <t>Remove from pre-2011</t>
  </si>
  <si>
    <t>Total MW in 2002</t>
  </si>
  <si>
    <t>Includes Adjustment for contracted and sold plant</t>
  </si>
  <si>
    <t>Avg LE Weights</t>
  </si>
  <si>
    <t>OPG productivity trends</t>
  </si>
  <si>
    <t>Calculated from LEI workpapers</t>
  </si>
  <si>
    <r>
      <rPr>
        <vertAlign val="superscript"/>
        <sz val="10"/>
        <rFont val="Calibri"/>
        <family val="2"/>
        <scheme val="minor"/>
      </rPr>
      <t>1</t>
    </r>
    <r>
      <rPr>
        <sz val="10"/>
        <rFont val="Calibri"/>
        <family val="2"/>
        <scheme val="minor"/>
      </rPr>
      <t xml:space="preserve"> Growth rates are calculated logarithmically.</t>
    </r>
  </si>
  <si>
    <r>
      <rPr>
        <vertAlign val="superscript"/>
        <sz val="11"/>
        <rFont val="Calibri"/>
        <family val="2"/>
        <scheme val="minor"/>
      </rPr>
      <t>1</t>
    </r>
    <r>
      <rPr>
        <sz val="11"/>
        <rFont val="Calibri"/>
        <family val="2"/>
        <scheme val="minor"/>
      </rPr>
      <t xml:space="preserve"> Growth rates are calculated logarithmically.</t>
    </r>
  </si>
  <si>
    <t>Added by PEG</t>
  </si>
  <si>
    <t>See Row</t>
  </si>
  <si>
    <t>Rows modified</t>
  </si>
  <si>
    <t>by PEG to</t>
  </si>
  <si>
    <t>Exclude Companies?</t>
  </si>
  <si>
    <t>See Reconcile MWh worksheet</t>
  </si>
  <si>
    <t>See PEG-WP-1</t>
  </si>
  <si>
    <t>Support</t>
  </si>
  <si>
    <t>OPG TFP Calculations</t>
  </si>
  <si>
    <t>These values are obtained by choosing "Y" in cell E218 of the TFP_Calc worksheet</t>
  </si>
  <si>
    <t>This uses the "common sample" that excludes OPG, and US companies that do not file a Form 1</t>
  </si>
  <si>
    <t>The values were pasted from the panel to the left</t>
  </si>
  <si>
    <t>These values will change depending on what is entered in cell E218 of the TFP_Calc worksheet</t>
  </si>
  <si>
    <t>A "N" will produce the Orignal LEI results</t>
  </si>
  <si>
    <t>A "Y" will produce alternate results for the common sample</t>
  </si>
  <si>
    <t>Cost / Price</t>
  </si>
  <si>
    <t>MWH / O&amp;M Quantity</t>
  </si>
  <si>
    <t>MWH / Capacity</t>
  </si>
  <si>
    <t>LEI Variations</t>
  </si>
  <si>
    <t>OPG TFP</t>
  </si>
  <si>
    <t xml:space="preserve">Index </t>
  </si>
  <si>
    <t>Number</t>
  </si>
  <si>
    <t xml:space="preserve">growth(MW) </t>
  </si>
  <si>
    <t>less</t>
  </si>
  <si>
    <t>growth(O&amp;M Quantity)</t>
  </si>
  <si>
    <t>growth(Cap Quantity)</t>
  </si>
  <si>
    <t>Weighted Average of PFP growth</t>
  </si>
  <si>
    <t>for O&amp;M and Capital</t>
  </si>
  <si>
    <t>see table 6</t>
  </si>
  <si>
    <t>Adjustment for Plant Sold or Contracted</t>
  </si>
  <si>
    <t xml:space="preserve">Still owned </t>
  </si>
  <si>
    <t>Start of Year Capital Quantity</t>
  </si>
  <si>
    <t>End of Year Capital Quantity</t>
  </si>
  <si>
    <t>Yearbooks</t>
  </si>
  <si>
    <t>Formula</t>
  </si>
  <si>
    <t>Statistics</t>
  </si>
  <si>
    <t>OPG Table 6A</t>
  </si>
  <si>
    <t>OPG Table 5A</t>
  </si>
  <si>
    <t>1972 data in 1973 Volume</t>
  </si>
  <si>
    <t>similar</t>
  </si>
  <si>
    <t>Multiply to adjust pre-2002 data</t>
  </si>
  <si>
    <t>Multiply to adjust 2002-2011 data</t>
  </si>
  <si>
    <t>See Benchmark Year Price</t>
  </si>
  <si>
    <t>See Depreciation Rate</t>
  </si>
  <si>
    <t>LEI</t>
  </si>
  <si>
    <t>Difference Between LEI and PEG MWh Data</t>
  </si>
  <si>
    <t>Links to Ontario Hydro Statistical Yearbooks</t>
  </si>
  <si>
    <t>Fixed Assets</t>
  </si>
  <si>
    <t>Formula (Tornqvist Index)</t>
  </si>
  <si>
    <t>Percent of 1972 Total in Service</t>
  </si>
  <si>
    <t>Post 72</t>
  </si>
  <si>
    <t>Pre 72</t>
  </si>
  <si>
    <t>For Benchmark Year Price</t>
  </si>
  <si>
    <t>History of OPG Capacity Additions</t>
  </si>
  <si>
    <t>Standard TWA Weight by Year</t>
  </si>
  <si>
    <t>Calculation of the Benchmark Year Asset Price</t>
  </si>
  <si>
    <t>Construction of the Asset Price Index</t>
  </si>
  <si>
    <t>Handy Whitman Index for Hydroelectric Construction Cost (Midwest Region)</t>
  </si>
  <si>
    <t>Dollars *</t>
  </si>
  <si>
    <t>Service Life *</t>
  </si>
  <si>
    <t>*Source: OPG EB-2013-0321 Ex F5-3-1</t>
  </si>
  <si>
    <t>The declining balance parameters are those used</t>
  </si>
  <si>
    <t>by the US Bureau of Economic Analysis</t>
  </si>
  <si>
    <t>Source: EB-2016-0152 Exhibit L, Tab 11.1 Schedule 15 SEC-097 Attachement 1</t>
  </si>
  <si>
    <t>Capacity*</t>
  </si>
  <si>
    <t>Original In Service Date*</t>
  </si>
  <si>
    <t>Source: 1985 Ontario Hydro Statistical Yearbook p 58-59</t>
  </si>
  <si>
    <t>Ratio of retirements to beginning of year hydro plant</t>
  </si>
  <si>
    <t>TFP _Dataset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</si>
</sst>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_(* \(#,##0.00\);_(* &quot;-&quot;??_);_(@_)"/>
    <numFmt numFmtId="164" formatCode="_(* #,##0_);_(* \(#,##0\);_(* &quot;-&quot;??_);_(@_)"/>
    <numFmt numFmtId="165" formatCode="0.000"/>
    <numFmt numFmtId="166" formatCode="0.0%"/>
    <numFmt numFmtId="167" formatCode="_(* #,##0.000_);_(* \(#,##0.000\);_(* &quot;-&quot;??_);_(@_)"/>
    <numFmt numFmtId="168" formatCode="_(* #,##0.0000_);_(* \(#,##0.0000\);_(* &quot;-&quot;??_);_(@_)"/>
    <numFmt numFmtId="169" formatCode="[$-409]mmmm\ d\,\ yyyy;@"/>
    <numFmt numFmtId="170" formatCode="#0.0"/>
    <numFmt numFmtId="171" formatCode="_(* #,##0.0_);_(* \(#,##0.0\);_(* &quot;-&quot;??_);_(@_)"/>
    <numFmt numFmtId="173" formatCode="_(* #,##0_);_(* \(#,##0\);_(* &quot;-&quot;???_);_(@_)"/>
    <numFmt numFmtId="174" formatCode="0.0000%"/>
    <numFmt numFmtId="175" formatCode="0.000000000000000%"/>
    <numFmt numFmtId="177" formatCode="0.000%"/>
    <numFmt numFmtId="178" formatCode="0.0"/>
    <numFmt numFmtId="179" formatCode="yyyy\-mm\-dd"/>
    <numFmt numFmtId="180" formatCode="0.0000000000000"/>
    <numFmt numFmtId="181" formatCode="#,##0.000_);\(#,##0.000\)"/>
  </numFmts>
  <fonts count="1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0"/>
      <name val="Book Antiqua"/>
      <family val="1"/>
    </font>
    <font>
      <sz val="10"/>
      <name val="Book Antiqua"/>
      <family val="1"/>
    </font>
    <font>
      <sz val="10"/>
      <name val="Arial"/>
      <family val="2"/>
    </font>
    <font>
      <b/>
      <sz val="10"/>
      <name val="Book Antiqua"/>
      <family val="1"/>
    </font>
    <font>
      <sz val="10"/>
      <color theme="0"/>
      <name val="Book Antiqua"/>
      <family val="1"/>
    </font>
    <font>
      <b/>
      <sz val="8"/>
      <color indexed="81"/>
      <name val="Tahoma"/>
      <family val="2"/>
    </font>
    <font>
      <sz val="8"/>
      <color indexed="81"/>
      <name val="Tahoma"/>
      <family val="2"/>
    </font>
    <font>
      <b/>
      <sz val="12"/>
      <color theme="0"/>
      <name val="Arial"/>
      <family val="2"/>
    </font>
    <font>
      <sz val="12"/>
      <name val="Arial"/>
      <family val="2"/>
    </font>
    <font>
      <b/>
      <i/>
      <sz val="10"/>
      <color theme="9"/>
      <name val="Arial"/>
      <family val="2"/>
    </font>
    <font>
      <b/>
      <i/>
      <sz val="10"/>
      <name val="Book Antiqua"/>
      <family val="1"/>
    </font>
    <font>
      <b/>
      <sz val="10"/>
      <color rgb="FF000000"/>
      <name val="Verdana"/>
      <family val="2"/>
    </font>
    <font>
      <b/>
      <sz val="10"/>
      <color rgb="FF333333"/>
      <name val="Arial"/>
      <family val="2"/>
    </font>
    <font>
      <b/>
      <vertAlign val="superscript"/>
      <sz val="10"/>
      <color rgb="FF333333"/>
      <name val="Arial"/>
      <family val="2"/>
    </font>
    <font>
      <b/>
      <vertAlign val="superscript"/>
      <sz val="10"/>
      <color rgb="FF5A306B"/>
      <name val="Verdana"/>
      <family val="2"/>
    </font>
    <font>
      <b/>
      <sz val="15"/>
      <color rgb="FF333333"/>
      <name val="Arial"/>
      <family val="2"/>
    </font>
    <font>
      <b/>
      <sz val="11"/>
      <color rgb="FF333333"/>
      <name val="Arial"/>
      <family val="2"/>
    </font>
    <font>
      <b/>
      <vertAlign val="superscript"/>
      <sz val="12"/>
      <color rgb="FF333333"/>
      <name val="Arial"/>
      <family val="2"/>
    </font>
    <font>
      <b/>
      <vertAlign val="superscript"/>
      <sz val="12"/>
      <color rgb="FF5A306B"/>
      <name val="Verdana"/>
      <family val="2"/>
    </font>
    <font>
      <b/>
      <sz val="10"/>
      <color rgb="FF333333"/>
      <name val="Verdana"/>
      <family val="2"/>
    </font>
    <font>
      <sz val="10"/>
      <color rgb="FF000000"/>
      <name val="Verdana"/>
      <family val="2"/>
    </font>
    <font>
      <b/>
      <i/>
      <sz val="10"/>
      <color rgb="FF222222"/>
      <name val="Verdana"/>
      <family val="2"/>
    </font>
    <font>
      <b/>
      <i/>
      <vertAlign val="superscript"/>
      <sz val="8"/>
      <color rgb="FF222222"/>
      <name val="Verdana"/>
      <family val="2"/>
    </font>
    <font>
      <b/>
      <i/>
      <vertAlign val="superscript"/>
      <sz val="8"/>
      <color rgb="FF5A306B"/>
      <name val="Verdana"/>
      <family val="2"/>
    </font>
    <font>
      <b/>
      <sz val="10"/>
      <color rgb="FF222222"/>
      <name val="Verdana"/>
      <family val="2"/>
    </font>
    <font>
      <b/>
      <i/>
      <sz val="10"/>
      <color rgb="FF000000"/>
      <name val="Verdana"/>
      <family val="2"/>
    </font>
    <font>
      <b/>
      <vertAlign val="superscript"/>
      <sz val="8"/>
      <color rgb="FF222222"/>
      <name val="Verdana"/>
      <family val="2"/>
    </font>
    <font>
      <b/>
      <vertAlign val="superscript"/>
      <sz val="8"/>
      <color rgb="FF5A306B"/>
      <name val="Verdana"/>
      <family val="2"/>
    </font>
    <font>
      <b/>
      <sz val="10"/>
      <color rgb="FF5A306B"/>
      <name val="Verdana"/>
      <family val="2"/>
    </font>
    <font>
      <b/>
      <u/>
      <sz val="10"/>
      <color rgb="FF666666"/>
      <name val="Verdana"/>
      <family val="2"/>
    </font>
    <font>
      <u/>
      <sz val="10"/>
      <color indexed="12"/>
      <name val="Arial"/>
      <family val="2"/>
    </font>
    <font>
      <i/>
      <sz val="10"/>
      <color rgb="FF000000"/>
      <name val="Verdana"/>
      <family val="2"/>
    </font>
    <font>
      <b/>
      <i/>
      <sz val="11"/>
      <color theme="9" tint="-0.249977111117893"/>
      <name val="Book Antiqua"/>
      <family val="1"/>
    </font>
    <font>
      <b/>
      <sz val="12"/>
      <color rgb="FF333333"/>
      <name val="Arial"/>
      <family val="2"/>
    </font>
    <font>
      <sz val="10"/>
      <color theme="8"/>
      <name val="Arial"/>
      <family val="2"/>
    </font>
    <font>
      <b/>
      <sz val="14"/>
      <color theme="0"/>
      <name val="Lucida Sans"/>
      <family val="2"/>
    </font>
    <font>
      <b/>
      <sz val="12"/>
      <color theme="0"/>
      <name val="Lucida Sans"/>
      <family val="2"/>
    </font>
    <font>
      <b/>
      <i/>
      <sz val="12"/>
      <color theme="0"/>
      <name val="Lucida Sans"/>
      <family val="2"/>
    </font>
    <font>
      <b/>
      <sz val="12"/>
      <name val="Lucida Sans"/>
      <family val="2"/>
    </font>
    <font>
      <i/>
      <sz val="9"/>
      <color theme="1"/>
      <name val="Lucida Sans"/>
      <family val="2"/>
    </font>
    <font>
      <b/>
      <i/>
      <sz val="12"/>
      <name val="Lucida Sans"/>
      <family val="2"/>
    </font>
    <font>
      <b/>
      <sz val="11"/>
      <color theme="1"/>
      <name val="Calibri"/>
      <family val="2"/>
      <scheme val="minor"/>
    </font>
    <font>
      <b/>
      <sz val="10"/>
      <color theme="1"/>
      <name val="Calibri"/>
      <family val="2"/>
      <scheme val="minor"/>
    </font>
    <font>
      <u/>
      <sz val="11"/>
      <color theme="10"/>
      <name val="Calibri"/>
      <family val="2"/>
      <scheme val="minor"/>
    </font>
    <font>
      <b/>
      <sz val="14"/>
      <name val="Arial"/>
      <family val="2"/>
    </font>
    <font>
      <sz val="13"/>
      <name val="Arial"/>
      <family val="2"/>
    </font>
    <font>
      <b/>
      <sz val="11"/>
      <color theme="0"/>
      <name val="Calibri"/>
      <family val="2"/>
      <scheme val="minor"/>
    </font>
    <font>
      <sz val="9"/>
      <color theme="1"/>
      <name val="Lucida Sans"/>
      <family val="2"/>
    </font>
    <font>
      <sz val="10"/>
      <color theme="8"/>
      <name val="Book Antiqua"/>
      <family val="1"/>
    </font>
    <font>
      <b/>
      <sz val="16"/>
      <color theme="1"/>
      <name val="Book Antiqua"/>
      <family val="1"/>
    </font>
    <font>
      <sz val="12"/>
      <color theme="1"/>
      <name val="Book Antiqua"/>
      <family val="1"/>
    </font>
    <font>
      <sz val="11"/>
      <color theme="1"/>
      <name val="Book Antiqua"/>
      <family val="1"/>
    </font>
    <font>
      <b/>
      <sz val="11"/>
      <color theme="1"/>
      <name val="Book Antiqua"/>
      <family val="1"/>
    </font>
    <font>
      <i/>
      <sz val="12"/>
      <color theme="1"/>
      <name val="Book Antiqua"/>
      <family val="1"/>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u/>
      <sz val="11"/>
      <color theme="1"/>
      <name val="Book Antiqua"/>
      <family val="1"/>
    </font>
    <font>
      <sz val="11"/>
      <name val="Book Antiqua"/>
      <family val="1"/>
    </font>
    <font>
      <sz val="11"/>
      <color theme="0"/>
      <name val="Book Antiqua"/>
      <family val="1"/>
    </font>
    <font>
      <sz val="11"/>
      <name val="Calibri"/>
      <family val="2"/>
    </font>
    <font>
      <b/>
      <u/>
      <sz val="11"/>
      <name val="Book Antiqua"/>
      <family val="1"/>
    </font>
    <font>
      <b/>
      <sz val="11"/>
      <name val="Book Antiqua"/>
      <family val="1"/>
    </font>
    <font>
      <b/>
      <sz val="10"/>
      <color theme="1"/>
      <name val="Book Antiqua"/>
      <family val="1"/>
    </font>
    <font>
      <b/>
      <u/>
      <sz val="10"/>
      <color theme="1"/>
      <name val="Book Antiqua"/>
      <family val="1"/>
    </font>
    <font>
      <sz val="10"/>
      <color theme="1"/>
      <name val="Book Antiqua"/>
      <family val="1"/>
    </font>
    <font>
      <sz val="10"/>
      <name val="Arial"/>
      <family val="2"/>
    </font>
    <font>
      <sz val="11"/>
      <color indexed="8"/>
      <name val="Calibri"/>
      <family val="2"/>
      <scheme val="minor"/>
    </font>
    <font>
      <b/>
      <sz val="12"/>
      <color indexed="8"/>
      <name val="Arial"/>
      <family val="2"/>
    </font>
    <font>
      <sz val="10"/>
      <color indexed="8"/>
      <name val="Arial"/>
      <family val="2"/>
    </font>
    <font>
      <b/>
      <sz val="10"/>
      <color indexed="8"/>
      <name val="Arial"/>
      <family val="2"/>
    </font>
    <font>
      <b/>
      <sz val="11"/>
      <color indexed="8"/>
      <name val="Calibri"/>
      <family val="2"/>
      <scheme val="minor"/>
    </font>
    <font>
      <i/>
      <sz val="11"/>
      <color theme="1"/>
      <name val="Calibri"/>
      <family val="2"/>
      <scheme val="minor"/>
    </font>
    <font>
      <i/>
      <sz val="10"/>
      <name val="Arial"/>
      <family val="2"/>
    </font>
    <font>
      <b/>
      <i/>
      <sz val="11"/>
      <color theme="1"/>
      <name val="Calibri"/>
      <family val="2"/>
      <scheme val="minor"/>
    </font>
    <font>
      <sz val="10"/>
      <name val="Arial"/>
      <family val="2"/>
    </font>
    <font>
      <b/>
      <sz val="13"/>
      <color rgb="FF666666"/>
      <name val="Verdana"/>
      <family val="2"/>
    </font>
    <font>
      <sz val="10"/>
      <color rgb="FF0070C0"/>
      <name val="Book Antiqua"/>
      <family val="1"/>
    </font>
    <font>
      <sz val="10"/>
      <color rgb="FF00B050"/>
      <name val="Book Antiqua"/>
      <family val="1"/>
    </font>
    <font>
      <sz val="10"/>
      <color rgb="FF00B050"/>
      <name val="Arial"/>
      <family val="2"/>
    </font>
    <font>
      <sz val="10"/>
      <color rgb="FF00B050"/>
      <name val="Verdana"/>
      <family val="2"/>
    </font>
    <font>
      <vertAlign val="superscript"/>
      <sz val="8"/>
      <color rgb="FF00B050"/>
      <name val="Verdana"/>
      <family val="2"/>
    </font>
    <font>
      <sz val="11"/>
      <color rgb="FF00B050"/>
      <name val="Calibri"/>
      <family val="2"/>
      <scheme val="minor"/>
    </font>
    <font>
      <sz val="10"/>
      <color rgb="FFFF0000"/>
      <name val="Book Antiqua"/>
      <family val="1"/>
    </font>
    <font>
      <sz val="10"/>
      <color rgb="FFFF0000"/>
      <name val="Arial"/>
      <family val="2"/>
    </font>
    <font>
      <sz val="11"/>
      <color rgb="FFFF0000"/>
      <name val="Book Antiqua"/>
      <family val="1"/>
    </font>
    <font>
      <sz val="11"/>
      <color rgb="FF0070C0"/>
      <name val="Book Antiqua"/>
      <family val="1"/>
    </font>
    <font>
      <sz val="11"/>
      <color rgb="FF00B050"/>
      <name val="Book Antiqua"/>
      <family val="1"/>
    </font>
    <font>
      <sz val="10"/>
      <name val="Verdana"/>
      <family val="2"/>
    </font>
    <font>
      <b/>
      <sz val="10"/>
      <name val="Arial"/>
      <family val="2"/>
    </font>
    <font>
      <b/>
      <sz val="14"/>
      <color theme="1"/>
      <name val="Calibri"/>
      <family val="2"/>
      <scheme val="minor"/>
    </font>
    <font>
      <sz val="11"/>
      <name val="Calibri"/>
      <family val="2"/>
      <scheme val="minor"/>
    </font>
    <font>
      <sz val="8"/>
      <name val="Arial"/>
      <family val="2"/>
    </font>
    <font>
      <b/>
      <sz val="11"/>
      <name val="Calibri"/>
      <family val="2"/>
      <scheme val="minor"/>
    </font>
    <font>
      <b/>
      <i/>
      <sz val="10"/>
      <name val="Arial"/>
      <family val="2"/>
    </font>
    <font>
      <sz val="10"/>
      <name val="Calibri"/>
      <family val="2"/>
      <scheme val="minor"/>
    </font>
    <font>
      <b/>
      <sz val="11"/>
      <color rgb="FFFF0000"/>
      <name val="Calibri"/>
      <family val="2"/>
      <scheme val="minor"/>
    </font>
    <font>
      <b/>
      <sz val="16"/>
      <name val="Arial"/>
      <family val="2"/>
    </font>
    <font>
      <b/>
      <vertAlign val="superscript"/>
      <sz val="16"/>
      <name val="Arial"/>
      <family val="2"/>
    </font>
    <font>
      <b/>
      <sz val="18"/>
      <name val="Arial"/>
      <family val="2"/>
    </font>
    <font>
      <b/>
      <vertAlign val="superscript"/>
      <sz val="18"/>
      <name val="Arial"/>
      <family val="2"/>
    </font>
    <font>
      <b/>
      <sz val="18"/>
      <color theme="1"/>
      <name val="Calibri"/>
      <family val="2"/>
      <scheme val="minor"/>
    </font>
    <font>
      <b/>
      <sz val="16"/>
      <name val="Calibri"/>
      <family val="2"/>
      <scheme val="minor"/>
    </font>
    <font>
      <sz val="11"/>
      <name val="Arial"/>
      <family val="2"/>
    </font>
    <font>
      <vertAlign val="superscript"/>
      <sz val="10"/>
      <name val="Calibri"/>
      <family val="2"/>
      <scheme val="minor"/>
    </font>
    <font>
      <vertAlign val="superscript"/>
      <sz val="11"/>
      <name val="Calibri"/>
      <family val="2"/>
      <scheme val="minor"/>
    </font>
    <font>
      <sz val="10"/>
      <color rgb="FFFF0000"/>
      <name val="Arial"/>
      <family val="2"/>
    </font>
    <font>
      <b/>
      <sz val="12"/>
      <name val="Arial"/>
      <family val="2"/>
    </font>
    <font>
      <sz val="10"/>
      <color theme="0"/>
      <name val="Arial"/>
      <family val="2"/>
    </font>
  </fonts>
  <fills count="64">
    <fill>
      <patternFill patternType="none"/>
    </fill>
    <fill>
      <patternFill patternType="gray125"/>
    </fill>
    <fill>
      <patternFill patternType="solid">
        <fgColor theme="3"/>
        <bgColor indexed="64"/>
      </patternFill>
    </fill>
    <fill>
      <patternFill patternType="solid">
        <fgColor theme="5"/>
        <bgColor indexed="64"/>
      </patternFill>
    </fill>
    <fill>
      <patternFill patternType="solid">
        <fgColor theme="4"/>
        <bgColor indexed="64"/>
      </patternFill>
    </fill>
    <fill>
      <patternFill patternType="solid">
        <fgColor rgb="FFFFFF99"/>
        <bgColor indexed="64"/>
      </patternFill>
    </fill>
    <fill>
      <patternFill patternType="solid">
        <fgColor theme="4" tint="0.79998168889431442"/>
        <bgColor indexed="64"/>
      </patternFill>
    </fill>
    <fill>
      <patternFill patternType="solid">
        <fgColor rgb="FFEEEEEE"/>
        <bgColor indexed="64"/>
      </patternFill>
    </fill>
    <fill>
      <patternFill patternType="solid">
        <fgColor rgb="FFFFFFFF"/>
        <bgColor indexed="64"/>
      </patternFill>
    </fill>
    <fill>
      <patternFill patternType="solid">
        <fgColor rgb="FFCCCCCC"/>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2F2F2"/>
        <bgColor rgb="FF000000"/>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00B050"/>
        <bgColor indexed="64"/>
      </patternFill>
    </fill>
    <fill>
      <patternFill patternType="solid">
        <fgColor rgb="FF00B0F0"/>
        <bgColor indexed="64"/>
      </patternFill>
    </fill>
  </fills>
  <borders count="5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diagonal/>
    </border>
    <border>
      <left style="medium">
        <color rgb="FFD4D4D4"/>
      </left>
      <right style="medium">
        <color rgb="FFD4D4D4"/>
      </right>
      <top style="medium">
        <color rgb="FFD4D4D4"/>
      </top>
      <bottom style="medium">
        <color rgb="FFD4D4D4"/>
      </bottom>
      <diagonal/>
    </border>
    <border>
      <left style="medium">
        <color rgb="FFD4D4D4"/>
      </left>
      <right/>
      <top style="medium">
        <color rgb="FFD4D4D4"/>
      </top>
      <bottom style="medium">
        <color rgb="FFD4D4D4"/>
      </bottom>
      <diagonal/>
    </border>
    <border>
      <left/>
      <right/>
      <top/>
      <bottom style="thin">
        <color auto="1"/>
      </bottom>
      <diagonal/>
    </border>
    <border>
      <left/>
      <right style="thin">
        <color auto="1"/>
      </right>
      <top/>
      <bottom style="thin">
        <color auto="1"/>
      </bottom>
      <diagonal/>
    </border>
    <border>
      <left/>
      <right style="medium">
        <color rgb="FFD4D4D4"/>
      </right>
      <top style="medium">
        <color rgb="FFD4D4D4"/>
      </top>
      <bottom style="medium">
        <color rgb="FFD4D4D4"/>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bottom style="thick">
        <color auto="1"/>
      </bottom>
      <diagonal/>
    </border>
    <border>
      <left style="thin">
        <color auto="1"/>
      </left>
      <right style="thin">
        <color auto="1"/>
      </right>
      <top style="medium">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top/>
      <bottom style="double">
        <color indexed="64"/>
      </bottom>
      <diagonal/>
    </border>
  </borders>
  <cellStyleXfs count="94">
    <xf numFmtId="0" fontId="0" fillId="0" borderId="0"/>
    <xf numFmtId="43" fontId="19" fillId="0" borderId="0" applyFont="0" applyFill="0" applyBorder="0" applyAlignment="0" applyProtection="0"/>
    <xf numFmtId="9" fontId="19" fillId="0" borderId="0" applyFont="0" applyFill="0" applyBorder="0" applyAlignment="0" applyProtection="0"/>
    <xf numFmtId="0" fontId="47" fillId="0" borderId="0" applyNumberFormat="0" applyFill="0" applyBorder="0" applyAlignment="0" applyProtection="0">
      <alignment vertical="top"/>
      <protection locked="0"/>
    </xf>
    <xf numFmtId="0" fontId="16" fillId="0" borderId="0"/>
    <xf numFmtId="43" fontId="16" fillId="0" borderId="0" applyFont="0" applyFill="0" applyBorder="0" applyAlignment="0" applyProtection="0"/>
    <xf numFmtId="9" fontId="16" fillId="0" borderId="0" applyFont="0" applyFill="0" applyBorder="0" applyAlignment="0" applyProtection="0"/>
    <xf numFmtId="0" fontId="60" fillId="0" borderId="0" applyNumberFormat="0" applyFill="0" applyBorder="0" applyAlignment="0" applyProtection="0"/>
    <xf numFmtId="0" fontId="19" fillId="0" borderId="0"/>
    <xf numFmtId="0" fontId="64" fillId="0" borderId="0"/>
    <xf numFmtId="9" fontId="15" fillId="0" borderId="0" applyFont="0" applyFill="0" applyBorder="0" applyAlignment="0" applyProtection="0"/>
    <xf numFmtId="43" fontId="64" fillId="0" borderId="0" applyFont="0" applyFill="0" applyBorder="0" applyAlignment="0" applyProtection="0"/>
    <xf numFmtId="0" fontId="71" fillId="0" borderId="0" applyNumberFormat="0" applyFill="0" applyBorder="0" applyAlignment="0" applyProtection="0"/>
    <xf numFmtId="0" fontId="72" fillId="0" borderId="32" applyNumberFormat="0" applyFill="0" applyAlignment="0" applyProtection="0"/>
    <xf numFmtId="0" fontId="73" fillId="0" borderId="33" applyNumberFormat="0" applyFill="0" applyAlignment="0" applyProtection="0"/>
    <xf numFmtId="0" fontId="74" fillId="0" borderId="34" applyNumberFormat="0" applyFill="0" applyAlignment="0" applyProtection="0"/>
    <xf numFmtId="0" fontId="74" fillId="0" borderId="0" applyNumberFormat="0" applyFill="0" applyBorder="0" applyAlignment="0" applyProtection="0"/>
    <xf numFmtId="0" fontId="75" fillId="20" borderId="0" applyNumberFormat="0" applyBorder="0" applyAlignment="0" applyProtection="0"/>
    <xf numFmtId="0" fontId="76" fillId="21" borderId="0" applyNumberFormat="0" applyBorder="0" applyAlignment="0" applyProtection="0"/>
    <xf numFmtId="0" fontId="77" fillId="22" borderId="0" applyNumberFormat="0" applyBorder="0" applyAlignment="0" applyProtection="0"/>
    <xf numFmtId="0" fontId="78" fillId="23" borderId="35" applyNumberFormat="0" applyAlignment="0" applyProtection="0"/>
    <xf numFmtId="0" fontId="79" fillId="24" borderId="36" applyNumberFormat="0" applyAlignment="0" applyProtection="0"/>
    <xf numFmtId="0" fontId="80" fillId="24" borderId="35" applyNumberFormat="0" applyAlignment="0" applyProtection="0"/>
    <xf numFmtId="0" fontId="81" fillId="0" borderId="37" applyNumberFormat="0" applyFill="0" applyAlignment="0" applyProtection="0"/>
    <xf numFmtId="0" fontId="63" fillId="25" borderId="38" applyNumberFormat="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58" fillId="0" borderId="40" applyNumberFormat="0" applyFill="0" applyAlignment="0" applyProtection="0"/>
    <xf numFmtId="0" fontId="84" fillId="27" borderId="0" applyNumberFormat="0" applyBorder="0" applyAlignment="0" applyProtection="0"/>
    <xf numFmtId="0" fontId="14" fillId="28" borderId="0" applyNumberFormat="0" applyBorder="0" applyAlignment="0" applyProtection="0"/>
    <xf numFmtId="0" fontId="14" fillId="29" borderId="0" applyNumberFormat="0" applyBorder="0" applyAlignment="0" applyProtection="0"/>
    <xf numFmtId="0" fontId="84" fillId="30" borderId="0" applyNumberFormat="0" applyBorder="0" applyAlignment="0" applyProtection="0"/>
    <xf numFmtId="0" fontId="84" fillId="31" borderId="0" applyNumberFormat="0" applyBorder="0" applyAlignment="0" applyProtection="0"/>
    <xf numFmtId="0" fontId="14" fillId="32" borderId="0" applyNumberFormat="0" applyBorder="0" applyAlignment="0" applyProtection="0"/>
    <xf numFmtId="0" fontId="14" fillId="33" borderId="0" applyNumberFormat="0" applyBorder="0" applyAlignment="0" applyProtection="0"/>
    <xf numFmtId="0" fontId="84" fillId="34" borderId="0" applyNumberFormat="0" applyBorder="0" applyAlignment="0" applyProtection="0"/>
    <xf numFmtId="0" fontId="84" fillId="35" borderId="0" applyNumberFormat="0" applyBorder="0" applyAlignment="0" applyProtection="0"/>
    <xf numFmtId="0" fontId="14" fillId="36" borderId="0" applyNumberFormat="0" applyBorder="0" applyAlignment="0" applyProtection="0"/>
    <xf numFmtId="0" fontId="14" fillId="37" borderId="0" applyNumberFormat="0" applyBorder="0" applyAlignment="0" applyProtection="0"/>
    <xf numFmtId="0" fontId="84" fillId="38" borderId="0" applyNumberFormat="0" applyBorder="0" applyAlignment="0" applyProtection="0"/>
    <xf numFmtId="0" fontId="84" fillId="39"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84" fillId="42" borderId="0" applyNumberFormat="0" applyBorder="0" applyAlignment="0" applyProtection="0"/>
    <xf numFmtId="0" fontId="84" fillId="43"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84" fillId="46" borderId="0" applyNumberFormat="0" applyBorder="0" applyAlignment="0" applyProtection="0"/>
    <xf numFmtId="0" fontId="84" fillId="47" borderId="0" applyNumberFormat="0" applyBorder="0" applyAlignment="0" applyProtection="0"/>
    <xf numFmtId="0" fontId="14" fillId="48" borderId="0" applyNumberFormat="0" applyBorder="0" applyAlignment="0" applyProtection="0"/>
    <xf numFmtId="0" fontId="14" fillId="49" borderId="0" applyNumberFormat="0" applyBorder="0" applyAlignment="0" applyProtection="0"/>
    <xf numFmtId="0" fontId="84" fillId="50" borderId="0" applyNumberFormat="0" applyBorder="0" applyAlignment="0" applyProtection="0"/>
    <xf numFmtId="0" fontId="14" fillId="0" borderId="0"/>
    <xf numFmtId="43" fontId="14" fillId="0" borderId="0" applyFont="0" applyFill="0" applyBorder="0" applyAlignment="0" applyProtection="0"/>
    <xf numFmtId="0" fontId="14" fillId="26" borderId="39" applyNumberFormat="0" applyFont="0" applyAlignment="0" applyProtection="0"/>
    <xf numFmtId="0" fontId="13" fillId="0" borderId="0"/>
    <xf numFmtId="0" fontId="94" fillId="0" borderId="0"/>
    <xf numFmtId="0" fontId="95" fillId="0" borderId="0"/>
    <xf numFmtId="0" fontId="12" fillId="0" borderId="0"/>
    <xf numFmtId="0" fontId="12" fillId="28" borderId="0" applyNumberFormat="0" applyBorder="0" applyAlignment="0" applyProtection="0"/>
    <xf numFmtId="0" fontId="12" fillId="29"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12" fillId="36" borderId="0" applyNumberFormat="0" applyBorder="0" applyAlignment="0" applyProtection="0"/>
    <xf numFmtId="0" fontId="12" fillId="37" borderId="0" applyNumberFormat="0" applyBorder="0" applyAlignment="0" applyProtection="0"/>
    <xf numFmtId="0" fontId="12" fillId="40" borderId="0" applyNumberFormat="0" applyBorder="0" applyAlignment="0" applyProtection="0"/>
    <xf numFmtId="0" fontId="12" fillId="41" borderId="0" applyNumberFormat="0" applyBorder="0" applyAlignment="0" applyProtection="0"/>
    <xf numFmtId="0" fontId="12" fillId="44" borderId="0" applyNumberFormat="0" applyBorder="0" applyAlignment="0" applyProtection="0"/>
    <xf numFmtId="0" fontId="12" fillId="45" borderId="0" applyNumberFormat="0" applyBorder="0" applyAlignment="0" applyProtection="0"/>
    <xf numFmtId="0" fontId="12" fillId="48" borderId="0" applyNumberFormat="0" applyBorder="0" applyAlignment="0" applyProtection="0"/>
    <xf numFmtId="0" fontId="12" fillId="49" borderId="0" applyNumberFormat="0" applyBorder="0" applyAlignment="0" applyProtection="0"/>
    <xf numFmtId="0" fontId="103" fillId="0" borderId="0"/>
    <xf numFmtId="43" fontId="19" fillId="0" borderId="0" applyFont="0" applyFill="0" applyBorder="0" applyAlignment="0" applyProtection="0"/>
    <xf numFmtId="9" fontId="19"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26" borderId="39" applyNumberFormat="0" applyFont="0" applyAlignment="0" applyProtection="0"/>
    <xf numFmtId="0" fontId="12" fillId="0" borderId="0"/>
    <xf numFmtId="0" fontId="19" fillId="0" borderId="0"/>
    <xf numFmtId="0" fontId="19" fillId="0" borderId="0"/>
    <xf numFmtId="0" fontId="11" fillId="0" borderId="0"/>
    <xf numFmtId="9" fontId="11" fillId="0" borderId="0" applyFont="0" applyFill="0" applyBorder="0" applyAlignment="0" applyProtection="0"/>
    <xf numFmtId="0" fontId="10" fillId="0" borderId="0"/>
    <xf numFmtId="0" fontId="19" fillId="0" borderId="0"/>
    <xf numFmtId="0" fontId="19" fillId="0" borderId="0"/>
    <xf numFmtId="0" fontId="8" fillId="0" borderId="0"/>
    <xf numFmtId="0" fontId="7" fillId="0" borderId="0"/>
    <xf numFmtId="0" fontId="7" fillId="0" borderId="0"/>
    <xf numFmtId="0" fontId="6" fillId="0" borderId="0"/>
    <xf numFmtId="0" fontId="4" fillId="0" borderId="0"/>
  </cellStyleXfs>
  <cellXfs count="823">
    <xf numFmtId="0" fontId="0" fillId="0" borderId="0" xfId="0"/>
    <xf numFmtId="0" fontId="18" fillId="0" borderId="0" xfId="0" applyFont="1"/>
    <xf numFmtId="0" fontId="18" fillId="0" borderId="0" xfId="0" applyFont="1" applyAlignment="1">
      <alignment horizontal="center" vertical="center"/>
    </xf>
    <xf numFmtId="164" fontId="18" fillId="0" borderId="0" xfId="1" applyNumberFormat="1" applyFont="1" applyAlignment="1">
      <alignment horizontal="center" vertical="center"/>
    </xf>
    <xf numFmtId="43" fontId="18" fillId="0" borderId="0" xfId="0" applyNumberFormat="1" applyFont="1" applyAlignment="1">
      <alignment horizontal="center" vertical="center"/>
    </xf>
    <xf numFmtId="43" fontId="18" fillId="0" borderId="0" xfId="1" applyNumberFormat="1" applyFont="1" applyAlignment="1">
      <alignment horizontal="center" vertical="center"/>
    </xf>
    <xf numFmtId="2" fontId="18" fillId="0" borderId="0" xfId="0" applyNumberFormat="1" applyFont="1"/>
    <xf numFmtId="165" fontId="18" fillId="0" borderId="0" xfId="0" applyNumberFormat="1" applyFont="1"/>
    <xf numFmtId="164" fontId="18" fillId="0" borderId="0" xfId="1" applyNumberFormat="1" applyFont="1"/>
    <xf numFmtId="43" fontId="18" fillId="0" borderId="0" xfId="1" applyFont="1"/>
    <xf numFmtId="2" fontId="18" fillId="0" borderId="4" xfId="0" applyNumberFormat="1" applyFont="1" applyBorder="1"/>
    <xf numFmtId="2" fontId="18" fillId="0" borderId="0" xfId="0" applyNumberFormat="1" applyFont="1" applyBorder="1"/>
    <xf numFmtId="2" fontId="18" fillId="0" borderId="6" xfId="0" applyNumberFormat="1" applyFont="1" applyBorder="1"/>
    <xf numFmtId="2" fontId="18" fillId="0" borderId="7" xfId="0" applyNumberFormat="1" applyFont="1" applyBorder="1"/>
    <xf numFmtId="0" fontId="18" fillId="0" borderId="9" xfId="0" applyFont="1" applyBorder="1" applyAlignment="1">
      <alignment horizontal="center" vertical="center"/>
    </xf>
    <xf numFmtId="0" fontId="0" fillId="0" borderId="0" xfId="0" applyAlignment="1">
      <alignment horizontal="center" vertical="center"/>
    </xf>
    <xf numFmtId="0" fontId="17" fillId="4" borderId="0" xfId="0" applyFont="1" applyFill="1" applyAlignment="1">
      <alignment horizontal="center" vertical="center"/>
    </xf>
    <xf numFmtId="9" fontId="18" fillId="0" borderId="0" xfId="2" applyFont="1" applyAlignment="1">
      <alignment horizontal="center" vertical="center"/>
    </xf>
    <xf numFmtId="0" fontId="19" fillId="0" borderId="0" xfId="0" applyFont="1"/>
    <xf numFmtId="9" fontId="19" fillId="0" borderId="0" xfId="0" applyNumberFormat="1" applyFont="1" applyFill="1"/>
    <xf numFmtId="0" fontId="18" fillId="0" borderId="0" xfId="0" applyFont="1" applyAlignment="1">
      <alignment horizontal="center"/>
    </xf>
    <xf numFmtId="2" fontId="18" fillId="0" borderId="0" xfId="0" applyNumberFormat="1" applyFont="1" applyAlignment="1">
      <alignment horizontal="center"/>
    </xf>
    <xf numFmtId="43" fontId="18" fillId="0" borderId="0" xfId="1" applyFont="1" applyAlignment="1">
      <alignment horizontal="center"/>
    </xf>
    <xf numFmtId="0" fontId="24" fillId="2" borderId="0" xfId="0" applyFont="1" applyFill="1"/>
    <xf numFmtId="0" fontId="24" fillId="2" borderId="9" xfId="0" applyFont="1" applyFill="1" applyBorder="1"/>
    <xf numFmtId="0" fontId="24" fillId="2" borderId="0" xfId="0" applyFont="1" applyFill="1" applyBorder="1"/>
    <xf numFmtId="0" fontId="25" fillId="2" borderId="0" xfId="0" applyFont="1" applyFill="1"/>
    <xf numFmtId="0" fontId="24" fillId="0" borderId="0" xfId="0" applyFont="1" applyFill="1"/>
    <xf numFmtId="0" fontId="24" fillId="0" borderId="9" xfId="0" applyFont="1" applyFill="1" applyBorder="1"/>
    <xf numFmtId="0" fontId="24" fillId="0" borderId="0" xfId="0" applyFont="1" applyFill="1" applyBorder="1"/>
    <xf numFmtId="0" fontId="25" fillId="0" borderId="0" xfId="0" applyFont="1" applyFill="1"/>
    <xf numFmtId="0" fontId="26" fillId="0" borderId="0" xfId="0" applyFont="1" applyFill="1"/>
    <xf numFmtId="0" fontId="0" fillId="0" borderId="9" xfId="0" applyBorder="1"/>
    <xf numFmtId="0" fontId="0" fillId="0" borderId="0" xfId="0" applyBorder="1"/>
    <xf numFmtId="0" fontId="27" fillId="6" borderId="0" xfId="0" applyFont="1" applyFill="1"/>
    <xf numFmtId="0" fontId="0" fillId="6" borderId="0" xfId="0" applyFill="1"/>
    <xf numFmtId="0" fontId="0" fillId="6" borderId="9" xfId="0" applyFill="1" applyBorder="1"/>
    <xf numFmtId="0" fontId="0" fillId="6" borderId="0" xfId="0" applyFill="1" applyBorder="1"/>
    <xf numFmtId="0" fontId="0" fillId="0" borderId="0" xfId="0" applyFill="1"/>
    <xf numFmtId="0" fontId="28" fillId="6" borderId="0" xfId="0" applyFont="1" applyFill="1" applyBorder="1" applyAlignment="1"/>
    <xf numFmtId="0" fontId="29" fillId="6" borderId="0" xfId="0" applyFont="1" applyFill="1" applyBorder="1" applyAlignment="1"/>
    <xf numFmtId="0" fontId="36" fillId="0" borderId="0" xfId="0" applyFont="1" applyBorder="1" applyAlignment="1"/>
    <xf numFmtId="0" fontId="37" fillId="0" borderId="0" xfId="0" applyFont="1"/>
    <xf numFmtId="0" fontId="38" fillId="0" borderId="0" xfId="0" applyFont="1"/>
    <xf numFmtId="0" fontId="41" fillId="7" borderId="10" xfId="0" applyFont="1" applyFill="1" applyBorder="1" applyAlignment="1">
      <alignment horizontal="center" vertical="top"/>
    </xf>
    <xf numFmtId="0" fontId="41" fillId="7" borderId="11" xfId="0" applyFont="1" applyFill="1" applyBorder="1" applyAlignment="1">
      <alignment vertical="top" wrapText="1"/>
    </xf>
    <xf numFmtId="0" fontId="41" fillId="7" borderId="10" xfId="0" applyFont="1" applyFill="1" applyBorder="1" applyAlignment="1">
      <alignment horizontal="center" vertical="top" wrapText="1"/>
    </xf>
    <xf numFmtId="0" fontId="19" fillId="0" borderId="0" xfId="0" applyFont="1" applyBorder="1"/>
    <xf numFmtId="0" fontId="42" fillId="0" borderId="0" xfId="0" applyFont="1"/>
    <xf numFmtId="0" fontId="41" fillId="7" borderId="10" xfId="0" applyFont="1" applyFill="1" applyBorder="1" applyAlignment="1">
      <alignment horizontal="left" vertical="top"/>
    </xf>
    <xf numFmtId="0" fontId="41" fillId="8" borderId="10" xfId="0" applyFont="1" applyFill="1" applyBorder="1" applyAlignment="1">
      <alignment horizontal="left" vertical="center"/>
    </xf>
    <xf numFmtId="0" fontId="46" fillId="0" borderId="0" xfId="0" applyFont="1" applyAlignment="1">
      <alignment horizontal="left"/>
    </xf>
    <xf numFmtId="0" fontId="0" fillId="8" borderId="0" xfId="0" applyFill="1" applyAlignment="1">
      <alignment vertical="center"/>
    </xf>
    <xf numFmtId="0" fontId="28" fillId="0" borderId="0" xfId="0" applyFont="1" applyAlignment="1">
      <alignment horizontal="right" vertical="center"/>
    </xf>
    <xf numFmtId="0" fontId="37" fillId="0" borderId="0" xfId="0" applyFont="1" applyAlignment="1">
      <alignment horizontal="left" vertical="center"/>
    </xf>
    <xf numFmtId="0" fontId="19" fillId="0" borderId="0" xfId="0" applyFont="1" applyFill="1" applyBorder="1"/>
    <xf numFmtId="0" fontId="47" fillId="0" borderId="0" xfId="3" applyAlignment="1" applyProtection="1">
      <alignment horizontal="left" vertical="center"/>
    </xf>
    <xf numFmtId="0" fontId="28" fillId="0" borderId="0" xfId="0" applyFont="1"/>
    <xf numFmtId="0" fontId="28" fillId="0" borderId="0" xfId="0" applyFont="1" applyAlignment="1">
      <alignment vertical="center"/>
    </xf>
    <xf numFmtId="0" fontId="0" fillId="0" borderId="12" xfId="0" applyBorder="1"/>
    <xf numFmtId="0" fontId="0" fillId="0" borderId="13" xfId="0" applyBorder="1"/>
    <xf numFmtId="0" fontId="28" fillId="0" borderId="12" xfId="0" applyFont="1" applyBorder="1" applyAlignment="1">
      <alignment horizontal="right" vertical="center"/>
    </xf>
    <xf numFmtId="0" fontId="49" fillId="6" borderId="0" xfId="0" applyFont="1" applyFill="1"/>
    <xf numFmtId="0" fontId="33" fillId="6" borderId="0" xfId="0" applyFont="1" applyFill="1" applyBorder="1" applyAlignment="1"/>
    <xf numFmtId="0" fontId="41" fillId="7" borderId="11" xfId="0" applyFont="1" applyFill="1" applyBorder="1" applyAlignment="1">
      <alignment horizontal="center" vertical="top" wrapText="1"/>
    </xf>
    <xf numFmtId="0" fontId="41" fillId="7" borderId="14" xfId="0" applyFont="1" applyFill="1" applyBorder="1" applyAlignment="1">
      <alignment horizontal="center" vertical="top" wrapText="1"/>
    </xf>
    <xf numFmtId="166" fontId="18" fillId="0" borderId="0" xfId="2" applyNumberFormat="1" applyFont="1"/>
    <xf numFmtId="0" fontId="17" fillId="10" borderId="0" xfId="0" applyFont="1" applyFill="1"/>
    <xf numFmtId="0" fontId="17" fillId="10" borderId="0" xfId="0" applyFont="1" applyFill="1" applyAlignment="1">
      <alignment horizontal="center" vertical="center"/>
    </xf>
    <xf numFmtId="0" fontId="18" fillId="11" borderId="0" xfId="0" applyFont="1" applyFill="1" applyAlignment="1">
      <alignment horizontal="center" vertical="center"/>
    </xf>
    <xf numFmtId="0" fontId="18" fillId="11" borderId="9" xfId="0" applyFont="1" applyFill="1" applyBorder="1" applyAlignment="1">
      <alignment horizontal="center" vertical="center"/>
    </xf>
    <xf numFmtId="164" fontId="18" fillId="11" borderId="0" xfId="1" applyNumberFormat="1" applyFont="1" applyFill="1" applyAlignment="1">
      <alignment horizontal="center" vertical="center"/>
    </xf>
    <xf numFmtId="0" fontId="18" fillId="12" borderId="0" xfId="0" applyFont="1" applyFill="1" applyAlignment="1">
      <alignment horizontal="center" vertical="center"/>
    </xf>
    <xf numFmtId="0" fontId="18" fillId="12" borderId="9" xfId="0" applyFont="1" applyFill="1" applyBorder="1" applyAlignment="1">
      <alignment horizontal="center" vertical="center"/>
    </xf>
    <xf numFmtId="164" fontId="18" fillId="12" borderId="0" xfId="1" applyNumberFormat="1" applyFont="1" applyFill="1" applyAlignment="1">
      <alignment horizontal="center" vertical="center"/>
    </xf>
    <xf numFmtId="9" fontId="18" fillId="12" borderId="0" xfId="2" applyFont="1" applyFill="1" applyAlignment="1">
      <alignment horizontal="center" vertical="center"/>
    </xf>
    <xf numFmtId="9" fontId="18" fillId="11" borderId="0" xfId="2" applyFont="1" applyFill="1" applyAlignment="1">
      <alignment horizontal="center" vertical="center"/>
    </xf>
    <xf numFmtId="0" fontId="17" fillId="10" borderId="0" xfId="0" applyFont="1" applyFill="1" applyAlignment="1">
      <alignment horizontal="center" vertical="center" wrapText="1"/>
    </xf>
    <xf numFmtId="43" fontId="20" fillId="0" borderId="0" xfId="1" applyFont="1" applyAlignment="1">
      <alignment horizontal="center"/>
    </xf>
    <xf numFmtId="0" fontId="18" fillId="10" borderId="0" xfId="0" applyFont="1" applyFill="1" applyAlignment="1">
      <alignment horizontal="center" vertical="center"/>
    </xf>
    <xf numFmtId="0" fontId="21" fillId="10" borderId="0" xfId="0" applyFont="1" applyFill="1" applyAlignment="1">
      <alignment horizontal="center" vertical="center"/>
    </xf>
    <xf numFmtId="0" fontId="21" fillId="10" borderId="9" xfId="0" applyFont="1" applyFill="1" applyBorder="1" applyAlignment="1">
      <alignment horizontal="center" vertical="center"/>
    </xf>
    <xf numFmtId="0" fontId="17" fillId="10" borderId="9" xfId="0" applyFont="1" applyFill="1" applyBorder="1" applyAlignment="1">
      <alignment horizontal="center" vertical="center"/>
    </xf>
    <xf numFmtId="0" fontId="17" fillId="10" borderId="0" xfId="0" applyFont="1" applyFill="1" applyBorder="1" applyAlignment="1">
      <alignment horizontal="center" vertical="center"/>
    </xf>
    <xf numFmtId="9" fontId="51" fillId="5" borderId="0" xfId="0" applyNumberFormat="1" applyFont="1" applyFill="1"/>
    <xf numFmtId="9" fontId="0" fillId="0" borderId="0" xfId="2" applyNumberFormat="1" applyFont="1"/>
    <xf numFmtId="0" fontId="18" fillId="10" borderId="0" xfId="0" applyFont="1" applyFill="1"/>
    <xf numFmtId="0" fontId="20" fillId="0" borderId="20" xfId="0" applyFont="1" applyBorder="1" applyAlignment="1">
      <alignment horizontal="center" vertical="center"/>
    </xf>
    <xf numFmtId="0" fontId="18" fillId="10" borderId="1" xfId="0" applyFont="1" applyFill="1" applyBorder="1" applyAlignment="1">
      <alignment horizontal="center" vertical="center"/>
    </xf>
    <xf numFmtId="0" fontId="18" fillId="10" borderId="2" xfId="0" applyFont="1" applyFill="1" applyBorder="1" applyAlignment="1">
      <alignment horizontal="center" vertical="center"/>
    </xf>
    <xf numFmtId="0" fontId="18" fillId="10" borderId="3" xfId="0" applyFont="1" applyFill="1" applyBorder="1" applyAlignment="1">
      <alignment horizontal="center" vertical="center"/>
    </xf>
    <xf numFmtId="0" fontId="17" fillId="10" borderId="4" xfId="0" applyFont="1" applyFill="1" applyBorder="1" applyAlignment="1">
      <alignment horizontal="center" vertical="center"/>
    </xf>
    <xf numFmtId="0" fontId="17" fillId="10" borderId="5" xfId="0" applyFont="1" applyFill="1" applyBorder="1" applyAlignment="1">
      <alignment horizontal="center" vertical="center"/>
    </xf>
    <xf numFmtId="0" fontId="18" fillId="13" borderId="4" xfId="0" applyFont="1" applyFill="1" applyBorder="1" applyAlignment="1">
      <alignment horizontal="center" vertical="center"/>
    </xf>
    <xf numFmtId="0" fontId="18" fillId="13" borderId="0" xfId="0" applyFont="1" applyFill="1" applyBorder="1" applyAlignment="1">
      <alignment horizontal="center" vertical="center"/>
    </xf>
    <xf numFmtId="0" fontId="18" fillId="13" borderId="0" xfId="0" applyFont="1" applyFill="1" applyBorder="1" applyAlignment="1">
      <alignment horizontal="left" vertical="center"/>
    </xf>
    <xf numFmtId="0" fontId="18" fillId="13" borderId="5" xfId="0" applyFont="1" applyFill="1" applyBorder="1" applyAlignment="1">
      <alignment horizontal="left" vertical="center"/>
    </xf>
    <xf numFmtId="0" fontId="18" fillId="13" borderId="6"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7" xfId="0" applyFont="1" applyFill="1" applyBorder="1" applyAlignment="1">
      <alignment horizontal="left" vertical="center"/>
    </xf>
    <xf numFmtId="0" fontId="18" fillId="13" borderId="8" xfId="0" applyFont="1" applyFill="1" applyBorder="1" applyAlignment="1">
      <alignment horizontal="left" vertical="center"/>
    </xf>
    <xf numFmtId="0" fontId="21" fillId="10" borderId="1" xfId="0" applyFont="1" applyFill="1" applyBorder="1" applyAlignment="1">
      <alignment horizontal="center" vertical="center"/>
    </xf>
    <xf numFmtId="0" fontId="17" fillId="10" borderId="2" xfId="0" applyFont="1" applyFill="1" applyBorder="1" applyAlignment="1">
      <alignment horizontal="center" vertical="center"/>
    </xf>
    <xf numFmtId="0" fontId="17" fillId="10" borderId="3" xfId="0" applyFont="1" applyFill="1" applyBorder="1" applyAlignment="1">
      <alignment horizontal="center" vertical="center"/>
    </xf>
    <xf numFmtId="43" fontId="18" fillId="0" borderId="0" xfId="1" applyFont="1" applyFill="1" applyAlignment="1">
      <alignment horizontal="center" vertical="center"/>
    </xf>
    <xf numFmtId="43" fontId="18" fillId="0" borderId="0" xfId="0" applyNumberFormat="1" applyFont="1"/>
    <xf numFmtId="0" fontId="20" fillId="14" borderId="0" xfId="0" applyFont="1" applyFill="1"/>
    <xf numFmtId="0" fontId="18" fillId="0" borderId="0" xfId="0" quotePrefix="1" applyFont="1"/>
    <xf numFmtId="9" fontId="18" fillId="0" borderId="0" xfId="2" applyNumberFormat="1" applyFont="1" applyAlignment="1">
      <alignment horizontal="center" vertical="center"/>
    </xf>
    <xf numFmtId="167" fontId="0" fillId="0" borderId="0" xfId="0" applyNumberFormat="1"/>
    <xf numFmtId="0" fontId="37" fillId="8" borderId="0" xfId="0" applyFont="1" applyFill="1" applyBorder="1" applyAlignment="1">
      <alignment vertical="top"/>
    </xf>
    <xf numFmtId="10" fontId="37" fillId="8" borderId="0" xfId="2" applyNumberFormat="1" applyFont="1" applyFill="1" applyBorder="1" applyAlignment="1">
      <alignment vertical="top"/>
    </xf>
    <xf numFmtId="10" fontId="0" fillId="0" borderId="0" xfId="2" applyNumberFormat="1" applyFont="1"/>
    <xf numFmtId="0" fontId="53" fillId="10" borderId="19" xfId="0" applyFont="1" applyFill="1" applyBorder="1" applyAlignment="1">
      <alignment horizontal="center" vertical="top" wrapText="1"/>
    </xf>
    <xf numFmtId="0" fontId="54" fillId="10" borderId="25" xfId="0" applyFont="1" applyFill="1" applyBorder="1" applyAlignment="1">
      <alignment horizontal="center" vertical="top" wrapText="1"/>
    </xf>
    <xf numFmtId="0" fontId="55" fillId="17" borderId="24" xfId="0" applyFont="1" applyFill="1" applyBorder="1" applyAlignment="1">
      <alignment horizontal="left" vertical="top" wrapText="1"/>
    </xf>
    <xf numFmtId="10" fontId="55" fillId="0" borderId="19" xfId="2" applyNumberFormat="1" applyFont="1" applyBorder="1" applyAlignment="1">
      <alignment vertical="center" wrapText="1"/>
    </xf>
    <xf numFmtId="0" fontId="55" fillId="18" borderId="19" xfId="0" applyFont="1" applyFill="1" applyBorder="1" applyAlignment="1">
      <alignment horizontal="left" vertical="top" wrapText="1"/>
    </xf>
    <xf numFmtId="10" fontId="54" fillId="10" borderId="25" xfId="0" applyNumberFormat="1" applyFont="1" applyFill="1" applyBorder="1" applyAlignment="1">
      <alignment vertical="top" wrapText="1"/>
    </xf>
    <xf numFmtId="0" fontId="56" fillId="0" borderId="0" xfId="0" applyFont="1"/>
    <xf numFmtId="0" fontId="54" fillId="10" borderId="26" xfId="0" applyFont="1" applyFill="1" applyBorder="1" applyAlignment="1">
      <alignment vertical="top" wrapText="1"/>
    </xf>
    <xf numFmtId="10" fontId="54" fillId="10" borderId="27" xfId="0" applyNumberFormat="1" applyFont="1" applyFill="1" applyBorder="1" applyAlignment="1">
      <alignment vertical="center" wrapText="1"/>
    </xf>
    <xf numFmtId="0" fontId="54" fillId="10" borderId="27" xfId="0" applyFont="1" applyFill="1" applyBorder="1" applyAlignment="1">
      <alignment vertical="center" wrapText="1"/>
    </xf>
    <xf numFmtId="10" fontId="57" fillId="0" borderId="19" xfId="2" applyNumberFormat="1" applyFont="1" applyBorder="1" applyAlignment="1">
      <alignment vertical="center" wrapText="1"/>
    </xf>
    <xf numFmtId="9" fontId="18" fillId="0" borderId="0" xfId="0" applyNumberFormat="1" applyFont="1"/>
    <xf numFmtId="9" fontId="18" fillId="12" borderId="0" xfId="2" applyNumberFormat="1" applyFont="1" applyFill="1" applyAlignment="1">
      <alignment horizontal="center" vertical="center"/>
    </xf>
    <xf numFmtId="9" fontId="18" fillId="11" borderId="0" xfId="2" applyNumberFormat="1" applyFont="1" applyFill="1" applyAlignment="1">
      <alignment horizontal="center" vertical="center"/>
    </xf>
    <xf numFmtId="164" fontId="18" fillId="12" borderId="0" xfId="0" applyNumberFormat="1" applyFont="1" applyFill="1" applyAlignment="1">
      <alignment horizontal="center" vertical="center"/>
    </xf>
    <xf numFmtId="0" fontId="58" fillId="0" borderId="0" xfId="0" applyFont="1"/>
    <xf numFmtId="0" fontId="0" fillId="0" borderId="20" xfId="0" applyBorder="1"/>
    <xf numFmtId="0" fontId="58" fillId="0" borderId="20" xfId="0" applyFont="1" applyBorder="1"/>
    <xf numFmtId="0" fontId="20" fillId="0" borderId="28" xfId="0" applyFont="1" applyBorder="1" applyAlignment="1">
      <alignment horizontal="center" vertical="center"/>
    </xf>
    <xf numFmtId="9" fontId="20" fillId="15" borderId="20" xfId="2" applyFont="1" applyFill="1" applyBorder="1" applyAlignment="1">
      <alignment horizontal="center" vertical="center"/>
    </xf>
    <xf numFmtId="9" fontId="20" fillId="0" borderId="20" xfId="2" applyFont="1" applyBorder="1" applyAlignment="1">
      <alignment horizontal="center" vertical="center"/>
    </xf>
    <xf numFmtId="0" fontId="59" fillId="0" borderId="20" xfId="0" applyFont="1" applyBorder="1" applyAlignment="1">
      <alignment horizontal="center" vertical="center" wrapText="1"/>
    </xf>
    <xf numFmtId="43" fontId="18" fillId="0" borderId="0" xfId="2" applyNumberFormat="1" applyFont="1" applyAlignment="1">
      <alignment horizontal="center" vertical="center"/>
    </xf>
    <xf numFmtId="0" fontId="17" fillId="0" borderId="0" xfId="0" applyFont="1" applyFill="1" applyAlignment="1">
      <alignment horizontal="center" vertical="center" wrapText="1"/>
    </xf>
    <xf numFmtId="10" fontId="20" fillId="3" borderId="18" xfId="2" applyNumberFormat="1" applyFont="1" applyFill="1" applyBorder="1"/>
    <xf numFmtId="164" fontId="18" fillId="11" borderId="0" xfId="0" applyNumberFormat="1" applyFont="1" applyFill="1" applyAlignment="1">
      <alignment horizontal="center" vertical="center"/>
    </xf>
    <xf numFmtId="168" fontId="18" fillId="0" borderId="0" xfId="1" applyNumberFormat="1" applyFont="1" applyAlignment="1">
      <alignment horizontal="center" vertical="center"/>
    </xf>
    <xf numFmtId="166" fontId="18" fillId="14" borderId="0" xfId="2" applyNumberFormat="1" applyFont="1" applyFill="1"/>
    <xf numFmtId="166" fontId="18" fillId="14" borderId="0" xfId="2" applyNumberFormat="1" applyFont="1" applyFill="1" applyBorder="1"/>
    <xf numFmtId="166" fontId="18" fillId="14" borderId="5" xfId="2" applyNumberFormat="1" applyFont="1" applyFill="1" applyBorder="1"/>
    <xf numFmtId="166" fontId="20" fillId="14" borderId="0" xfId="2" applyNumberFormat="1" applyFont="1" applyFill="1"/>
    <xf numFmtId="2" fontId="18" fillId="13" borderId="0" xfId="0" applyNumberFormat="1" applyFont="1" applyFill="1" applyBorder="1"/>
    <xf numFmtId="165" fontId="18" fillId="13" borderId="0" xfId="0" applyNumberFormat="1" applyFont="1" applyFill="1" applyBorder="1"/>
    <xf numFmtId="0" fontId="18" fillId="13" borderId="0" xfId="0" applyFont="1" applyFill="1" applyBorder="1"/>
    <xf numFmtId="0" fontId="18" fillId="0" borderId="0" xfId="0" applyFont="1" applyBorder="1"/>
    <xf numFmtId="166" fontId="20" fillId="14" borderId="16" xfId="2" applyNumberFormat="1" applyFont="1" applyFill="1" applyBorder="1"/>
    <xf numFmtId="166" fontId="20" fillId="14" borderId="17" xfId="2" applyNumberFormat="1" applyFont="1" applyFill="1" applyBorder="1"/>
    <xf numFmtId="0" fontId="18" fillId="0" borderId="0" xfId="0" applyFont="1" applyFill="1"/>
    <xf numFmtId="0" fontId="18" fillId="0" borderId="1" xfId="0" applyFont="1" applyBorder="1"/>
    <xf numFmtId="0" fontId="18" fillId="0" borderId="2" xfId="0" applyFont="1" applyBorder="1"/>
    <xf numFmtId="0" fontId="18" fillId="0" borderId="3" xfId="0" applyFont="1" applyBorder="1"/>
    <xf numFmtId="0" fontId="17" fillId="10" borderId="0"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8" fillId="0" borderId="4" xfId="0" applyFont="1" applyBorder="1" applyAlignment="1">
      <alignment horizontal="center"/>
    </xf>
    <xf numFmtId="0" fontId="18" fillId="0" borderId="0" xfId="0" applyFont="1" applyBorder="1" applyAlignment="1">
      <alignment horizontal="center"/>
    </xf>
    <xf numFmtId="2" fontId="18" fillId="0" borderId="0" xfId="0" applyNumberFormat="1" applyFont="1" applyBorder="1" applyAlignment="1">
      <alignment horizontal="center"/>
    </xf>
    <xf numFmtId="43" fontId="18" fillId="0" borderId="0" xfId="1" applyFont="1" applyBorder="1" applyAlignment="1">
      <alignment horizontal="center"/>
    </xf>
    <xf numFmtId="2" fontId="18" fillId="0" borderId="5" xfId="0" applyNumberFormat="1" applyFont="1" applyBorder="1" applyAlignment="1">
      <alignment horizontal="center"/>
    </xf>
    <xf numFmtId="43" fontId="18" fillId="0" borderId="0" xfId="0" applyNumberFormat="1" applyFont="1" applyBorder="1"/>
    <xf numFmtId="0" fontId="19" fillId="0" borderId="1" xfId="0" applyFont="1" applyBorder="1"/>
    <xf numFmtId="0" fontId="19" fillId="0" borderId="3" xfId="0" applyFont="1" applyBorder="1"/>
    <xf numFmtId="0" fontId="19" fillId="0" borderId="4" xfId="0" applyFont="1" applyBorder="1"/>
    <xf numFmtId="0" fontId="19" fillId="0" borderId="5" xfId="0" applyFont="1" applyBorder="1"/>
    <xf numFmtId="0" fontId="17" fillId="10" borderId="4" xfId="0" applyFont="1" applyFill="1" applyBorder="1" applyAlignment="1">
      <alignment horizontal="center" vertical="center" wrapText="1"/>
    </xf>
    <xf numFmtId="43" fontId="18" fillId="0" borderId="4" xfId="1" applyFont="1" applyBorder="1" applyAlignment="1">
      <alignment horizontal="center"/>
    </xf>
    <xf numFmtId="0" fontId="0" fillId="0" borderId="5" xfId="0" applyBorder="1"/>
    <xf numFmtId="43" fontId="20" fillId="0" borderId="4" xfId="1" applyFont="1" applyBorder="1" applyAlignment="1">
      <alignment horizontal="center"/>
    </xf>
    <xf numFmtId="0" fontId="0" fillId="0" borderId="6" xfId="0" applyBorder="1"/>
    <xf numFmtId="166" fontId="20" fillId="14" borderId="8" xfId="2" applyNumberFormat="1" applyFont="1" applyFill="1" applyBorder="1"/>
    <xf numFmtId="0" fontId="18" fillId="0" borderId="7" xfId="0" applyFont="1" applyBorder="1"/>
    <xf numFmtId="0" fontId="18" fillId="0" borderId="8" xfId="0" applyFont="1" applyBorder="1"/>
    <xf numFmtId="9" fontId="18" fillId="14" borderId="0" xfId="2" applyFont="1" applyFill="1" applyBorder="1" applyAlignment="1">
      <alignment horizontal="center"/>
    </xf>
    <xf numFmtId="9" fontId="18" fillId="0" borderId="0" xfId="0" applyNumberFormat="1" applyFont="1" applyBorder="1"/>
    <xf numFmtId="0" fontId="18" fillId="0" borderId="29" xfId="0" applyFont="1" applyBorder="1"/>
    <xf numFmtId="166" fontId="20" fillId="14" borderId="30" xfId="0" applyNumberFormat="1" applyFont="1" applyFill="1" applyBorder="1"/>
    <xf numFmtId="166" fontId="20" fillId="14" borderId="31" xfId="0" applyNumberFormat="1" applyFont="1" applyFill="1" applyBorder="1"/>
    <xf numFmtId="0" fontId="20" fillId="19" borderId="0" xfId="0" applyFont="1" applyFill="1"/>
    <xf numFmtId="10" fontId="20" fillId="19" borderId="0" xfId="0" applyNumberFormat="1" applyFont="1" applyFill="1"/>
    <xf numFmtId="0" fontId="20" fillId="0" borderId="0" xfId="0" applyFont="1"/>
    <xf numFmtId="0" fontId="68" fillId="13" borderId="0" xfId="0" applyFont="1" applyFill="1"/>
    <xf numFmtId="0" fontId="69" fillId="13" borderId="0" xfId="0" applyFont="1" applyFill="1" applyAlignment="1"/>
    <xf numFmtId="0" fontId="18" fillId="0" borderId="43" xfId="0" applyFont="1" applyBorder="1" applyAlignment="1">
      <alignment horizontal="center"/>
    </xf>
    <xf numFmtId="0" fontId="18" fillId="0" borderId="44" xfId="0" applyFont="1" applyBorder="1" applyAlignment="1">
      <alignment horizontal="center"/>
    </xf>
    <xf numFmtId="2" fontId="18" fillId="0" borderId="46" xfId="0" applyNumberFormat="1" applyFont="1" applyBorder="1" applyAlignment="1">
      <alignment horizontal="center"/>
    </xf>
    <xf numFmtId="10" fontId="20" fillId="3" borderId="0" xfId="0" applyNumberFormat="1" applyFont="1" applyFill="1"/>
    <xf numFmtId="10" fontId="20" fillId="14" borderId="20" xfId="2" applyNumberFormat="1" applyFont="1" applyFill="1" applyBorder="1"/>
    <xf numFmtId="0" fontId="70" fillId="13" borderId="0" xfId="0" applyFont="1" applyFill="1" applyAlignment="1">
      <alignment horizontal="center"/>
    </xf>
    <xf numFmtId="15" fontId="18" fillId="0" borderId="0" xfId="0" applyNumberFormat="1" applyFont="1"/>
    <xf numFmtId="0" fontId="85" fillId="14" borderId="1" xfId="55" applyFont="1" applyFill="1" applyBorder="1"/>
    <xf numFmtId="0" fontId="86" fillId="14" borderId="2" xfId="8" applyFont="1" applyFill="1" applyBorder="1"/>
    <xf numFmtId="0" fontId="86" fillId="14" borderId="3" xfId="8" applyFont="1" applyFill="1" applyBorder="1"/>
    <xf numFmtId="0" fontId="86" fillId="0" borderId="0" xfId="8" applyFont="1"/>
    <xf numFmtId="0" fontId="68" fillId="14" borderId="4" xfId="8" applyFont="1" applyFill="1" applyBorder="1"/>
    <xf numFmtId="0" fontId="68" fillId="14" borderId="0" xfId="8" applyFont="1" applyFill="1" applyBorder="1"/>
    <xf numFmtId="0" fontId="86" fillId="14" borderId="0" xfId="8" applyFont="1" applyFill="1" applyBorder="1"/>
    <xf numFmtId="0" fontId="86" fillId="14" borderId="5" xfId="8" applyFont="1" applyFill="1" applyBorder="1"/>
    <xf numFmtId="0" fontId="68" fillId="51" borderId="4" xfId="8" applyFont="1" applyFill="1" applyBorder="1"/>
    <xf numFmtId="0" fontId="68" fillId="51" borderId="0" xfId="8" applyFont="1" applyFill="1" applyBorder="1"/>
    <xf numFmtId="0" fontId="87" fillId="51" borderId="0" xfId="8" applyFont="1" applyFill="1" applyBorder="1"/>
    <xf numFmtId="0" fontId="87" fillId="51" borderId="5" xfId="8" applyFont="1" applyFill="1" applyBorder="1"/>
    <xf numFmtId="0" fontId="68" fillId="52" borderId="4" xfId="8" applyFont="1" applyFill="1" applyBorder="1"/>
    <xf numFmtId="0" fontId="68" fillId="52" borderId="0" xfId="8" applyFont="1" applyFill="1" applyBorder="1"/>
    <xf numFmtId="0" fontId="87" fillId="52" borderId="0" xfId="8" applyFont="1" applyFill="1" applyBorder="1"/>
    <xf numFmtId="0" fontId="87" fillId="52" borderId="5" xfId="8" applyFont="1" applyFill="1" applyBorder="1"/>
    <xf numFmtId="0" fontId="69" fillId="53" borderId="4" xfId="8" applyFont="1" applyFill="1" applyBorder="1"/>
    <xf numFmtId="0" fontId="68" fillId="53" borderId="0" xfId="8" applyFont="1" applyFill="1" applyBorder="1"/>
    <xf numFmtId="0" fontId="86" fillId="53" borderId="0" xfId="8" applyFont="1" applyFill="1" applyBorder="1"/>
    <xf numFmtId="0" fontId="86" fillId="53" borderId="5" xfId="8" applyFont="1" applyFill="1" applyBorder="1"/>
    <xf numFmtId="0" fontId="68" fillId="53" borderId="4" xfId="8" applyFont="1" applyFill="1" applyBorder="1"/>
    <xf numFmtId="0" fontId="69" fillId="54" borderId="4" xfId="8" applyFont="1" applyFill="1" applyBorder="1"/>
    <xf numFmtId="0" fontId="68" fillId="54" borderId="0" xfId="8" applyFont="1" applyFill="1" applyBorder="1"/>
    <xf numFmtId="0" fontId="68" fillId="54" borderId="5" xfId="8" applyFont="1" applyFill="1" applyBorder="1"/>
    <xf numFmtId="0" fontId="69" fillId="55" borderId="4" xfId="8" applyFont="1" applyFill="1" applyBorder="1"/>
    <xf numFmtId="0" fontId="68" fillId="55" borderId="0" xfId="8" applyFont="1" applyFill="1" applyBorder="1"/>
    <xf numFmtId="0" fontId="86" fillId="55" borderId="0" xfId="8" applyFont="1" applyFill="1" applyBorder="1"/>
    <xf numFmtId="0" fontId="86" fillId="55" borderId="5" xfId="8" applyFont="1" applyFill="1" applyBorder="1"/>
    <xf numFmtId="0" fontId="69" fillId="56" borderId="4" xfId="8" applyFont="1" applyFill="1" applyBorder="1"/>
    <xf numFmtId="0" fontId="68" fillId="56" borderId="0" xfId="8" applyFont="1" applyFill="1" applyBorder="1"/>
    <xf numFmtId="0" fontId="86" fillId="56" borderId="0" xfId="8" applyFont="1" applyFill="1" applyBorder="1"/>
    <xf numFmtId="0" fontId="86" fillId="56" borderId="5" xfId="8" applyFont="1" applyFill="1" applyBorder="1"/>
    <xf numFmtId="0" fontId="68" fillId="57" borderId="6" xfId="8" applyFont="1" applyFill="1" applyBorder="1"/>
    <xf numFmtId="0" fontId="68" fillId="57" borderId="7" xfId="8" applyFont="1" applyFill="1" applyBorder="1"/>
    <xf numFmtId="0" fontId="68" fillId="57" borderId="8" xfId="8" applyFont="1" applyFill="1" applyBorder="1"/>
    <xf numFmtId="0" fontId="88" fillId="0" borderId="0" xfId="8" applyFont="1"/>
    <xf numFmtId="0" fontId="89" fillId="13" borderId="1" xfId="8" applyFont="1" applyFill="1" applyBorder="1"/>
    <xf numFmtId="0" fontId="86" fillId="13" borderId="2" xfId="8" applyFont="1" applyFill="1" applyBorder="1"/>
    <xf numFmtId="0" fontId="86" fillId="13" borderId="3" xfId="8" applyFont="1" applyFill="1" applyBorder="1"/>
    <xf numFmtId="0" fontId="86" fillId="13" borderId="4" xfId="8" applyFont="1" applyFill="1" applyBorder="1"/>
    <xf numFmtId="0" fontId="86" fillId="13" borderId="0" xfId="8" applyFont="1" applyFill="1" applyBorder="1"/>
    <xf numFmtId="0" fontId="86" fillId="13" borderId="5" xfId="8" applyFont="1" applyFill="1" applyBorder="1"/>
    <xf numFmtId="0" fontId="90" fillId="13" borderId="4" xfId="8" applyFont="1" applyFill="1" applyBorder="1"/>
    <xf numFmtId="0" fontId="90" fillId="13" borderId="6" xfId="8" applyFont="1" applyFill="1" applyBorder="1"/>
    <xf numFmtId="0" fontId="86" fillId="13" borderId="7" xfId="8" applyFont="1" applyFill="1" applyBorder="1"/>
    <xf numFmtId="0" fontId="86" fillId="13" borderId="8" xfId="8" applyFont="1" applyFill="1" applyBorder="1"/>
    <xf numFmtId="0" fontId="0" fillId="12" borderId="0" xfId="0" applyFill="1"/>
    <xf numFmtId="43" fontId="18" fillId="13" borderId="0" xfId="1" applyFont="1" applyFill="1" applyAlignment="1">
      <alignment horizontal="center" vertical="center"/>
    </xf>
    <xf numFmtId="0" fontId="0" fillId="13" borderId="0" xfId="0" applyFill="1" applyAlignment="1">
      <alignment horizontal="center" vertical="center"/>
    </xf>
    <xf numFmtId="0" fontId="0" fillId="13" borderId="0" xfId="0" applyFill="1"/>
    <xf numFmtId="0" fontId="21" fillId="51" borderId="0" xfId="0" applyFont="1" applyFill="1"/>
    <xf numFmtId="0" fontId="91" fillId="51" borderId="0" xfId="0" applyFont="1" applyFill="1"/>
    <xf numFmtId="0" fontId="18" fillId="51" borderId="0" xfId="0" applyFont="1" applyFill="1"/>
    <xf numFmtId="0" fontId="18" fillId="13" borderId="0" xfId="0" applyFont="1" applyFill="1"/>
    <xf numFmtId="0" fontId="20" fillId="13" borderId="0" xfId="0" applyFont="1" applyFill="1"/>
    <xf numFmtId="0" fontId="17" fillId="13" borderId="0" xfId="0" applyFont="1" applyFill="1" applyAlignment="1">
      <alignment horizontal="center" vertical="center"/>
    </xf>
    <xf numFmtId="43" fontId="18" fillId="13" borderId="0" xfId="0" applyNumberFormat="1" applyFont="1" applyFill="1"/>
    <xf numFmtId="0" fontId="21" fillId="52" borderId="0" xfId="0" applyFont="1" applyFill="1"/>
    <xf numFmtId="0" fontId="91" fillId="52" borderId="0" xfId="0" applyFont="1" applyFill="1"/>
    <xf numFmtId="0" fontId="18" fillId="53" borderId="0" xfId="0" applyFont="1" applyFill="1"/>
    <xf numFmtId="0" fontId="91" fillId="53" borderId="0" xfId="0" applyFont="1" applyFill="1"/>
    <xf numFmtId="10" fontId="18" fillId="13" borderId="0" xfId="2" applyNumberFormat="1" applyFont="1" applyFill="1" applyBorder="1"/>
    <xf numFmtId="10" fontId="20" fillId="3" borderId="20" xfId="2" applyNumberFormat="1" applyFont="1" applyFill="1" applyBorder="1"/>
    <xf numFmtId="0" fontId="93" fillId="54" borderId="0" xfId="0" applyFont="1" applyFill="1"/>
    <xf numFmtId="0" fontId="91" fillId="54" borderId="0" xfId="0" applyFont="1" applyFill="1"/>
    <xf numFmtId="2" fontId="18" fillId="0" borderId="0" xfId="0" applyNumberFormat="1" applyFont="1" applyFill="1"/>
    <xf numFmtId="165" fontId="18" fillId="0" borderId="0" xfId="0" applyNumberFormat="1" applyFont="1" applyFill="1"/>
    <xf numFmtId="166" fontId="18" fillId="0" borderId="0" xfId="2" applyNumberFormat="1" applyFont="1" applyFill="1" applyBorder="1"/>
    <xf numFmtId="166" fontId="20" fillId="0" borderId="20" xfId="2" applyNumberFormat="1" applyFont="1" applyFill="1" applyBorder="1"/>
    <xf numFmtId="0" fontId="18" fillId="56" borderId="0" xfId="0" applyFont="1" applyFill="1"/>
    <xf numFmtId="0" fontId="91" fillId="56" borderId="0" xfId="0" applyFont="1" applyFill="1"/>
    <xf numFmtId="0" fontId="18" fillId="55" borderId="0" xfId="0" applyFont="1" applyFill="1"/>
    <xf numFmtId="0" fontId="91" fillId="55" borderId="0" xfId="0" applyFont="1" applyFill="1"/>
    <xf numFmtId="0" fontId="93" fillId="57" borderId="0" xfId="0" applyFont="1" applyFill="1"/>
    <xf numFmtId="0" fontId="91" fillId="57" borderId="0" xfId="0" applyFont="1" applyFill="1"/>
    <xf numFmtId="2" fontId="18" fillId="0" borderId="5" xfId="0" applyNumberFormat="1" applyFont="1" applyFill="1" applyBorder="1"/>
    <xf numFmtId="166" fontId="18" fillId="0" borderId="5" xfId="2" applyNumberFormat="1" applyFont="1" applyFill="1" applyBorder="1"/>
    <xf numFmtId="166" fontId="18" fillId="0" borderId="8" xfId="2" applyNumberFormat="1" applyFont="1" applyFill="1" applyBorder="1"/>
    <xf numFmtId="166" fontId="20" fillId="0" borderId="17" xfId="2" applyNumberFormat="1" applyFont="1" applyFill="1" applyBorder="1"/>
    <xf numFmtId="0" fontId="20" fillId="19" borderId="1" xfId="0" applyFont="1" applyFill="1" applyBorder="1"/>
    <xf numFmtId="0" fontId="20" fillId="19" borderId="2" xfId="0" applyFont="1" applyFill="1" applyBorder="1"/>
    <xf numFmtId="0" fontId="20" fillId="19" borderId="3" xfId="0" applyFont="1" applyFill="1" applyBorder="1"/>
    <xf numFmtId="0" fontId="17" fillId="10" borderId="4" xfId="0" applyFont="1" applyFill="1" applyBorder="1"/>
    <xf numFmtId="0" fontId="18" fillId="0" borderId="4" xfId="0" applyFont="1" applyBorder="1" applyAlignment="1">
      <alignment horizontal="center" vertical="center"/>
    </xf>
    <xf numFmtId="0" fontId="20" fillId="0" borderId="16" xfId="0" applyFont="1" applyBorder="1"/>
    <xf numFmtId="10" fontId="18" fillId="15" borderId="47" xfId="2" applyNumberFormat="1" applyFont="1" applyFill="1" applyBorder="1" applyAlignment="1">
      <alignment horizontal="center"/>
    </xf>
    <xf numFmtId="0" fontId="18" fillId="0" borderId="5" xfId="0" applyFont="1" applyBorder="1"/>
    <xf numFmtId="43" fontId="20" fillId="0" borderId="0" xfId="0" applyNumberFormat="1" applyFont="1" applyBorder="1"/>
    <xf numFmtId="0" fontId="18" fillId="0" borderId="41" xfId="0" applyFont="1" applyBorder="1"/>
    <xf numFmtId="0" fontId="18" fillId="0" borderId="15" xfId="0" applyFont="1" applyBorder="1"/>
    <xf numFmtId="0" fontId="18" fillId="0" borderId="42" xfId="0" applyFont="1" applyBorder="1"/>
    <xf numFmtId="2" fontId="18" fillId="0" borderId="43" xfId="0" applyNumberFormat="1" applyFont="1" applyBorder="1" applyAlignment="1">
      <alignment horizontal="center"/>
    </xf>
    <xf numFmtId="43" fontId="18" fillId="0" borderId="9" xfId="1" applyFont="1" applyBorder="1" applyAlignment="1">
      <alignment horizontal="center"/>
    </xf>
    <xf numFmtId="43" fontId="20" fillId="0" borderId="43" xfId="0" applyNumberFormat="1" applyFont="1" applyBorder="1"/>
    <xf numFmtId="43" fontId="20" fillId="0" borderId="9" xfId="0" applyNumberFormat="1" applyFont="1" applyBorder="1"/>
    <xf numFmtId="43" fontId="20" fillId="0" borderId="44" xfId="0" applyNumberFormat="1" applyFont="1" applyBorder="1"/>
    <xf numFmtId="43" fontId="20" fillId="0" borderId="12" xfId="0" applyNumberFormat="1" applyFont="1" applyBorder="1"/>
    <xf numFmtId="43" fontId="20" fillId="0" borderId="13" xfId="0" applyNumberFormat="1" applyFont="1" applyBorder="1"/>
    <xf numFmtId="0" fontId="18" fillId="0" borderId="45" xfId="0" applyFont="1" applyBorder="1"/>
    <xf numFmtId="0" fontId="18" fillId="0" borderId="46" xfId="0" applyFont="1" applyBorder="1"/>
    <xf numFmtId="0" fontId="18" fillId="0" borderId="47" xfId="0" applyFont="1" applyBorder="1"/>
    <xf numFmtId="43" fontId="18" fillId="0" borderId="15" xfId="0" applyNumberFormat="1" applyFont="1" applyBorder="1"/>
    <xf numFmtId="43" fontId="18" fillId="0" borderId="42" xfId="0" applyNumberFormat="1" applyFont="1" applyBorder="1"/>
    <xf numFmtId="43" fontId="18" fillId="0" borderId="9" xfId="0" applyNumberFormat="1" applyFont="1" applyBorder="1"/>
    <xf numFmtId="43" fontId="18" fillId="0" borderId="12" xfId="0" applyNumberFormat="1" applyFont="1" applyBorder="1"/>
    <xf numFmtId="43" fontId="18" fillId="0" borderId="13" xfId="0" applyNumberFormat="1" applyFont="1" applyBorder="1"/>
    <xf numFmtId="0" fontId="17" fillId="10" borderId="49" xfId="0" applyFont="1" applyFill="1" applyBorder="1" applyAlignment="1">
      <alignment horizontal="center" vertical="center" wrapText="1"/>
    </xf>
    <xf numFmtId="0" fontId="17" fillId="10" borderId="20" xfId="0" applyFont="1" applyFill="1" applyBorder="1" applyAlignment="1">
      <alignment horizontal="center" vertical="center" wrapText="1"/>
    </xf>
    <xf numFmtId="0" fontId="17" fillId="10" borderId="28" xfId="0" applyFont="1" applyFill="1" applyBorder="1" applyAlignment="1">
      <alignment horizontal="center" vertical="center" wrapText="1"/>
    </xf>
    <xf numFmtId="0" fontId="17" fillId="10" borderId="41" xfId="0" applyFont="1" applyFill="1" applyBorder="1" applyAlignment="1">
      <alignment horizontal="center" vertical="center" wrapText="1"/>
    </xf>
    <xf numFmtId="0" fontId="17" fillId="10" borderId="15" xfId="0" applyFont="1" applyFill="1" applyBorder="1" applyAlignment="1">
      <alignment horizontal="center" vertical="center" wrapText="1"/>
    </xf>
    <xf numFmtId="0" fontId="17" fillId="10" borderId="42" xfId="0" applyFont="1" applyFill="1" applyBorder="1" applyAlignment="1">
      <alignment horizontal="center" vertical="center" wrapText="1"/>
    </xf>
    <xf numFmtId="43" fontId="18" fillId="0" borderId="43" xfId="1" applyFont="1" applyBorder="1" applyAlignment="1">
      <alignment horizontal="center"/>
    </xf>
    <xf numFmtId="43" fontId="20" fillId="0" borderId="0" xfId="1" applyFont="1" applyBorder="1" applyAlignment="1">
      <alignment horizontal="center"/>
    </xf>
    <xf numFmtId="43" fontId="18" fillId="0" borderId="44" xfId="1" applyFont="1" applyBorder="1" applyAlignment="1">
      <alignment horizontal="center"/>
    </xf>
    <xf numFmtId="43" fontId="18" fillId="0" borderId="12" xfId="1" applyFont="1" applyBorder="1" applyAlignment="1">
      <alignment horizontal="center"/>
    </xf>
    <xf numFmtId="43" fontId="18" fillId="0" borderId="13" xfId="1" applyFont="1" applyBorder="1" applyAlignment="1">
      <alignment horizontal="center"/>
    </xf>
    <xf numFmtId="0" fontId="18" fillId="0" borderId="49" xfId="0" applyFont="1" applyBorder="1"/>
    <xf numFmtId="0" fontId="18" fillId="0" borderId="20" xfId="0" applyFont="1" applyBorder="1"/>
    <xf numFmtId="0" fontId="18" fillId="0" borderId="28" xfId="0" applyFont="1" applyBorder="1"/>
    <xf numFmtId="0" fontId="18" fillId="0" borderId="41" xfId="1" applyNumberFormat="1" applyFont="1" applyBorder="1"/>
    <xf numFmtId="2" fontId="18" fillId="0" borderId="15" xfId="0" applyNumberFormat="1" applyFont="1" applyBorder="1" applyAlignment="1">
      <alignment horizontal="center"/>
    </xf>
    <xf numFmtId="2" fontId="18" fillId="0" borderId="42" xfId="0" applyNumberFormat="1" applyFont="1" applyBorder="1" applyAlignment="1">
      <alignment horizontal="center"/>
    </xf>
    <xf numFmtId="0" fontId="18" fillId="0" borderId="43" xfId="1" applyNumberFormat="1" applyFont="1" applyBorder="1"/>
    <xf numFmtId="2" fontId="18" fillId="0" borderId="9" xfId="0" applyNumberFormat="1" applyFont="1" applyBorder="1" applyAlignment="1">
      <alignment horizontal="center"/>
    </xf>
    <xf numFmtId="0" fontId="18" fillId="0" borderId="44" xfId="1" applyNumberFormat="1" applyFont="1" applyBorder="1"/>
    <xf numFmtId="2" fontId="18" fillId="0" borderId="12" xfId="0" applyNumberFormat="1" applyFont="1" applyBorder="1" applyAlignment="1">
      <alignment horizontal="center"/>
    </xf>
    <xf numFmtId="2" fontId="18" fillId="0" borderId="13" xfId="0" applyNumberFormat="1" applyFont="1" applyBorder="1" applyAlignment="1">
      <alignment horizontal="center"/>
    </xf>
    <xf numFmtId="9" fontId="65" fillId="5" borderId="19" xfId="0" applyNumberFormat="1" applyFont="1" applyFill="1" applyBorder="1"/>
    <xf numFmtId="9" fontId="18" fillId="0" borderId="19" xfId="0" applyNumberFormat="1" applyFont="1" applyFill="1" applyBorder="1"/>
    <xf numFmtId="0" fontId="17" fillId="10" borderId="41" xfId="0" applyFont="1" applyFill="1" applyBorder="1" applyAlignment="1">
      <alignment horizontal="center" vertical="center"/>
    </xf>
    <xf numFmtId="166" fontId="18" fillId="14" borderId="9" xfId="2" applyNumberFormat="1" applyFont="1" applyFill="1" applyBorder="1"/>
    <xf numFmtId="166" fontId="20" fillId="14" borderId="20" xfId="0" applyNumberFormat="1" applyFont="1" applyFill="1" applyBorder="1"/>
    <xf numFmtId="166" fontId="20" fillId="14" borderId="28" xfId="0" applyNumberFormat="1" applyFont="1" applyFill="1" applyBorder="1"/>
    <xf numFmtId="0" fontId="17" fillId="12" borderId="15" xfId="0" applyFont="1" applyFill="1" applyBorder="1" applyAlignment="1">
      <alignment horizontal="center" vertical="center" wrapText="1"/>
    </xf>
    <xf numFmtId="9" fontId="51" fillId="5" borderId="19" xfId="0" applyNumberFormat="1" applyFont="1" applyFill="1" applyBorder="1"/>
    <xf numFmtId="9" fontId="19" fillId="0" borderId="19" xfId="0" applyNumberFormat="1" applyFont="1" applyFill="1" applyBorder="1"/>
    <xf numFmtId="43" fontId="20" fillId="0" borderId="43" xfId="1" applyFont="1" applyBorder="1" applyAlignment="1">
      <alignment horizontal="center"/>
    </xf>
    <xf numFmtId="0" fontId="0" fillId="0" borderId="44" xfId="0" applyBorder="1"/>
    <xf numFmtId="167" fontId="0" fillId="0" borderId="12" xfId="0" applyNumberFormat="1" applyBorder="1"/>
    <xf numFmtId="0" fontId="18" fillId="0" borderId="0" xfId="0" applyFont="1" applyAlignment="1">
      <alignment horizontal="right"/>
    </xf>
    <xf numFmtId="0" fontId="19" fillId="0" borderId="0" xfId="0" applyFont="1" applyAlignment="1">
      <alignment horizontal="right"/>
    </xf>
    <xf numFmtId="0" fontId="98" fillId="0" borderId="50" xfId="57" applyFont="1" applyFill="1" applyBorder="1" applyAlignment="1">
      <alignment horizontal="center" wrapText="1"/>
    </xf>
    <xf numFmtId="0" fontId="98" fillId="0" borderId="0" xfId="57" applyFont="1" applyFill="1" applyAlignment="1">
      <alignment horizontal="left"/>
    </xf>
    <xf numFmtId="0" fontId="0" fillId="0" borderId="0" xfId="0" applyFill="1" applyAlignment="1"/>
    <xf numFmtId="0" fontId="16" fillId="0" borderId="0" xfId="4" applyFill="1" applyAlignment="1"/>
    <xf numFmtId="0" fontId="19" fillId="0" borderId="0" xfId="8" applyFill="1" applyAlignment="1"/>
    <xf numFmtId="0" fontId="47" fillId="0" borderId="0" xfId="3" applyFill="1" applyAlignment="1" applyProtection="1"/>
    <xf numFmtId="0" fontId="47" fillId="0" borderId="0" xfId="3" applyFill="1" applyAlignment="1" applyProtection="1">
      <alignment horizontal="left"/>
    </xf>
    <xf numFmtId="0" fontId="16" fillId="0" borderId="0" xfId="4" applyFill="1" applyAlignment="1">
      <alignment horizontal="left"/>
    </xf>
    <xf numFmtId="0" fontId="41" fillId="0" borderId="10" xfId="0" applyFont="1" applyFill="1" applyBorder="1" applyAlignment="1">
      <alignment horizontal="center" wrapText="1"/>
    </xf>
    <xf numFmtId="43" fontId="16" fillId="0" borderId="0" xfId="5" applyFont="1" applyFill="1" applyAlignment="1"/>
    <xf numFmtId="0" fontId="95" fillId="0" borderId="0" xfId="57" applyFill="1" applyAlignment="1"/>
    <xf numFmtId="0" fontId="97" fillId="0" borderId="0" xfId="57" applyFont="1" applyFill="1" applyAlignment="1"/>
    <xf numFmtId="170" fontId="98" fillId="0" borderId="0" xfId="57" applyNumberFormat="1" applyFont="1" applyFill="1" applyAlignment="1">
      <alignment horizontal="right"/>
    </xf>
    <xf numFmtId="0" fontId="99" fillId="0" borderId="0" xfId="57" applyFont="1" applyFill="1" applyAlignment="1"/>
    <xf numFmtId="166" fontId="100" fillId="0" borderId="0" xfId="6" applyNumberFormat="1" applyFont="1" applyFill="1" applyAlignment="1"/>
    <xf numFmtId="0" fontId="101" fillId="0" borderId="0" xfId="0" applyFont="1" applyFill="1" applyAlignment="1"/>
    <xf numFmtId="166" fontId="102" fillId="0" borderId="0" xfId="6" applyNumberFormat="1" applyFont="1" applyFill="1" applyAlignment="1"/>
    <xf numFmtId="0" fontId="0" fillId="0" borderId="0" xfId="0" applyFill="1" applyAlignment="1">
      <alignment horizontal="center"/>
    </xf>
    <xf numFmtId="0" fontId="102" fillId="0" borderId="0" xfId="4" applyFont="1" applyFill="1" applyAlignment="1">
      <alignment horizontal="center"/>
    </xf>
    <xf numFmtId="0" fontId="16" fillId="0" borderId="0" xfId="4" applyFill="1" applyAlignment="1">
      <alignment horizontal="center"/>
    </xf>
    <xf numFmtId="0" fontId="18" fillId="0" borderId="0" xfId="0" applyFont="1" applyBorder="1" applyAlignment="1">
      <alignment horizontal="center" vertical="center"/>
    </xf>
    <xf numFmtId="0" fontId="21" fillId="0" borderId="0" xfId="0" applyFont="1" applyFill="1"/>
    <xf numFmtId="0" fontId="20" fillId="0" borderId="0" xfId="0" applyFont="1" applyFill="1"/>
    <xf numFmtId="0" fontId="93" fillId="0" borderId="0" xfId="0" applyFont="1" applyFill="1"/>
    <xf numFmtId="0" fontId="17" fillId="0" borderId="0" xfId="0" applyFont="1" applyFill="1" applyAlignment="1">
      <alignment horizontal="center" vertical="center"/>
    </xf>
    <xf numFmtId="0" fontId="18" fillId="0" borderId="0" xfId="0" applyFont="1" applyFill="1" applyBorder="1"/>
    <xf numFmtId="0" fontId="17" fillId="0" borderId="0" xfId="0" applyFont="1" applyFill="1" applyBorder="1" applyAlignment="1">
      <alignment horizontal="center"/>
    </xf>
    <xf numFmtId="0" fontId="18" fillId="0" borderId="0" xfId="0" applyFont="1" applyFill="1" applyBorder="1" applyAlignment="1">
      <alignment horizontal="center"/>
    </xf>
    <xf numFmtId="43" fontId="0" fillId="0" borderId="0" xfId="1" applyFont="1"/>
    <xf numFmtId="2" fontId="18" fillId="0" borderId="51" xfId="0" applyNumberFormat="1" applyFont="1" applyBorder="1" applyAlignment="1">
      <alignment horizontal="center"/>
    </xf>
    <xf numFmtId="0" fontId="20" fillId="3" borderId="1" xfId="0" applyFont="1" applyFill="1" applyBorder="1"/>
    <xf numFmtId="0" fontId="20" fillId="3" borderId="2" xfId="0" applyFont="1" applyFill="1" applyBorder="1"/>
    <xf numFmtId="0" fontId="20" fillId="3" borderId="3" xfId="0" applyFont="1" applyFill="1" applyBorder="1"/>
    <xf numFmtId="10" fontId="18" fillId="15" borderId="52" xfId="2" applyNumberFormat="1" applyFont="1" applyFill="1" applyBorder="1" applyAlignment="1">
      <alignment horizontal="center"/>
    </xf>
    <xf numFmtId="166" fontId="20" fillId="15" borderId="20" xfId="2" applyNumberFormat="1" applyFont="1" applyFill="1" applyBorder="1" applyAlignment="1">
      <alignment horizontal="center" vertical="center"/>
    </xf>
    <xf numFmtId="10" fontId="18" fillId="0" borderId="0" xfId="0" applyNumberFormat="1" applyFont="1"/>
    <xf numFmtId="0" fontId="19" fillId="13" borderId="0" xfId="0" applyFont="1" applyFill="1"/>
    <xf numFmtId="0" fontId="104" fillId="0" borderId="0" xfId="0" applyFont="1" applyAlignment="1">
      <alignment horizontal="left"/>
    </xf>
    <xf numFmtId="0" fontId="0" fillId="0" borderId="0" xfId="0" applyAlignment="1"/>
    <xf numFmtId="164" fontId="105" fillId="11" borderId="0" xfId="1" applyNumberFormat="1" applyFont="1" applyFill="1" applyAlignment="1">
      <alignment horizontal="center" vertical="center"/>
    </xf>
    <xf numFmtId="164" fontId="105" fillId="12" borderId="0" xfId="1" applyNumberFormat="1" applyFont="1" applyFill="1" applyAlignment="1">
      <alignment horizontal="center" vertical="center"/>
    </xf>
    <xf numFmtId="164" fontId="105" fillId="12" borderId="0" xfId="0" applyNumberFormat="1" applyFont="1" applyFill="1" applyAlignment="1">
      <alignment horizontal="center" vertical="center"/>
    </xf>
    <xf numFmtId="164" fontId="105" fillId="58" borderId="0" xfId="1" applyNumberFormat="1" applyFont="1" applyFill="1" applyBorder="1" applyAlignment="1">
      <alignment horizontal="center" vertical="center"/>
    </xf>
    <xf numFmtId="9" fontId="106" fillId="0" borderId="0" xfId="2" applyFont="1" applyAlignment="1">
      <alignment horizontal="center" vertical="center"/>
    </xf>
    <xf numFmtId="9" fontId="106" fillId="13" borderId="0" xfId="2" applyFont="1" applyFill="1" applyAlignment="1">
      <alignment horizontal="center" vertical="center"/>
    </xf>
    <xf numFmtId="9" fontId="107" fillId="0" borderId="0" xfId="2" applyFont="1" applyAlignment="1">
      <alignment horizontal="center"/>
    </xf>
    <xf numFmtId="0" fontId="108" fillId="8" borderId="10" xfId="0" applyFont="1" applyFill="1" applyBorder="1" applyAlignment="1">
      <alignment vertical="top"/>
    </xf>
    <xf numFmtId="4" fontId="108" fillId="8" borderId="10" xfId="0" applyNumberFormat="1" applyFont="1" applyFill="1" applyBorder="1" applyAlignment="1">
      <alignment vertical="top"/>
    </xf>
    <xf numFmtId="0" fontId="108" fillId="9" borderId="10" xfId="0" applyFont="1" applyFill="1" applyBorder="1" applyAlignment="1">
      <alignment vertical="top"/>
    </xf>
    <xf numFmtId="0" fontId="108" fillId="9" borderId="0" xfId="0" applyNumberFormat="1" applyFont="1" applyFill="1" applyBorder="1" applyAlignment="1">
      <alignment vertical="top"/>
    </xf>
    <xf numFmtId="4" fontId="108" fillId="9" borderId="0" xfId="0" applyNumberFormat="1" applyFont="1" applyFill="1" applyBorder="1" applyAlignment="1">
      <alignment vertical="top"/>
    </xf>
    <xf numFmtId="0" fontId="108" fillId="8" borderId="11" xfId="0" applyFont="1" applyFill="1" applyBorder="1" applyAlignment="1">
      <alignment vertical="top"/>
    </xf>
    <xf numFmtId="0" fontId="108" fillId="8" borderId="14" xfId="0" applyFont="1" applyFill="1" applyBorder="1" applyAlignment="1">
      <alignment vertical="top"/>
    </xf>
    <xf numFmtId="170" fontId="107" fillId="0" borderId="0" xfId="57" applyNumberFormat="1" applyFont="1" applyFill="1" applyAlignment="1">
      <alignment horizontal="right"/>
    </xf>
    <xf numFmtId="0" fontId="110" fillId="0" borderId="0" xfId="57" applyFont="1" applyFill="1" applyAlignment="1"/>
    <xf numFmtId="2" fontId="108" fillId="0" borderId="10" xfId="0" applyNumberFormat="1" applyFont="1" applyFill="1" applyBorder="1" applyAlignment="1">
      <alignment horizontal="center"/>
    </xf>
    <xf numFmtId="2" fontId="108" fillId="13" borderId="10" xfId="0" applyNumberFormat="1" applyFont="1" applyFill="1" applyBorder="1" applyAlignment="1">
      <alignment horizontal="center"/>
    </xf>
    <xf numFmtId="0" fontId="86" fillId="0" borderId="0" xfId="8" applyFont="1" applyBorder="1"/>
    <xf numFmtId="0" fontId="68" fillId="57" borderId="0" xfId="8" applyFont="1" applyFill="1" applyBorder="1"/>
    <xf numFmtId="0" fontId="69" fillId="52" borderId="4" xfId="8" applyFont="1" applyFill="1" applyBorder="1"/>
    <xf numFmtId="0" fontId="69" fillId="57" borderId="4" xfId="8" applyFont="1" applyFill="1" applyBorder="1"/>
    <xf numFmtId="0" fontId="68" fillId="57" borderId="5" xfId="8" applyFont="1" applyFill="1" applyBorder="1"/>
    <xf numFmtId="0" fontId="86" fillId="13" borderId="0" xfId="8" applyFont="1" applyFill="1"/>
    <xf numFmtId="0" fontId="87" fillId="13" borderId="0" xfId="8" applyFont="1" applyFill="1" applyBorder="1"/>
    <xf numFmtId="0" fontId="68" fillId="13" borderId="0" xfId="8" applyFont="1" applyFill="1" applyBorder="1"/>
    <xf numFmtId="0" fontId="18" fillId="0" borderId="6" xfId="0" applyFont="1" applyBorder="1" applyAlignment="1">
      <alignment horizontal="center"/>
    </xf>
    <xf numFmtId="2" fontId="18" fillId="0" borderId="53" xfId="0" applyNumberFormat="1" applyFont="1" applyBorder="1" applyAlignment="1">
      <alignment horizontal="center"/>
    </xf>
    <xf numFmtId="0" fontId="93" fillId="57" borderId="0" xfId="0" applyFont="1" applyFill="1" applyBorder="1"/>
    <xf numFmtId="0" fontId="21" fillId="13" borderId="0" xfId="0" applyFont="1" applyFill="1"/>
    <xf numFmtId="9" fontId="18" fillId="13" borderId="0" xfId="2" applyFont="1" applyFill="1"/>
    <xf numFmtId="9" fontId="18" fillId="13" borderId="0" xfId="0" applyNumberFormat="1" applyFont="1" applyFill="1"/>
    <xf numFmtId="0" fontId="93" fillId="13" borderId="0" xfId="0" applyFont="1" applyFill="1"/>
    <xf numFmtId="166" fontId="18" fillId="13" borderId="0" xfId="0" applyNumberFormat="1" applyFont="1" applyFill="1"/>
    <xf numFmtId="0" fontId="93" fillId="13" borderId="0" xfId="0" applyFont="1" applyFill="1" applyBorder="1"/>
    <xf numFmtId="164" fontId="111" fillId="13" borderId="0" xfId="1" applyNumberFormat="1" applyFont="1" applyFill="1" applyAlignment="1">
      <alignment horizontal="center" vertical="center"/>
    </xf>
    <xf numFmtId="164" fontId="111" fillId="0" borderId="0" xfId="1" applyNumberFormat="1" applyFont="1" applyAlignment="1">
      <alignment horizontal="center" vertical="center"/>
    </xf>
    <xf numFmtId="9" fontId="111" fillId="0" borderId="0" xfId="2" applyFont="1" applyAlignment="1">
      <alignment horizontal="center" vertical="center"/>
    </xf>
    <xf numFmtId="9" fontId="112" fillId="0" borderId="0" xfId="2" applyFont="1"/>
    <xf numFmtId="9" fontId="112" fillId="0" borderId="0" xfId="0" applyNumberFormat="1" applyFont="1"/>
    <xf numFmtId="0" fontId="90" fillId="13" borderId="4" xfId="8" applyFont="1" applyFill="1" applyBorder="1" applyAlignment="1">
      <alignment horizontal="right"/>
    </xf>
    <xf numFmtId="0" fontId="90" fillId="13" borderId="0" xfId="8" applyFont="1" applyFill="1" applyBorder="1" applyAlignment="1">
      <alignment horizontal="right"/>
    </xf>
    <xf numFmtId="166" fontId="18" fillId="0" borderId="0" xfId="0" applyNumberFormat="1" applyFont="1" applyAlignment="1">
      <alignment horizontal="center" vertical="center"/>
    </xf>
    <xf numFmtId="166" fontId="18" fillId="14" borderId="0" xfId="0" applyNumberFormat="1" applyFont="1" applyFill="1" applyAlignment="1">
      <alignment horizontal="center" vertical="center"/>
    </xf>
    <xf numFmtId="0" fontId="90" fillId="13" borderId="0" xfId="8" applyFont="1" applyFill="1" applyBorder="1" applyAlignment="1">
      <alignment horizontal="left"/>
    </xf>
    <xf numFmtId="2" fontId="116" fillId="8" borderId="10" xfId="0" applyNumberFormat="1" applyFont="1" applyFill="1" applyBorder="1" applyAlignment="1">
      <alignment vertical="top"/>
    </xf>
    <xf numFmtId="0" fontId="116" fillId="9" borderId="10" xfId="0" applyFont="1" applyFill="1" applyBorder="1" applyAlignment="1">
      <alignment vertical="top"/>
    </xf>
    <xf numFmtId="10" fontId="20" fillId="14" borderId="0" xfId="0" applyNumberFormat="1" applyFont="1" applyFill="1"/>
    <xf numFmtId="166" fontId="111" fillId="13" borderId="0" xfId="2" applyNumberFormat="1" applyFont="1" applyFill="1" applyAlignment="1">
      <alignment horizontal="center" vertical="center"/>
    </xf>
    <xf numFmtId="164" fontId="18" fillId="14" borderId="0" xfId="1" applyNumberFormat="1" applyFont="1" applyFill="1" applyAlignment="1">
      <alignment horizontal="center" vertical="center"/>
    </xf>
    <xf numFmtId="164" fontId="111" fillId="14" borderId="0" xfId="1" applyNumberFormat="1" applyFont="1" applyFill="1" applyAlignment="1">
      <alignment horizontal="center" vertical="center"/>
    </xf>
    <xf numFmtId="166" fontId="111" fillId="14" borderId="0" xfId="2" applyNumberFormat="1" applyFont="1" applyFill="1" applyAlignment="1">
      <alignment horizontal="center" vertical="center"/>
    </xf>
    <xf numFmtId="0" fontId="0" fillId="14" borderId="0" xfId="0" applyFill="1"/>
    <xf numFmtId="0" fontId="0" fillId="0" borderId="0" xfId="0" applyAlignment="1">
      <alignment horizontal="center"/>
    </xf>
    <xf numFmtId="171" fontId="0" fillId="0" borderId="0" xfId="1" applyNumberFormat="1" applyFont="1"/>
    <xf numFmtId="164" fontId="0" fillId="0" borderId="0" xfId="1" applyNumberFormat="1" applyFont="1"/>
    <xf numFmtId="9" fontId="0" fillId="0" borderId="0" xfId="2" applyFont="1"/>
    <xf numFmtId="166" fontId="0" fillId="0" borderId="0" xfId="2" applyNumberFormat="1" applyFont="1"/>
    <xf numFmtId="166" fontId="0" fillId="0" borderId="0" xfId="0" applyNumberFormat="1"/>
    <xf numFmtId="10" fontId="0" fillId="0" borderId="0" xfId="0" applyNumberFormat="1"/>
    <xf numFmtId="164" fontId="0" fillId="0" borderId="0" xfId="0" applyNumberFormat="1"/>
    <xf numFmtId="0" fontId="0" fillId="59" borderId="0" xfId="0" applyFill="1"/>
    <xf numFmtId="171" fontId="101" fillId="0" borderId="0" xfId="0" applyNumberFormat="1" applyFont="1"/>
    <xf numFmtId="164" fontId="101" fillId="0" borderId="0" xfId="0" applyNumberFormat="1" applyFont="1"/>
    <xf numFmtId="171" fontId="0" fillId="0" borderId="0" xfId="0" applyNumberFormat="1" applyFill="1"/>
    <xf numFmtId="164" fontId="0" fillId="0" borderId="0" xfId="0" applyNumberFormat="1" applyFill="1"/>
    <xf numFmtId="171" fontId="0" fillId="0" borderId="0" xfId="0" applyNumberFormat="1"/>
    <xf numFmtId="164" fontId="0" fillId="0" borderId="0" xfId="1" applyNumberFormat="1" applyFont="1" applyFill="1"/>
    <xf numFmtId="164" fontId="0" fillId="59" borderId="0" xfId="1" applyNumberFormat="1" applyFont="1" applyFill="1"/>
    <xf numFmtId="164" fontId="0" fillId="59" borderId="0" xfId="0" applyNumberFormat="1" applyFill="1"/>
    <xf numFmtId="0" fontId="19" fillId="0" borderId="0" xfId="0" applyFont="1" applyAlignment="1">
      <alignment vertical="center" wrapText="1"/>
    </xf>
    <xf numFmtId="10" fontId="0" fillId="59" borderId="0" xfId="0" applyNumberFormat="1" applyFill="1"/>
    <xf numFmtId="2" fontId="0" fillId="0" borderId="0" xfId="0" applyNumberFormat="1"/>
    <xf numFmtId="10" fontId="0" fillId="0" borderId="0" xfId="0" applyNumberFormat="1" applyFill="1"/>
    <xf numFmtId="0" fontId="19" fillId="0" borderId="0" xfId="0" applyFont="1" applyAlignment="1">
      <alignment vertical="center"/>
    </xf>
    <xf numFmtId="0" fontId="88" fillId="0" borderId="0" xfId="0" applyFont="1" applyAlignment="1">
      <alignment vertical="center"/>
    </xf>
    <xf numFmtId="0" fontId="47" fillId="0" borderId="0" xfId="3" applyAlignment="1" applyProtection="1">
      <alignment vertical="center"/>
    </xf>
    <xf numFmtId="0" fontId="0" fillId="57" borderId="0" xfId="0" applyFill="1"/>
    <xf numFmtId="164" fontId="19" fillId="0" borderId="0" xfId="1" applyNumberFormat="1" applyFont="1" applyAlignment="1">
      <alignment horizontal="right"/>
    </xf>
    <xf numFmtId="0" fontId="19" fillId="0" borderId="0" xfId="0" applyFont="1" applyAlignment="1">
      <alignment horizontal="center" vertical="center"/>
    </xf>
    <xf numFmtId="174" fontId="0" fillId="0" borderId="0" xfId="2" applyNumberFormat="1" applyFont="1"/>
    <xf numFmtId="164" fontId="112" fillId="0" borderId="0" xfId="1" applyNumberFormat="1" applyFont="1" applyFill="1"/>
    <xf numFmtId="2" fontId="0" fillId="59" borderId="0" xfId="0" applyNumberFormat="1" applyFill="1"/>
    <xf numFmtId="10" fontId="19" fillId="0" borderId="0" xfId="2" applyNumberFormat="1" applyFont="1"/>
    <xf numFmtId="10" fontId="0" fillId="59" borderId="0" xfId="2" applyNumberFormat="1" applyFont="1" applyFill="1"/>
    <xf numFmtId="0" fontId="19" fillId="0" borderId="0" xfId="0" applyFont="1" applyAlignment="1">
      <alignment wrapText="1"/>
    </xf>
    <xf numFmtId="175" fontId="0" fillId="0" borderId="0" xfId="0" applyNumberFormat="1"/>
    <xf numFmtId="0" fontId="61" fillId="0" borderId="0" xfId="0" applyFont="1"/>
    <xf numFmtId="0" fontId="19" fillId="0" borderId="0" xfId="0" applyFont="1" applyAlignment="1">
      <alignment horizontal="center"/>
    </xf>
    <xf numFmtId="0" fontId="0" fillId="0" borderId="0" xfId="0" applyFill="1" applyBorder="1"/>
    <xf numFmtId="0" fontId="101" fillId="0" borderId="0" xfId="0" applyFont="1"/>
    <xf numFmtId="0" fontId="18" fillId="14" borderId="0" xfId="0" applyFont="1" applyFill="1" applyAlignment="1">
      <alignment horizontal="center" vertical="center"/>
    </xf>
    <xf numFmtId="0" fontId="18" fillId="14" borderId="48" xfId="0" applyFont="1" applyFill="1" applyBorder="1" applyAlignment="1">
      <alignment horizontal="center" vertical="center"/>
    </xf>
    <xf numFmtId="0" fontId="11" fillId="0" borderId="0" xfId="84"/>
    <xf numFmtId="0" fontId="11" fillId="0" borderId="0" xfId="84" applyAlignment="1">
      <alignment horizontal="left"/>
    </xf>
    <xf numFmtId="0" fontId="11" fillId="0" borderId="0" xfId="84" applyBorder="1"/>
    <xf numFmtId="0" fontId="58" fillId="0" borderId="0" xfId="84" applyFont="1" applyFill="1" applyBorder="1" applyAlignment="1">
      <alignment horizontal="center" wrapText="1"/>
    </xf>
    <xf numFmtId="0" fontId="11" fillId="0" borderId="0" xfId="84" applyBorder="1" applyAlignment="1">
      <alignment horizontal="left"/>
    </xf>
    <xf numFmtId="0" fontId="11" fillId="0" borderId="0" xfId="84" applyFill="1" applyBorder="1" applyAlignment="1">
      <alignment horizontal="center"/>
    </xf>
    <xf numFmtId="10" fontId="58" fillId="0" borderId="0" xfId="85" applyNumberFormat="1" applyFont="1" applyFill="1" applyBorder="1" applyAlignment="1">
      <alignment horizontal="center"/>
    </xf>
    <xf numFmtId="10" fontId="11" fillId="0" borderId="0" xfId="84" applyNumberFormat="1" applyFill="1" applyBorder="1" applyAlignment="1">
      <alignment horizontal="center"/>
    </xf>
    <xf numFmtId="9" fontId="0" fillId="0" borderId="0" xfId="85" applyFont="1" applyFill="1" applyBorder="1"/>
    <xf numFmtId="0" fontId="11" fillId="0" borderId="0" xfId="84" applyFill="1" applyBorder="1"/>
    <xf numFmtId="10" fontId="11" fillId="0" borderId="0" xfId="84" applyNumberFormat="1" applyFont="1" applyFill="1" applyBorder="1" applyAlignment="1">
      <alignment horizontal="center"/>
    </xf>
    <xf numFmtId="10" fontId="11" fillId="0" borderId="0" xfId="85" applyNumberFormat="1" applyFont="1" applyFill="1" applyBorder="1" applyAlignment="1">
      <alignment horizontal="center"/>
    </xf>
    <xf numFmtId="9" fontId="11" fillId="0" borderId="0" xfId="85" applyFont="1" applyFill="1" applyBorder="1" applyAlignment="1">
      <alignment horizontal="center"/>
    </xf>
    <xf numFmtId="0" fontId="11" fillId="0" borderId="0" xfId="84" applyFont="1" applyFill="1" applyBorder="1" applyAlignment="1">
      <alignment horizontal="center"/>
    </xf>
    <xf numFmtId="9" fontId="0" fillId="0" borderId="0" xfId="85" applyFont="1" applyBorder="1"/>
    <xf numFmtId="0" fontId="19" fillId="59" borderId="0" xfId="0" applyFont="1" applyFill="1" applyAlignment="1">
      <alignment horizontal="center"/>
    </xf>
    <xf numFmtId="0" fontId="0" fillId="59" borderId="0" xfId="0" applyFill="1" applyAlignment="1">
      <alignment horizontal="center"/>
    </xf>
    <xf numFmtId="10" fontId="11" fillId="59" borderId="0" xfId="85" applyNumberFormat="1" applyFont="1" applyFill="1" applyBorder="1" applyAlignment="1">
      <alignment horizontal="center"/>
    </xf>
    <xf numFmtId="0" fontId="11" fillId="59" borderId="0" xfId="84" applyFont="1" applyFill="1" applyBorder="1" applyAlignment="1">
      <alignment horizontal="center"/>
    </xf>
    <xf numFmtId="0" fontId="58" fillId="0" borderId="0" xfId="84" applyFont="1" applyFill="1" applyBorder="1" applyAlignment="1">
      <alignment horizontal="center"/>
    </xf>
    <xf numFmtId="10" fontId="119" fillId="0" borderId="0" xfId="84" applyNumberFormat="1" applyFont="1" applyFill="1" applyBorder="1" applyAlignment="1">
      <alignment horizontal="center"/>
    </xf>
    <xf numFmtId="10" fontId="0" fillId="0" borderId="0" xfId="2" applyNumberFormat="1" applyFont="1" applyFill="1" applyBorder="1" applyAlignment="1">
      <alignment horizontal="center"/>
    </xf>
    <xf numFmtId="10" fontId="119" fillId="0" borderId="0" xfId="2" applyNumberFormat="1" applyFont="1" applyFill="1" applyBorder="1" applyAlignment="1">
      <alignment horizontal="center"/>
    </xf>
    <xf numFmtId="0" fontId="118" fillId="0" borderId="0" xfId="84" applyFont="1" applyFill="1" applyAlignment="1">
      <alignment horizontal="center" vertical="center"/>
    </xf>
    <xf numFmtId="0" fontId="11" fillId="0" borderId="0" xfId="84" applyFill="1"/>
    <xf numFmtId="0" fontId="58" fillId="0" borderId="0" xfId="84" applyFont="1" applyFill="1" applyBorder="1" applyAlignment="1">
      <alignment horizontal="left"/>
    </xf>
    <xf numFmtId="0" fontId="11" fillId="0" borderId="0" xfId="84" applyFill="1" applyBorder="1" applyAlignment="1">
      <alignment horizontal="left"/>
    </xf>
    <xf numFmtId="0" fontId="11" fillId="0" borderId="0" xfId="84" applyFont="1" applyFill="1" applyAlignment="1">
      <alignment horizontal="center"/>
    </xf>
    <xf numFmtId="10" fontId="11" fillId="0" borderId="0" xfId="84" applyNumberFormat="1" applyFont="1" applyFill="1" applyAlignment="1">
      <alignment horizontal="center"/>
    </xf>
    <xf numFmtId="0" fontId="118" fillId="0" borderId="0" xfId="84" applyFont="1" applyFill="1" applyAlignment="1">
      <alignment horizontal="left" vertical="center"/>
    </xf>
    <xf numFmtId="2" fontId="0" fillId="0" borderId="0" xfId="0" applyNumberFormat="1" applyAlignment="1">
      <alignment horizontal="center"/>
    </xf>
    <xf numFmtId="10" fontId="11" fillId="0" borderId="12" xfId="85" applyNumberFormat="1" applyFont="1" applyFill="1" applyBorder="1" applyAlignment="1">
      <alignment horizontal="center"/>
    </xf>
    <xf numFmtId="10" fontId="11" fillId="0" borderId="12" xfId="84" applyNumberFormat="1" applyFont="1" applyFill="1" applyBorder="1" applyAlignment="1">
      <alignment horizontal="center"/>
    </xf>
    <xf numFmtId="0" fontId="11" fillId="0" borderId="12" xfId="84" applyFill="1" applyBorder="1" applyAlignment="1">
      <alignment horizontal="center"/>
    </xf>
    <xf numFmtId="10" fontId="11" fillId="0" borderId="12" xfId="84" applyNumberFormat="1" applyFill="1" applyBorder="1" applyAlignment="1">
      <alignment horizontal="center"/>
    </xf>
    <xf numFmtId="0" fontId="11" fillId="0" borderId="12" xfId="84" applyFill="1" applyBorder="1"/>
    <xf numFmtId="9" fontId="0" fillId="0" borderId="12" xfId="85" applyFont="1" applyFill="1" applyBorder="1"/>
    <xf numFmtId="10" fontId="58" fillId="59" borderId="0" xfId="85" applyNumberFormat="1" applyFont="1" applyFill="1" applyBorder="1" applyAlignment="1">
      <alignment horizontal="center"/>
    </xf>
    <xf numFmtId="10" fontId="11" fillId="59" borderId="0" xfId="84" applyNumberFormat="1" applyFill="1" applyBorder="1" applyAlignment="1">
      <alignment horizontal="center"/>
    </xf>
    <xf numFmtId="10" fontId="11" fillId="59" borderId="0" xfId="84" applyNumberFormat="1" applyFont="1" applyFill="1" applyBorder="1" applyAlignment="1">
      <alignment horizontal="center"/>
    </xf>
    <xf numFmtId="10" fontId="11" fillId="59" borderId="12" xfId="85" applyNumberFormat="1" applyFont="1" applyFill="1" applyBorder="1" applyAlignment="1">
      <alignment horizontal="center"/>
    </xf>
    <xf numFmtId="0" fontId="11" fillId="59" borderId="0" xfId="84" applyFill="1" applyBorder="1"/>
    <xf numFmtId="0" fontId="11" fillId="59" borderId="12" xfId="84" applyFill="1" applyBorder="1"/>
    <xf numFmtId="10" fontId="58" fillId="53" borderId="0" xfId="85" applyNumberFormat="1" applyFont="1" applyFill="1" applyBorder="1" applyAlignment="1">
      <alignment horizontal="center"/>
    </xf>
    <xf numFmtId="0" fontId="58" fillId="0" borderId="0" xfId="84" applyFont="1" applyFill="1" applyAlignment="1">
      <alignment horizontal="left"/>
    </xf>
    <xf numFmtId="0" fontId="19" fillId="0" borderId="0" xfId="0" applyFont="1" applyFill="1" applyAlignment="1">
      <alignment horizontal="center"/>
    </xf>
    <xf numFmtId="166" fontId="0" fillId="0" borderId="0" xfId="2" applyNumberFormat="1" applyFont="1" applyFill="1"/>
    <xf numFmtId="0" fontId="19" fillId="0" borderId="0" xfId="0" applyFont="1" applyFill="1"/>
    <xf numFmtId="0" fontId="19" fillId="0" borderId="0" xfId="0" applyFont="1" applyAlignment="1">
      <alignment horizontal="center" wrapText="1"/>
    </xf>
    <xf numFmtId="0" fontId="58" fillId="0" borderId="12" xfId="84" applyFont="1" applyFill="1" applyBorder="1" applyAlignment="1">
      <alignment horizontal="left"/>
    </xf>
    <xf numFmtId="0" fontId="58" fillId="0" borderId="12" xfId="84" applyFont="1" applyFill="1" applyBorder="1" applyAlignment="1">
      <alignment horizontal="left" wrapText="1"/>
    </xf>
    <xf numFmtId="166" fontId="0" fillId="0" borderId="0" xfId="0" applyNumberFormat="1" applyFill="1"/>
    <xf numFmtId="2" fontId="0" fillId="0" borderId="0" xfId="0" applyNumberFormat="1" applyFill="1" applyAlignment="1">
      <alignment horizontal="center"/>
    </xf>
    <xf numFmtId="0" fontId="19" fillId="0" borderId="0" xfId="88"/>
    <xf numFmtId="10" fontId="117" fillId="0" borderId="0" xfId="0" applyNumberFormat="1" applyFont="1"/>
    <xf numFmtId="0" fontId="117" fillId="0" borderId="0" xfId="0" applyFont="1"/>
    <xf numFmtId="10" fontId="119" fillId="0" borderId="0" xfId="2" applyNumberFormat="1" applyFont="1" applyFill="1" applyAlignment="1">
      <alignment horizontal="center"/>
    </xf>
    <xf numFmtId="0" fontId="0" fillId="0" borderId="12" xfId="0" applyBorder="1" applyAlignment="1">
      <alignment horizontal="center"/>
    </xf>
    <xf numFmtId="0" fontId="0" fillId="0" borderId="0" xfId="0" applyAlignment="1">
      <alignment horizontal="center"/>
    </xf>
    <xf numFmtId="0" fontId="19" fillId="0" borderId="12" xfId="0" applyFont="1" applyBorder="1" applyAlignment="1">
      <alignment horizontal="center"/>
    </xf>
    <xf numFmtId="177" fontId="0" fillId="0" borderId="0" xfId="2" applyNumberFormat="1" applyFont="1"/>
    <xf numFmtId="2" fontId="0" fillId="0" borderId="0" xfId="0" applyNumberFormat="1" applyBorder="1"/>
    <xf numFmtId="1" fontId="0" fillId="0" borderId="0" xfId="0" applyNumberFormat="1" applyBorder="1"/>
    <xf numFmtId="10" fontId="0" fillId="0" borderId="0" xfId="2" applyNumberFormat="1" applyFont="1" applyAlignment="1">
      <alignment horizontal="center"/>
    </xf>
    <xf numFmtId="10" fontId="0" fillId="59" borderId="0" xfId="2" applyNumberFormat="1" applyFont="1" applyFill="1" applyAlignment="1">
      <alignment horizontal="center"/>
    </xf>
    <xf numFmtId="0" fontId="19" fillId="0" borderId="12" xfId="0" applyFont="1" applyBorder="1" applyAlignment="1">
      <alignment horizontal="center" wrapText="1"/>
    </xf>
    <xf numFmtId="0" fontId="0" fillId="0" borderId="12" xfId="0" applyBorder="1" applyAlignment="1">
      <alignment horizontal="center"/>
    </xf>
    <xf numFmtId="0" fontId="0" fillId="0" borderId="0" xfId="0" applyAlignment="1">
      <alignment horizontal="center"/>
    </xf>
    <xf numFmtId="178" fontId="0" fillId="0" borderId="0" xfId="0" applyNumberFormat="1"/>
    <xf numFmtId="165" fontId="0" fillId="0" borderId="0" xfId="0" applyNumberFormat="1" applyAlignment="1">
      <alignment horizontal="center"/>
    </xf>
    <xf numFmtId="164" fontId="105" fillId="14" borderId="0" xfId="0" applyNumberFormat="1" applyFont="1" applyFill="1" applyAlignment="1">
      <alignment horizontal="center" vertical="center"/>
    </xf>
    <xf numFmtId="10" fontId="0" fillId="14" borderId="0" xfId="2" applyNumberFormat="1" applyFont="1" applyFill="1"/>
    <xf numFmtId="43" fontId="0" fillId="0" borderId="0" xfId="0" applyNumberFormat="1" applyFill="1" applyAlignment="1">
      <alignment horizontal="center"/>
    </xf>
    <xf numFmtId="178" fontId="0" fillId="0" borderId="0" xfId="0" applyNumberFormat="1" applyFill="1"/>
    <xf numFmtId="164" fontId="19" fillId="0" borderId="0" xfId="1" applyNumberFormat="1" applyFont="1" applyFill="1" applyAlignment="1">
      <alignment horizontal="right"/>
    </xf>
    <xf numFmtId="164" fontId="0" fillId="0" borderId="0" xfId="0" applyNumberFormat="1" applyFill="1" applyAlignment="1">
      <alignment horizontal="center"/>
    </xf>
    <xf numFmtId="0" fontId="0" fillId="0" borderId="2" xfId="0" applyBorder="1"/>
    <xf numFmtId="0" fontId="0" fillId="0" borderId="3" xfId="0" applyBorder="1"/>
    <xf numFmtId="0" fontId="0" fillId="0" borderId="4" xfId="0" applyBorder="1"/>
    <xf numFmtId="2" fontId="0" fillId="0" borderId="5" xfId="0" applyNumberFormat="1" applyBorder="1"/>
    <xf numFmtId="1" fontId="0" fillId="0" borderId="5" xfId="0" applyNumberFormat="1" applyBorder="1"/>
    <xf numFmtId="178" fontId="0" fillId="0" borderId="5" xfId="0" applyNumberFormat="1" applyBorder="1"/>
    <xf numFmtId="0" fontId="19" fillId="0" borderId="7" xfId="0" applyFont="1" applyBorder="1"/>
    <xf numFmtId="0" fontId="0" fillId="0" borderId="8" xfId="0" applyBorder="1"/>
    <xf numFmtId="0" fontId="117" fillId="60" borderId="20" xfId="0" applyFont="1" applyFill="1" applyBorder="1"/>
    <xf numFmtId="0" fontId="117" fillId="60" borderId="20" xfId="0" applyFont="1" applyFill="1" applyBorder="1" applyAlignment="1">
      <alignment horizontal="center"/>
    </xf>
    <xf numFmtId="164" fontId="117" fillId="60" borderId="20" xfId="1" applyNumberFormat="1" applyFont="1" applyFill="1" applyBorder="1"/>
    <xf numFmtId="164" fontId="122" fillId="60" borderId="20" xfId="0" applyNumberFormat="1" applyFont="1" applyFill="1" applyBorder="1"/>
    <xf numFmtId="171" fontId="122" fillId="60" borderId="20" xfId="0" applyNumberFormat="1" applyFont="1" applyFill="1" applyBorder="1"/>
    <xf numFmtId="164" fontId="117" fillId="60" borderId="20" xfId="0" applyNumberFormat="1" applyFont="1" applyFill="1" applyBorder="1"/>
    <xf numFmtId="43" fontId="117" fillId="60" borderId="20" xfId="0" applyNumberFormat="1" applyFont="1" applyFill="1" applyBorder="1" applyAlignment="1">
      <alignment horizontal="center"/>
    </xf>
    <xf numFmtId="171" fontId="117" fillId="60" borderId="20" xfId="0" applyNumberFormat="1" applyFont="1" applyFill="1" applyBorder="1"/>
    <xf numFmtId="0" fontId="0" fillId="0" borderId="1" xfId="0" applyBorder="1"/>
    <xf numFmtId="0" fontId="19" fillId="0" borderId="2" xfId="0" applyFont="1" applyBorder="1"/>
    <xf numFmtId="0" fontId="19" fillId="0" borderId="4" xfId="0" applyFont="1" applyBorder="1" applyAlignment="1">
      <alignment horizontal="left"/>
    </xf>
    <xf numFmtId="0" fontId="19" fillId="0" borderId="6" xfId="0" applyFont="1" applyBorder="1" applyAlignment="1">
      <alignment horizontal="left"/>
    </xf>
    <xf numFmtId="0" fontId="19" fillId="0" borderId="2" xfId="0" applyFont="1" applyBorder="1" applyAlignment="1">
      <alignment horizontal="center"/>
    </xf>
    <xf numFmtId="10" fontId="0" fillId="0" borderId="0" xfId="0" applyNumberFormat="1" applyBorder="1" applyAlignment="1">
      <alignment horizontal="center"/>
    </xf>
    <xf numFmtId="10" fontId="0" fillId="0" borderId="7" xfId="0" applyNumberFormat="1" applyBorder="1" applyAlignment="1">
      <alignment horizontal="center"/>
    </xf>
    <xf numFmtId="10" fontId="0" fillId="0" borderId="2" xfId="2" applyNumberFormat="1" applyFont="1" applyBorder="1"/>
    <xf numFmtId="0" fontId="19" fillId="0" borderId="6" xfId="0" applyFont="1" applyFill="1" applyBorder="1"/>
    <xf numFmtId="0" fontId="0" fillId="0" borderId="7" xfId="0" applyFill="1" applyBorder="1"/>
    <xf numFmtId="0" fontId="19" fillId="0" borderId="7" xfId="0" applyFont="1" applyFill="1" applyBorder="1"/>
    <xf numFmtId="0" fontId="19" fillId="0" borderId="6" xfId="0" applyFont="1" applyBorder="1"/>
    <xf numFmtId="2" fontId="19" fillId="0" borderId="0" xfId="0" applyNumberFormat="1" applyFont="1" applyFill="1" applyAlignment="1">
      <alignment horizontal="center"/>
    </xf>
    <xf numFmtId="10" fontId="0" fillId="0" borderId="12" xfId="2" applyNumberFormat="1" applyFont="1" applyBorder="1" applyAlignment="1">
      <alignment horizontal="center"/>
    </xf>
    <xf numFmtId="0" fontId="0" fillId="0" borderId="0" xfId="0" applyFill="1" applyBorder="1" applyAlignment="1">
      <alignment horizontal="center"/>
    </xf>
    <xf numFmtId="0" fontId="19" fillId="0" borderId="0" xfId="0" applyFont="1" applyAlignment="1">
      <alignment horizontal="center" vertical="center" wrapText="1"/>
    </xf>
    <xf numFmtId="179" fontId="19" fillId="0" borderId="0" xfId="88" applyNumberFormat="1" applyFont="1" applyFill="1" applyBorder="1" applyAlignment="1" applyProtection="1"/>
    <xf numFmtId="180" fontId="19" fillId="0" borderId="0" xfId="88" applyNumberFormat="1" applyFont="1" applyFill="1" applyBorder="1" applyAlignment="1" applyProtection="1"/>
    <xf numFmtId="180" fontId="19" fillId="0" borderId="0" xfId="88" applyNumberFormat="1"/>
    <xf numFmtId="10" fontId="101" fillId="0" borderId="0" xfId="0" applyNumberFormat="1" applyFont="1"/>
    <xf numFmtId="2" fontId="19" fillId="0" borderId="0" xfId="0" applyNumberFormat="1" applyFont="1" applyAlignment="1">
      <alignment horizontal="center"/>
    </xf>
    <xf numFmtId="2" fontId="0" fillId="0" borderId="12" xfId="0" applyNumberFormat="1" applyBorder="1" applyAlignment="1">
      <alignment horizontal="center"/>
    </xf>
    <xf numFmtId="178" fontId="0" fillId="0" borderId="0" xfId="0" applyNumberFormat="1" applyAlignment="1">
      <alignment horizontal="center"/>
    </xf>
    <xf numFmtId="2" fontId="117" fillId="60" borderId="20" xfId="0" applyNumberFormat="1" applyFont="1" applyFill="1" applyBorder="1" applyAlignment="1">
      <alignment horizontal="center"/>
    </xf>
    <xf numFmtId="0" fontId="19" fillId="0" borderId="29" xfId="0" applyFont="1" applyBorder="1"/>
    <xf numFmtId="0" fontId="0" fillId="0" borderId="30" xfId="0" applyBorder="1"/>
    <xf numFmtId="2" fontId="0" fillId="0" borderId="31" xfId="0" applyNumberFormat="1" applyFill="1" applyBorder="1"/>
    <xf numFmtId="0" fontId="19" fillId="57" borderId="0" xfId="0" applyFont="1" applyFill="1" applyAlignment="1">
      <alignment horizontal="center"/>
    </xf>
    <xf numFmtId="0" fontId="0" fillId="0" borderId="0" xfId="0" applyAlignment="1">
      <alignment horizontal="center"/>
    </xf>
    <xf numFmtId="0" fontId="0" fillId="0" borderId="0" xfId="0" applyAlignment="1">
      <alignment horizontal="center"/>
    </xf>
    <xf numFmtId="0" fontId="0" fillId="0" borderId="0" xfId="0" applyBorder="1" applyAlignment="1">
      <alignment horizontal="center"/>
    </xf>
    <xf numFmtId="0" fontId="19" fillId="0" borderId="0" xfId="0" applyFont="1" applyFill="1" applyBorder="1" applyAlignment="1">
      <alignment horizontal="center"/>
    </xf>
    <xf numFmtId="10" fontId="0" fillId="0" borderId="0" xfId="2" applyNumberFormat="1" applyFont="1" applyBorder="1" applyAlignment="1">
      <alignment horizontal="center"/>
    </xf>
    <xf numFmtId="10" fontId="19" fillId="0" borderId="0" xfId="0" applyNumberFormat="1" applyFont="1"/>
    <xf numFmtId="164" fontId="19" fillId="0" borderId="0" xfId="0" applyNumberFormat="1" applyFont="1"/>
    <xf numFmtId="0" fontId="112" fillId="0" borderId="0" xfId="0" applyFont="1"/>
    <xf numFmtId="0" fontId="6" fillId="0" borderId="0" xfId="92"/>
    <xf numFmtId="0" fontId="122" fillId="60" borderId="20" xfId="0" applyFont="1" applyFill="1" applyBorder="1"/>
    <xf numFmtId="10" fontId="0" fillId="61" borderId="0" xfId="2" applyNumberFormat="1" applyFont="1" applyFill="1"/>
    <xf numFmtId="171" fontId="19" fillId="0" borderId="0" xfId="0" applyNumberFormat="1" applyFont="1" applyFill="1"/>
    <xf numFmtId="0" fontId="19" fillId="0" borderId="3" xfId="0" applyFont="1" applyFill="1" applyBorder="1" applyAlignment="1">
      <alignment horizontal="center"/>
    </xf>
    <xf numFmtId="9" fontId="0" fillId="0" borderId="5" xfId="0" applyNumberFormat="1" applyFill="1" applyBorder="1" applyAlignment="1">
      <alignment horizontal="center"/>
    </xf>
    <xf numFmtId="10" fontId="0" fillId="0" borderId="8" xfId="2" applyNumberFormat="1" applyFont="1" applyFill="1" applyBorder="1"/>
    <xf numFmtId="166" fontId="119" fillId="0" borderId="0" xfId="2" applyNumberFormat="1" applyFont="1" applyFill="1" applyAlignment="1">
      <alignment horizontal="center"/>
    </xf>
    <xf numFmtId="0" fontId="119" fillId="0" borderId="0" xfId="0" applyFont="1"/>
    <xf numFmtId="0" fontId="121" fillId="0" borderId="0" xfId="0" applyFont="1" applyFill="1" applyBorder="1"/>
    <xf numFmtId="10" fontId="121" fillId="0" borderId="0" xfId="2" applyNumberFormat="1" applyFont="1" applyFill="1" applyAlignment="1">
      <alignment horizontal="center"/>
    </xf>
    <xf numFmtId="0" fontId="119" fillId="0" borderId="0" xfId="0" applyFont="1" applyFill="1"/>
    <xf numFmtId="0" fontId="119" fillId="0" borderId="0" xfId="0" applyFont="1" applyFill="1" applyAlignment="1">
      <alignment horizontal="center"/>
    </xf>
    <xf numFmtId="0" fontId="119" fillId="0" borderId="0" xfId="0" applyFont="1" applyAlignment="1">
      <alignment horizontal="center"/>
    </xf>
    <xf numFmtId="0" fontId="82" fillId="0" borderId="0" xfId="0" applyFont="1"/>
    <xf numFmtId="0" fontId="5" fillId="0" borderId="0" xfId="84" quotePrefix="1" applyFont="1" applyBorder="1" applyAlignment="1">
      <alignment horizontal="left"/>
    </xf>
    <xf numFmtId="173" fontId="19" fillId="0" borderId="0" xfId="0" applyNumberFormat="1" applyFont="1" applyFill="1"/>
    <xf numFmtId="43" fontId="0" fillId="0" borderId="0" xfId="1" applyNumberFormat="1" applyFont="1" applyFill="1"/>
    <xf numFmtId="0" fontId="0" fillId="0" borderId="0" xfId="0" applyAlignment="1">
      <alignment horizontal="center"/>
    </xf>
    <xf numFmtId="0" fontId="0" fillId="0" borderId="0" xfId="0" applyAlignment="1">
      <alignment horizontal="center"/>
    </xf>
    <xf numFmtId="0" fontId="58" fillId="0" borderId="0" xfId="84" applyFont="1" applyFill="1" applyBorder="1" applyAlignment="1">
      <alignment horizontal="left" wrapText="1"/>
    </xf>
    <xf numFmtId="0" fontId="0" fillId="0" borderId="12" xfId="0" applyBorder="1" applyAlignment="1">
      <alignment horizontal="center"/>
    </xf>
    <xf numFmtId="0" fontId="0" fillId="0" borderId="0" xfId="0" applyAlignment="1">
      <alignment horizontal="center"/>
    </xf>
    <xf numFmtId="0" fontId="0" fillId="19" borderId="0" xfId="0" applyFill="1"/>
    <xf numFmtId="0" fontId="19" fillId="19" borderId="0" xfId="0" applyFont="1" applyFill="1" applyAlignment="1">
      <alignment horizontal="center"/>
    </xf>
    <xf numFmtId="0" fontId="0" fillId="19" borderId="0" xfId="0" applyFill="1" applyAlignment="1">
      <alignment horizontal="center"/>
    </xf>
    <xf numFmtId="0" fontId="0" fillId="57" borderId="0" xfId="0" applyFill="1" applyAlignment="1">
      <alignment horizontal="center"/>
    </xf>
    <xf numFmtId="164" fontId="19" fillId="0" borderId="0" xfId="0" applyNumberFormat="1" applyFont="1" applyFill="1"/>
    <xf numFmtId="9" fontId="0" fillId="0" borderId="0" xfId="0" applyNumberFormat="1" applyFill="1" applyBorder="1" applyAlignment="1">
      <alignment horizontal="center"/>
    </xf>
    <xf numFmtId="10" fontId="0" fillId="0" borderId="0" xfId="2" applyNumberFormat="1" applyFont="1" applyFill="1" applyBorder="1"/>
    <xf numFmtId="0" fontId="0" fillId="62" borderId="0" xfId="0" applyFill="1" applyAlignment="1">
      <alignment horizontal="center" vertical="center" wrapText="1"/>
    </xf>
    <xf numFmtId="173" fontId="101" fillId="0" borderId="0" xfId="0" applyNumberFormat="1" applyFont="1" applyFill="1"/>
    <xf numFmtId="0" fontId="19" fillId="0" borderId="12" xfId="0" applyFont="1" applyBorder="1"/>
    <xf numFmtId="164" fontId="0" fillId="0" borderId="12" xfId="0" applyNumberFormat="1" applyFill="1" applyBorder="1"/>
    <xf numFmtId="164" fontId="0" fillId="0" borderId="12" xfId="0" applyNumberFormat="1" applyBorder="1"/>
    <xf numFmtId="43" fontId="0" fillId="0" borderId="12" xfId="0" applyNumberFormat="1" applyFill="1" applyBorder="1" applyAlignment="1">
      <alignment horizontal="center"/>
    </xf>
    <xf numFmtId="164" fontId="0" fillId="0" borderId="12" xfId="1" applyNumberFormat="1" applyFont="1" applyFill="1" applyBorder="1"/>
    <xf numFmtId="164" fontId="0" fillId="0" borderId="12" xfId="1" applyNumberFormat="1" applyFont="1" applyBorder="1"/>
    <xf numFmtId="171" fontId="0" fillId="0" borderId="12" xfId="0" applyNumberFormat="1" applyFill="1" applyBorder="1"/>
    <xf numFmtId="2" fontId="0" fillId="0" borderId="12" xfId="0" applyNumberFormat="1" applyFill="1" applyBorder="1" applyAlignment="1">
      <alignment horizontal="center"/>
    </xf>
    <xf numFmtId="164" fontId="19" fillId="0" borderId="12" xfId="0" applyNumberFormat="1" applyFont="1" applyBorder="1"/>
    <xf numFmtId="0" fontId="0" fillId="0" borderId="1" xfId="0" applyBorder="1" applyAlignment="1">
      <alignment horizontal="left"/>
    </xf>
    <xf numFmtId="0" fontId="0" fillId="0" borderId="4" xfId="0" applyBorder="1" applyAlignment="1">
      <alignment horizontal="center"/>
    </xf>
    <xf numFmtId="164" fontId="0" fillId="0" borderId="0" xfId="0" applyNumberFormat="1" applyBorder="1"/>
    <xf numFmtId="10" fontId="0" fillId="0" borderId="0" xfId="2" applyNumberFormat="1" applyFont="1" applyBorder="1"/>
    <xf numFmtId="164" fontId="0" fillId="0" borderId="0" xfId="1" applyNumberFormat="1" applyFont="1" applyBorder="1"/>
    <xf numFmtId="0" fontId="0" fillId="0" borderId="6" xfId="0" applyBorder="1" applyAlignment="1">
      <alignment horizontal="center"/>
    </xf>
    <xf numFmtId="0" fontId="0" fillId="0" borderId="7" xfId="0" applyBorder="1"/>
    <xf numFmtId="173" fontId="122" fillId="60" borderId="20" xfId="0" applyNumberFormat="1" applyFont="1" applyFill="1" applyBorder="1"/>
    <xf numFmtId="10" fontId="117" fillId="60" borderId="20" xfId="2" applyNumberFormat="1" applyFont="1" applyFill="1" applyBorder="1"/>
    <xf numFmtId="10" fontId="0" fillId="0" borderId="7" xfId="2" applyNumberFormat="1" applyFont="1" applyBorder="1" applyAlignment="1">
      <alignment horizontal="center"/>
    </xf>
    <xf numFmtId="0" fontId="0" fillId="0" borderId="2" xfId="0" applyBorder="1" applyAlignment="1">
      <alignment horizontal="center"/>
    </xf>
    <xf numFmtId="164" fontId="0" fillId="0" borderId="0" xfId="1" applyNumberFormat="1" applyFont="1" applyBorder="1" applyAlignment="1">
      <alignment horizontal="center"/>
    </xf>
    <xf numFmtId="0" fontId="0" fillId="0" borderId="4" xfId="0" applyBorder="1" applyAlignment="1">
      <alignment horizontal="left"/>
    </xf>
    <xf numFmtId="164" fontId="0" fillId="0" borderId="0" xfId="0" applyNumberFormat="1" applyBorder="1" applyAlignment="1">
      <alignment horizontal="center"/>
    </xf>
    <xf numFmtId="43" fontId="0" fillId="0" borderId="0" xfId="1" applyFont="1" applyBorder="1" applyAlignment="1">
      <alignment horizontal="center"/>
    </xf>
    <xf numFmtId="0" fontId="0" fillId="0" borderId="0" xfId="0" applyBorder="1" applyAlignment="1">
      <alignment horizontal="left"/>
    </xf>
    <xf numFmtId="0" fontId="0" fillId="0" borderId="0" xfId="0" applyBorder="1" applyAlignment="1">
      <alignment wrapText="1"/>
    </xf>
    <xf numFmtId="0" fontId="0" fillId="63" borderId="3" xfId="0" applyFill="1" applyBorder="1" applyAlignment="1">
      <alignment horizontal="left" wrapText="1"/>
    </xf>
    <xf numFmtId="0" fontId="0" fillId="63" borderId="5" xfId="0" applyFill="1" applyBorder="1" applyAlignment="1">
      <alignment wrapText="1"/>
    </xf>
    <xf numFmtId="166" fontId="0" fillId="63" borderId="6" xfId="0" applyNumberFormat="1" applyFill="1" applyBorder="1" applyAlignment="1">
      <alignment horizontal="center"/>
    </xf>
    <xf numFmtId="0" fontId="0" fillId="63" borderId="8" xfId="0" applyFill="1" applyBorder="1" applyAlignment="1">
      <alignment wrapText="1"/>
    </xf>
    <xf numFmtId="9" fontId="0" fillId="0" borderId="0" xfId="0" applyNumberFormat="1" applyBorder="1" applyAlignment="1">
      <alignment horizontal="left"/>
    </xf>
    <xf numFmtId="10" fontId="11" fillId="0" borderId="0" xfId="84" applyNumberFormat="1" applyBorder="1"/>
    <xf numFmtId="0" fontId="58" fillId="0" borderId="12" xfId="84" applyFont="1" applyFill="1" applyBorder="1" applyAlignment="1">
      <alignment horizontal="center"/>
    </xf>
    <xf numFmtId="0" fontId="131" fillId="0" borderId="0" xfId="0" applyFont="1" applyFill="1"/>
    <xf numFmtId="0" fontId="123" fillId="0" borderId="0" xfId="0" applyFont="1"/>
    <xf numFmtId="0" fontId="123" fillId="0" borderId="0" xfId="0" applyFont="1" applyFill="1" applyBorder="1"/>
    <xf numFmtId="0" fontId="123" fillId="0" borderId="0" xfId="0" applyFont="1" applyFill="1" applyAlignment="1">
      <alignment horizontal="center"/>
    </xf>
    <xf numFmtId="0" fontId="123" fillId="0" borderId="0" xfId="0" applyFont="1" applyBorder="1" applyAlignment="1">
      <alignment horizontal="center"/>
    </xf>
    <xf numFmtId="0" fontId="123" fillId="0" borderId="0" xfId="0" applyFont="1" applyAlignment="1">
      <alignment horizontal="center"/>
    </xf>
    <xf numFmtId="0" fontId="123" fillId="0" borderId="0" xfId="0" applyFont="1" applyFill="1" applyBorder="1" applyAlignment="1">
      <alignment horizontal="center"/>
    </xf>
    <xf numFmtId="0" fontId="123" fillId="0" borderId="0" xfId="0" applyFont="1" applyFill="1"/>
    <xf numFmtId="0" fontId="121" fillId="0" borderId="0" xfId="0" applyFont="1"/>
    <xf numFmtId="164" fontId="119" fillId="0" borderId="0" xfId="1" applyNumberFormat="1" applyFont="1" applyFill="1"/>
    <xf numFmtId="0" fontId="119" fillId="0" borderId="0" xfId="0" applyFont="1" applyFill="1" applyBorder="1"/>
    <xf numFmtId="0" fontId="3" fillId="0" borderId="0" xfId="84" applyFont="1" applyFill="1" applyBorder="1" applyAlignment="1">
      <alignment horizontal="center"/>
    </xf>
    <xf numFmtId="10" fontId="3" fillId="0" borderId="0" xfId="84" applyNumberFormat="1" applyFont="1" applyFill="1" applyBorder="1" applyAlignment="1">
      <alignment horizontal="center"/>
    </xf>
    <xf numFmtId="10" fontId="3" fillId="0" borderId="12" xfId="85" applyNumberFormat="1" applyFont="1" applyFill="1" applyBorder="1" applyAlignment="1">
      <alignment horizontal="center"/>
    </xf>
    <xf numFmtId="0" fontId="3" fillId="0" borderId="0" xfId="84" applyFont="1" applyFill="1" applyBorder="1" applyAlignment="1">
      <alignment horizontal="left" wrapText="1"/>
    </xf>
    <xf numFmtId="0" fontId="3" fillId="0" borderId="0" xfId="84" applyFont="1" applyFill="1" applyBorder="1" applyAlignment="1">
      <alignment horizontal="left"/>
    </xf>
    <xf numFmtId="10" fontId="3" fillId="0" borderId="0" xfId="85" applyNumberFormat="1" applyFont="1" applyFill="1" applyBorder="1" applyAlignment="1">
      <alignment horizontal="center"/>
    </xf>
    <xf numFmtId="0" fontId="3" fillId="0" borderId="12" xfId="84" applyFont="1" applyFill="1" applyBorder="1" applyAlignment="1">
      <alignment horizontal="center"/>
    </xf>
    <xf numFmtId="0" fontId="3" fillId="53" borderId="0" xfId="84" applyFont="1" applyFill="1" applyBorder="1" applyAlignment="1">
      <alignment horizontal="center"/>
    </xf>
    <xf numFmtId="0" fontId="3" fillId="0" borderId="0" xfId="84" applyFont="1" applyFill="1" applyAlignment="1">
      <alignment horizontal="left"/>
    </xf>
    <xf numFmtId="10" fontId="3" fillId="53" borderId="0" xfId="85" applyNumberFormat="1" applyFont="1" applyFill="1" applyBorder="1" applyAlignment="1">
      <alignment horizontal="center"/>
    </xf>
    <xf numFmtId="0" fontId="3" fillId="53" borderId="0" xfId="84" applyFont="1" applyFill="1" applyBorder="1"/>
    <xf numFmtId="0" fontId="3" fillId="0" borderId="12" xfId="84" applyFont="1" applyFill="1" applyBorder="1"/>
    <xf numFmtId="0" fontId="119" fillId="0" borderId="0" xfId="0" applyFont="1" applyBorder="1" applyAlignment="1">
      <alignment horizontal="center"/>
    </xf>
    <xf numFmtId="0" fontId="82" fillId="0" borderId="0" xfId="0" applyFont="1" applyFill="1"/>
    <xf numFmtId="0" fontId="82" fillId="0" borderId="0" xfId="0" applyFont="1" applyAlignment="1">
      <alignment horizontal="center"/>
    </xf>
    <xf numFmtId="0" fontId="82" fillId="0" borderId="0" xfId="0" applyFont="1" applyBorder="1" applyAlignment="1">
      <alignment horizontal="center"/>
    </xf>
    <xf numFmtId="2" fontId="82" fillId="0" borderId="0" xfId="0" applyNumberFormat="1" applyFont="1" applyFill="1" applyAlignment="1">
      <alignment horizontal="center"/>
    </xf>
    <xf numFmtId="0" fontId="82" fillId="0" borderId="0" xfId="0" applyFont="1" applyBorder="1"/>
    <xf numFmtId="37" fontId="119" fillId="0" borderId="0" xfId="1" applyNumberFormat="1" applyFont="1" applyFill="1" applyAlignment="1">
      <alignment horizontal="center"/>
    </xf>
    <xf numFmtId="181" fontId="119" fillId="0" borderId="0" xfId="0" applyNumberFormat="1" applyFont="1" applyFill="1" applyAlignment="1">
      <alignment horizontal="center"/>
    </xf>
    <xf numFmtId="164" fontId="82" fillId="0" borderId="0" xfId="1" applyNumberFormat="1" applyFont="1" applyFill="1" applyBorder="1" applyAlignment="1">
      <alignment horizontal="center"/>
    </xf>
    <xf numFmtId="181" fontId="119" fillId="0" borderId="0" xfId="1" applyNumberFormat="1" applyFont="1" applyFill="1" applyAlignment="1">
      <alignment horizontal="center"/>
    </xf>
    <xf numFmtId="164" fontId="119" fillId="0" borderId="0" xfId="1" applyNumberFormat="1" applyFont="1" applyFill="1" applyAlignment="1">
      <alignment horizontal="center"/>
    </xf>
    <xf numFmtId="9" fontId="119" fillId="0" borderId="0" xfId="0" applyNumberFormat="1" applyFont="1" applyFill="1" applyAlignment="1">
      <alignment horizontal="center"/>
    </xf>
    <xf numFmtId="2" fontId="119" fillId="0" borderId="0" xfId="0" applyNumberFormat="1" applyFont="1" applyFill="1" applyAlignment="1">
      <alignment horizontal="center"/>
    </xf>
    <xf numFmtId="164" fontId="82" fillId="0" borderId="0" xfId="1" applyNumberFormat="1" applyFont="1" applyFill="1" applyBorder="1"/>
    <xf numFmtId="0" fontId="121" fillId="0" borderId="0" xfId="0" applyFont="1" applyFill="1"/>
    <xf numFmtId="164" fontId="121" fillId="0" borderId="0" xfId="1" applyNumberFormat="1" applyFont="1" applyFill="1"/>
    <xf numFmtId="164" fontId="124" fillId="0" borderId="0" xfId="1" applyNumberFormat="1" applyFont="1" applyFill="1" applyBorder="1"/>
    <xf numFmtId="10" fontId="124" fillId="0" borderId="0" xfId="2" applyNumberFormat="1" applyFont="1" applyFill="1" applyBorder="1" applyAlignment="1">
      <alignment horizontal="center"/>
    </xf>
    <xf numFmtId="9" fontId="121" fillId="0" borderId="0" xfId="0" applyNumberFormat="1" applyFont="1" applyFill="1" applyAlignment="1">
      <alignment horizontal="center"/>
    </xf>
    <xf numFmtId="10" fontId="121" fillId="0" borderId="0" xfId="0" applyNumberFormat="1" applyFont="1" applyFill="1" applyAlignment="1">
      <alignment horizontal="center"/>
    </xf>
    <xf numFmtId="0" fontId="82" fillId="0" borderId="0" xfId="0" applyFont="1" applyFill="1" applyAlignment="1">
      <alignment horizontal="center"/>
    </xf>
    <xf numFmtId="0" fontId="82" fillId="0" borderId="0" xfId="0" applyFont="1" applyFill="1" applyBorder="1" applyAlignment="1">
      <alignment horizontal="center"/>
    </xf>
    <xf numFmtId="0" fontId="119" fillId="0" borderId="0" xfId="0" applyFont="1" applyFill="1" applyBorder="1" applyAlignment="1">
      <alignment horizontal="center"/>
    </xf>
    <xf numFmtId="37" fontId="119" fillId="0" borderId="0" xfId="1" applyNumberFormat="1" applyFont="1" applyAlignment="1">
      <alignment horizontal="center"/>
    </xf>
    <xf numFmtId="164" fontId="119" fillId="0" borderId="0" xfId="1" applyNumberFormat="1" applyFont="1" applyFill="1" applyBorder="1" applyAlignment="1">
      <alignment horizontal="center"/>
    </xf>
    <xf numFmtId="10" fontId="121" fillId="0" borderId="0" xfId="2" applyNumberFormat="1" applyFont="1" applyAlignment="1">
      <alignment horizontal="center"/>
    </xf>
    <xf numFmtId="10" fontId="121" fillId="0" borderId="0" xfId="2" applyNumberFormat="1" applyFont="1" applyFill="1" applyBorder="1" applyAlignment="1">
      <alignment horizontal="center"/>
    </xf>
    <xf numFmtId="0" fontId="121" fillId="0" borderId="0" xfId="0" applyFont="1" applyFill="1" applyAlignment="1">
      <alignment horizontal="center"/>
    </xf>
    <xf numFmtId="10" fontId="131" fillId="0" borderId="0" xfId="0" applyNumberFormat="1" applyFont="1" applyFill="1" applyAlignment="1">
      <alignment horizontal="center"/>
    </xf>
    <xf numFmtId="0" fontId="0" fillId="0" borderId="0" xfId="0" applyAlignment="1">
      <alignment horizontal="center"/>
    </xf>
    <xf numFmtId="0" fontId="20" fillId="14" borderId="0" xfId="0" applyFont="1" applyFill="1" applyAlignment="1">
      <alignment horizontal="center" vertical="center"/>
    </xf>
    <xf numFmtId="0" fontId="18" fillId="14" borderId="9" xfId="0" applyFont="1" applyFill="1" applyBorder="1" applyAlignment="1">
      <alignment horizontal="center" vertical="center"/>
    </xf>
    <xf numFmtId="164" fontId="18" fillId="14" borderId="0" xfId="0" applyNumberFormat="1" applyFont="1" applyFill="1" applyAlignment="1">
      <alignment horizontal="center" vertical="center"/>
    </xf>
    <xf numFmtId="9" fontId="18" fillId="14" borderId="0" xfId="2" applyFont="1" applyFill="1" applyAlignment="1">
      <alignment horizontal="center" vertical="center"/>
    </xf>
    <xf numFmtId="9" fontId="18" fillId="14" borderId="0" xfId="2" applyNumberFormat="1" applyFont="1" applyFill="1" applyAlignment="1">
      <alignment horizontal="center" vertical="center"/>
    </xf>
    <xf numFmtId="0" fontId="0" fillId="14" borderId="0" xfId="0" applyFill="1" applyAlignment="1">
      <alignment horizontal="center" vertical="center"/>
    </xf>
    <xf numFmtId="0" fontId="19" fillId="14" borderId="0" xfId="0" applyFont="1" applyFill="1"/>
    <xf numFmtId="0" fontId="2" fillId="0" borderId="12" xfId="84" applyFont="1" applyBorder="1" applyAlignment="1">
      <alignment horizontal="center"/>
    </xf>
    <xf numFmtId="0" fontId="2" fillId="0" borderId="0" xfId="84" applyFont="1" applyFill="1" applyBorder="1" applyAlignment="1">
      <alignment horizontal="left"/>
    </xf>
    <xf numFmtId="10" fontId="2" fillId="0" borderId="0" xfId="85" applyNumberFormat="1" applyFont="1" applyFill="1" applyBorder="1" applyAlignment="1">
      <alignment horizontal="left"/>
    </xf>
    <xf numFmtId="0" fontId="9" fillId="0" borderId="0" xfId="84" applyFont="1" applyBorder="1" applyAlignment="1">
      <alignment horizontal="left"/>
    </xf>
    <xf numFmtId="0" fontId="2" fillId="0" borderId="0" xfId="84" applyFont="1" applyBorder="1" applyAlignment="1">
      <alignment horizontal="left"/>
    </xf>
    <xf numFmtId="10" fontId="2" fillId="0" borderId="0" xfId="84" applyNumberFormat="1" applyFont="1" applyBorder="1" applyAlignment="1">
      <alignment horizontal="left"/>
    </xf>
    <xf numFmtId="177" fontId="117" fillId="0" borderId="0" xfId="0" applyNumberFormat="1" applyFont="1"/>
    <xf numFmtId="174" fontId="117" fillId="0" borderId="0" xfId="0" applyNumberFormat="1" applyFont="1"/>
    <xf numFmtId="0" fontId="0" fillId="0" borderId="0" xfId="0" applyAlignment="1">
      <alignment horizontal="center"/>
    </xf>
    <xf numFmtId="0" fontId="0" fillId="0" borderId="0" xfId="0" applyAlignment="1">
      <alignment wrapText="1"/>
    </xf>
    <xf numFmtId="0" fontId="0" fillId="0" borderId="29" xfId="0" applyBorder="1"/>
    <xf numFmtId="0" fontId="0" fillId="0" borderId="30" xfId="0" applyBorder="1" applyAlignment="1">
      <alignment horizontal="center" wrapText="1"/>
    </xf>
    <xf numFmtId="0" fontId="119" fillId="0" borderId="30" xfId="0" applyFont="1" applyBorder="1"/>
    <xf numFmtId="0" fontId="1" fillId="0" borderId="0" xfId="84" applyFont="1" applyFill="1" applyBorder="1" applyAlignment="1">
      <alignment horizontal="left"/>
    </xf>
    <xf numFmtId="0" fontId="134" fillId="0" borderId="0" xfId="0" applyFont="1"/>
    <xf numFmtId="0" fontId="134" fillId="0" borderId="0" xfId="0" applyFont="1" applyFill="1"/>
    <xf numFmtId="0" fontId="134" fillId="0" borderId="0" xfId="0" applyFont="1" applyFill="1" applyBorder="1"/>
    <xf numFmtId="10" fontId="101" fillId="0" borderId="7" xfId="2" applyNumberFormat="1" applyFont="1" applyFill="1" applyBorder="1" applyAlignment="1">
      <alignment horizontal="center"/>
    </xf>
    <xf numFmtId="166" fontId="0" fillId="0" borderId="0" xfId="0" applyNumberFormat="1" applyFill="1" applyBorder="1"/>
    <xf numFmtId="9" fontId="0" fillId="0" borderId="0" xfId="0" applyNumberFormat="1" applyFill="1" applyBorder="1"/>
    <xf numFmtId="0" fontId="19" fillId="0" borderId="1" xfId="0" applyFont="1" applyBorder="1" applyAlignment="1">
      <alignment horizontal="center"/>
    </xf>
    <xf numFmtId="0" fontId="19" fillId="0" borderId="2" xfId="0" applyFont="1" applyBorder="1" applyAlignment="1">
      <alignment horizontal="left"/>
    </xf>
    <xf numFmtId="2" fontId="19" fillId="0" borderId="2" xfId="0" applyNumberFormat="1" applyFont="1" applyBorder="1"/>
    <xf numFmtId="0" fontId="19" fillId="0" borderId="7" xfId="0" applyFont="1" applyBorder="1" applyAlignment="1">
      <alignment horizontal="left"/>
    </xf>
    <xf numFmtId="0" fontId="19" fillId="0" borderId="7" xfId="0" applyFont="1" applyBorder="1" applyAlignment="1">
      <alignment horizontal="center"/>
    </xf>
    <xf numFmtId="2" fontId="19" fillId="0" borderId="7" xfId="0" applyNumberFormat="1" applyFont="1" applyBorder="1"/>
    <xf numFmtId="0" fontId="19" fillId="0" borderId="8" xfId="0" applyFont="1" applyBorder="1"/>
    <xf numFmtId="0" fontId="0" fillId="0" borderId="3" xfId="0" applyBorder="1" applyAlignment="1">
      <alignment horizontal="center"/>
    </xf>
    <xf numFmtId="166" fontId="0" fillId="0" borderId="5" xfId="2" applyNumberFormat="1" applyFont="1" applyBorder="1" applyAlignment="1">
      <alignment horizontal="center"/>
    </xf>
    <xf numFmtId="2" fontId="0" fillId="0" borderId="5" xfId="0" applyNumberFormat="1" applyBorder="1" applyAlignment="1">
      <alignment horizontal="center"/>
    </xf>
    <xf numFmtId="166" fontId="0" fillId="63" borderId="1" xfId="2" applyNumberFormat="1" applyFont="1" applyFill="1" applyBorder="1" applyAlignment="1">
      <alignment horizontal="center"/>
    </xf>
    <xf numFmtId="166" fontId="0" fillId="63" borderId="4" xfId="0" applyNumberFormat="1" applyFill="1" applyBorder="1" applyAlignment="1">
      <alignment horizontal="center"/>
    </xf>
    <xf numFmtId="166" fontId="0" fillId="63" borderId="4" xfId="0" applyNumberFormat="1" applyFill="1" applyBorder="1"/>
    <xf numFmtId="0" fontId="117" fillId="0" borderId="1" xfId="0" applyFont="1" applyBorder="1" applyAlignment="1">
      <alignment horizontal="left"/>
    </xf>
    <xf numFmtId="0" fontId="19" fillId="19" borderId="0" xfId="0" applyFont="1" applyFill="1"/>
    <xf numFmtId="166" fontId="0" fillId="19" borderId="0" xfId="2" applyNumberFormat="1" applyFont="1" applyFill="1"/>
    <xf numFmtId="0" fontId="19" fillId="63" borderId="0" xfId="0" applyFont="1" applyFill="1"/>
    <xf numFmtId="10" fontId="0" fillId="63" borderId="0" xfId="0" applyNumberFormat="1" applyFill="1"/>
    <xf numFmtId="0" fontId="135" fillId="0" borderId="0" xfId="0" applyFont="1" applyAlignment="1">
      <alignment vertical="center"/>
    </xf>
    <xf numFmtId="0" fontId="135" fillId="0" borderId="0" xfId="0" applyFont="1"/>
    <xf numFmtId="43" fontId="0" fillId="19" borderId="0" xfId="0" applyNumberFormat="1" applyFill="1"/>
    <xf numFmtId="0" fontId="25" fillId="0" borderId="0" xfId="0" applyFont="1" applyAlignment="1">
      <alignment horizontal="center"/>
    </xf>
    <xf numFmtId="0" fontId="127" fillId="0" borderId="0" xfId="0" applyFont="1" applyAlignment="1">
      <alignment horizontal="center"/>
    </xf>
    <xf numFmtId="0" fontId="119" fillId="0" borderId="12" xfId="0" applyFont="1" applyBorder="1" applyAlignment="1">
      <alignment horizontal="center"/>
    </xf>
    <xf numFmtId="0" fontId="5" fillId="0" borderId="0" xfId="84" applyFont="1" applyAlignment="1">
      <alignment horizontal="center"/>
    </xf>
    <xf numFmtId="0" fontId="11" fillId="0" borderId="0" xfId="84" applyAlignment="1">
      <alignment horizontal="center"/>
    </xf>
    <xf numFmtId="0" fontId="58" fillId="0" borderId="12" xfId="84" applyFont="1" applyFill="1" applyBorder="1" applyAlignment="1">
      <alignment horizontal="center"/>
    </xf>
    <xf numFmtId="0" fontId="58" fillId="0" borderId="0" xfId="84" applyFont="1" applyFill="1" applyBorder="1" applyAlignment="1">
      <alignment horizontal="center"/>
    </xf>
    <xf numFmtId="0" fontId="129" fillId="0" borderId="0" xfId="84" applyFont="1" applyFill="1" applyAlignment="1">
      <alignment horizontal="center" vertical="center"/>
    </xf>
    <xf numFmtId="0" fontId="125" fillId="0" borderId="0" xfId="0" applyFont="1" applyAlignment="1">
      <alignment horizontal="center"/>
    </xf>
    <xf numFmtId="0" fontId="130" fillId="0" borderId="0" xfId="0" applyFont="1" applyAlignment="1">
      <alignment horizontal="center"/>
    </xf>
    <xf numFmtId="0" fontId="19" fillId="0" borderId="12" xfId="0" applyFont="1" applyBorder="1" applyAlignment="1">
      <alignment horizontal="center"/>
    </xf>
    <xf numFmtId="0" fontId="61" fillId="0" borderId="0" xfId="0" applyFont="1" applyAlignment="1">
      <alignment horizontal="center"/>
    </xf>
    <xf numFmtId="0" fontId="19" fillId="59" borderId="12" xfId="0" applyFont="1" applyFill="1" applyBorder="1" applyAlignment="1">
      <alignment horizontal="center"/>
    </xf>
    <xf numFmtId="0" fontId="135" fillId="0" borderId="7" xfId="0" applyFont="1" applyBorder="1" applyAlignment="1">
      <alignment horizontal="center"/>
    </xf>
    <xf numFmtId="0" fontId="135" fillId="0" borderId="0" xfId="0" applyFont="1" applyAlignment="1">
      <alignment horizontal="center"/>
    </xf>
    <xf numFmtId="0" fontId="17" fillId="10" borderId="48" xfId="0" applyFont="1" applyFill="1" applyBorder="1" applyAlignment="1">
      <alignment horizontal="center" vertical="center" wrapText="1"/>
    </xf>
    <xf numFmtId="0" fontId="0" fillId="0" borderId="48" xfId="0" applyBorder="1" applyAlignment="1">
      <alignment horizontal="center" vertical="center" wrapText="1"/>
    </xf>
    <xf numFmtId="169" fontId="67" fillId="13" borderId="0" xfId="4" applyNumberFormat="1" applyFont="1" applyFill="1" applyAlignment="1">
      <alignment horizontal="center"/>
    </xf>
    <xf numFmtId="0" fontId="66" fillId="13" borderId="0" xfId="0" applyFont="1" applyFill="1" applyAlignment="1">
      <alignment horizontal="center"/>
    </xf>
    <xf numFmtId="0" fontId="70" fillId="13" borderId="0" xfId="0" applyFont="1" applyFill="1" applyAlignment="1">
      <alignment horizontal="center"/>
    </xf>
    <xf numFmtId="169" fontId="67" fillId="13" borderId="0" xfId="0" applyNumberFormat="1" applyFont="1" applyFill="1" applyAlignment="1">
      <alignment horizontal="center"/>
    </xf>
    <xf numFmtId="15" fontId="67" fillId="13" borderId="0" xfId="0" applyNumberFormat="1" applyFont="1" applyFill="1" applyAlignment="1">
      <alignment horizontal="center"/>
    </xf>
    <xf numFmtId="0" fontId="67" fillId="13" borderId="0" xfId="0" applyFont="1" applyFill="1" applyAlignment="1">
      <alignment horizontal="center"/>
    </xf>
    <xf numFmtId="0" fontId="52" fillId="16" borderId="21" xfId="0" applyFont="1" applyFill="1" applyBorder="1" applyAlignment="1">
      <alignment horizontal="center" vertical="top" wrapText="1"/>
    </xf>
    <xf numFmtId="0" fontId="52" fillId="16" borderId="22" xfId="0" applyFont="1" applyFill="1" applyBorder="1" applyAlignment="1">
      <alignment horizontal="center" vertical="top" wrapText="1"/>
    </xf>
    <xf numFmtId="0" fontId="52" fillId="16" borderId="23" xfId="0" applyFont="1" applyFill="1" applyBorder="1" applyAlignment="1">
      <alignment horizontal="center" vertical="top" wrapText="1"/>
    </xf>
    <xf numFmtId="0" fontId="18" fillId="14" borderId="0" xfId="0" applyFont="1" applyFill="1" applyAlignment="1">
      <alignment horizontal="center"/>
    </xf>
    <xf numFmtId="0" fontId="96" fillId="0" borderId="0" xfId="57" applyFont="1" applyFill="1" applyAlignment="1">
      <alignment horizontal="left"/>
    </xf>
    <xf numFmtId="0" fontId="95" fillId="0" borderId="0" xfId="57" applyFill="1" applyAlignment="1"/>
    <xf numFmtId="0" fontId="41" fillId="0" borderId="11" xfId="0" applyFont="1" applyFill="1" applyBorder="1" applyAlignment="1">
      <alignment horizontal="center" wrapText="1"/>
    </xf>
    <xf numFmtId="0" fontId="0" fillId="0" borderId="14" xfId="0" applyFill="1" applyBorder="1" applyAlignment="1"/>
    <xf numFmtId="0" fontId="61" fillId="0" borderId="0" xfId="8" applyFont="1" applyFill="1" applyAlignment="1"/>
    <xf numFmtId="0" fontId="19" fillId="0" borderId="0" xfId="8" applyFill="1" applyAlignment="1"/>
    <xf numFmtId="0" fontId="62" fillId="0" borderId="0" xfId="8" applyFont="1" applyFill="1" applyAlignment="1"/>
    <xf numFmtId="0" fontId="19" fillId="0" borderId="54" xfId="0" applyFont="1" applyBorder="1"/>
    <xf numFmtId="0" fontId="0" fillId="0" borderId="54" xfId="0" applyBorder="1"/>
    <xf numFmtId="0" fontId="0" fillId="0" borderId="54" xfId="0" applyBorder="1" applyAlignment="1">
      <alignment horizontal="center"/>
    </xf>
    <xf numFmtId="10" fontId="0" fillId="0" borderId="54" xfId="2" applyNumberFormat="1" applyFont="1" applyBorder="1" applyAlignment="1">
      <alignment horizontal="center"/>
    </xf>
    <xf numFmtId="10" fontId="0" fillId="0" borderId="0" xfId="2" applyNumberFormat="1" applyFont="1" applyFill="1" applyAlignment="1">
      <alignment horizontal="center"/>
    </xf>
    <xf numFmtId="0" fontId="19" fillId="0" borderId="54" xfId="0" applyFont="1" applyBorder="1" applyAlignment="1">
      <alignment horizontal="center"/>
    </xf>
    <xf numFmtId="0" fontId="19" fillId="0" borderId="54" xfId="0" applyFont="1" applyBorder="1" applyAlignment="1">
      <alignment horizontal="center" wrapText="1"/>
    </xf>
    <xf numFmtId="0" fontId="125" fillId="0" borderId="0" xfId="0" applyFont="1"/>
    <xf numFmtId="177" fontId="0" fillId="0" borderId="8" xfId="2" applyNumberFormat="1" applyFont="1" applyBorder="1"/>
    <xf numFmtId="177" fontId="0" fillId="0" borderId="7" xfId="2" applyNumberFormat="1" applyFont="1" applyFill="1" applyBorder="1"/>
    <xf numFmtId="0" fontId="136" fillId="0" borderId="0" xfId="0" applyFont="1" applyFill="1"/>
    <xf numFmtId="2" fontId="136" fillId="0" borderId="0" xfId="0" applyNumberFormat="1" applyFont="1" applyFill="1"/>
    <xf numFmtId="10" fontId="136" fillId="0" borderId="0" xfId="0" applyNumberFormat="1" applyFont="1" applyFill="1"/>
    <xf numFmtId="0" fontId="136" fillId="0" borderId="0" xfId="0" applyFont="1" applyFill="1" applyBorder="1" applyAlignment="1">
      <alignment horizontal="center"/>
    </xf>
    <xf numFmtId="10" fontId="136" fillId="0" borderId="0" xfId="2" applyNumberFormat="1" applyFont="1" applyFill="1"/>
    <xf numFmtId="2" fontId="136" fillId="0" borderId="0" xfId="0" applyNumberFormat="1" applyFont="1" applyFill="1" applyAlignment="1">
      <alignment wrapText="1"/>
    </xf>
    <xf numFmtId="2" fontId="136" fillId="0" borderId="0" xfId="0" applyNumberFormat="1" applyFont="1" applyFill="1" applyAlignment="1">
      <alignment horizontal="center"/>
    </xf>
    <xf numFmtId="164" fontId="136" fillId="0" borderId="0" xfId="0" applyNumberFormat="1" applyFont="1" applyFill="1"/>
    <xf numFmtId="166" fontId="136" fillId="0" borderId="0" xfId="2" applyNumberFormat="1" applyFont="1" applyFill="1"/>
    <xf numFmtId="0" fontId="136" fillId="0" borderId="0" xfId="0" applyFont="1" applyFill="1" applyAlignment="1">
      <alignment horizontal="center"/>
    </xf>
    <xf numFmtId="2" fontId="136" fillId="0" borderId="12" xfId="0" applyNumberFormat="1" applyFont="1" applyFill="1" applyBorder="1" applyAlignment="1">
      <alignment horizontal="center"/>
    </xf>
    <xf numFmtId="2" fontId="136" fillId="0" borderId="0" xfId="0" applyNumberFormat="1" applyFont="1" applyFill="1" applyBorder="1" applyAlignment="1">
      <alignment horizontal="center"/>
    </xf>
    <xf numFmtId="168" fontId="136" fillId="0" borderId="0" xfId="1" applyNumberFormat="1" applyFont="1" applyFill="1" applyAlignment="1">
      <alignment horizontal="center"/>
    </xf>
    <xf numFmtId="43" fontId="136" fillId="0" borderId="0" xfId="1" applyFont="1" applyFill="1" applyAlignment="1">
      <alignment horizontal="center"/>
    </xf>
    <xf numFmtId="2" fontId="136" fillId="0" borderId="0" xfId="0" applyNumberFormat="1" applyFont="1" applyFill="1" applyBorder="1"/>
    <xf numFmtId="0" fontId="136" fillId="0" borderId="0" xfId="0" applyFont="1" applyFill="1" applyBorder="1"/>
    <xf numFmtId="0" fontId="136" fillId="0" borderId="0" xfId="0" applyFont="1" applyFill="1" applyBorder="1" applyAlignment="1">
      <alignment horizontal="center"/>
    </xf>
    <xf numFmtId="2" fontId="136" fillId="0" borderId="0" xfId="0" applyNumberFormat="1" applyFont="1" applyFill="1" applyBorder="1" applyAlignment="1">
      <alignment horizontal="center"/>
    </xf>
    <xf numFmtId="0" fontId="19" fillId="0" borderId="31" xfId="0" applyFont="1" applyBorder="1" applyAlignment="1">
      <alignment horizontal="center" wrapText="1"/>
    </xf>
    <xf numFmtId="0" fontId="19" fillId="0" borderId="30" xfId="0" applyFont="1" applyBorder="1" applyAlignment="1">
      <alignment horizontal="center" wrapText="1"/>
    </xf>
  </cellXfs>
  <cellStyles count="94">
    <cellStyle name="20% - Accent1" xfId="29" builtinId="30" customBuiltin="1"/>
    <cellStyle name="20% - Accent1 2" xfId="59"/>
    <cellStyle name="20% - Accent2" xfId="33" builtinId="34" customBuiltin="1"/>
    <cellStyle name="20% - Accent2 2" xfId="61"/>
    <cellStyle name="20% - Accent3" xfId="37" builtinId="38" customBuiltin="1"/>
    <cellStyle name="20% - Accent3 2" xfId="63"/>
    <cellStyle name="20% - Accent4" xfId="41" builtinId="42" customBuiltin="1"/>
    <cellStyle name="20% - Accent4 2" xfId="65"/>
    <cellStyle name="20% - Accent5" xfId="45" builtinId="46" customBuiltin="1"/>
    <cellStyle name="20% - Accent5 2" xfId="67"/>
    <cellStyle name="20% - Accent6" xfId="49" builtinId="50" customBuiltin="1"/>
    <cellStyle name="20% - Accent6 2" xfId="69"/>
    <cellStyle name="40% - Accent1" xfId="30" builtinId="31" customBuiltin="1"/>
    <cellStyle name="40% - Accent1 2" xfId="60"/>
    <cellStyle name="40% - Accent2" xfId="34" builtinId="35" customBuiltin="1"/>
    <cellStyle name="40% - Accent2 2" xfId="62"/>
    <cellStyle name="40% - Accent3" xfId="38" builtinId="39" customBuiltin="1"/>
    <cellStyle name="40% - Accent3 2" xfId="64"/>
    <cellStyle name="40% - Accent4" xfId="42" builtinId="43" customBuiltin="1"/>
    <cellStyle name="40% - Accent4 2" xfId="66"/>
    <cellStyle name="40% - Accent5" xfId="46" builtinId="47" customBuiltin="1"/>
    <cellStyle name="40% - Accent5 2" xfId="68"/>
    <cellStyle name="40% - Accent6" xfId="50" builtinId="51" customBuiltin="1"/>
    <cellStyle name="40% - Accent6 2" xfId="70"/>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8" builtinId="27" customBuiltin="1"/>
    <cellStyle name="Calculation" xfId="22" builtinId="22" customBuiltin="1"/>
    <cellStyle name="Check Cell" xfId="24" builtinId="23" customBuiltin="1"/>
    <cellStyle name="Comma" xfId="1" builtinId="3"/>
    <cellStyle name="Comma 2" xfId="5"/>
    <cellStyle name="Comma 2 2" xfId="75"/>
    <cellStyle name="Comma 3" xfId="11"/>
    <cellStyle name="Comma 4" xfId="53"/>
    <cellStyle name="Comma 4 2" xfId="79"/>
    <cellStyle name="Comma 5" xfId="72"/>
    <cellStyle name="Explanatory Text" xfId="26"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3" builtinId="8"/>
    <cellStyle name="Hyperlink 2" xfId="7"/>
    <cellStyle name="Input" xfId="20" builtinId="20" customBuiltin="1"/>
    <cellStyle name="Linked Cell" xfId="23" builtinId="24" customBuiltin="1"/>
    <cellStyle name="Neutral" xfId="19" builtinId="28" customBuiltin="1"/>
    <cellStyle name="Normal" xfId="0" builtinId="0"/>
    <cellStyle name="Normal 10" xfId="84"/>
    <cellStyle name="Normal 11" xfId="86"/>
    <cellStyle name="Normal 11 2" xfId="91"/>
    <cellStyle name="Normal 11 3" xfId="92"/>
    <cellStyle name="Normal 11 3 2" xfId="93"/>
    <cellStyle name="Normal 12" xfId="89"/>
    <cellStyle name="Normal 13" xfId="90"/>
    <cellStyle name="Normal 2" xfId="4"/>
    <cellStyle name="Normal 2 2" xfId="55"/>
    <cellStyle name="Normal 2 2 2" xfId="81"/>
    <cellStyle name="Normal 2 3" xfId="74"/>
    <cellStyle name="Normal 23" xfId="88"/>
    <cellStyle name="Normal 24" xfId="87"/>
    <cellStyle name="Normal 3" xfId="8"/>
    <cellStyle name="Normal 4" xfId="9"/>
    <cellStyle name="Normal 5" xfId="52"/>
    <cellStyle name="Normal 5 2" xfId="78"/>
    <cellStyle name="Normal 5 3" xfId="83"/>
    <cellStyle name="Normal 6" xfId="56"/>
    <cellStyle name="Normal 6 2" xfId="82"/>
    <cellStyle name="Normal 7" xfId="57"/>
    <cellStyle name="Normal 8" xfId="71"/>
    <cellStyle name="Normal 9" xfId="58"/>
    <cellStyle name="Note 2" xfId="54"/>
    <cellStyle name="Note 2 2" xfId="80"/>
    <cellStyle name="Output" xfId="21" builtinId="21" customBuiltin="1"/>
    <cellStyle name="Percent" xfId="2" builtinId="5"/>
    <cellStyle name="Percent 2" xfId="6"/>
    <cellStyle name="Percent 2 2" xfId="76"/>
    <cellStyle name="Percent 3" xfId="10"/>
    <cellStyle name="Percent 3 2" xfId="77"/>
    <cellStyle name="Percent 4" xfId="73"/>
    <cellStyle name="Percent 5" xfId="85"/>
    <cellStyle name="Title" xfId="12" builtinId="15" customBuiltin="1"/>
    <cellStyle name="Total" xfId="27" builtinId="25" customBuiltin="1"/>
    <cellStyle name="Warning Text" xfId="25" builtinId="11" customBuiltin="1"/>
  </cellStyles>
  <dxfs count="0"/>
  <tableStyles count="0" defaultTableStyle="TableStyleMedium2" defaultPivotStyle="PivotStyleLight16"/>
  <colors>
    <mruColors>
      <color rgb="FFFFFFCC"/>
      <color rgb="FFFF66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2100A.E4AFCE9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f"/></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304800</xdr:colOff>
      <xdr:row>4</xdr:row>
      <xdr:rowOff>142875</xdr:rowOff>
    </xdr:to>
    <xdr:pic>
      <xdr:nvPicPr>
        <xdr:cNvPr id="2" name="Rectangle 55" descr="http://archive.org/search.php?query=collection%3A%22toronto%22+AND+%28ontario+hydro+yearbook+AND+collection%3Atoronto%29&amp;sort=date">
          <a:extLst>
            <a:ext uri="{FF2B5EF4-FFF2-40B4-BE49-F238E27FC236}">
              <a16:creationId xmlns:a16="http://schemas.microsoft.com/office/drawing/2014/main" id="{292F51AB-BBC1-4EF1-80CA-4CDA27E3CA1F}"/>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2192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561975</xdr:colOff>
      <xdr:row>23</xdr:row>
      <xdr:rowOff>0</xdr:rowOff>
    </xdr:from>
    <xdr:to>
      <xdr:col>15</xdr:col>
      <xdr:colOff>456530</xdr:colOff>
      <xdr:row>38</xdr:row>
      <xdr:rowOff>28254</xdr:rowOff>
    </xdr:to>
    <xdr:pic>
      <xdr:nvPicPr>
        <xdr:cNvPr id="3" name="Picture 2">
          <a:extLst>
            <a:ext uri="{FF2B5EF4-FFF2-40B4-BE49-F238E27FC236}">
              <a16:creationId xmlns:a16="http://schemas.microsoft.com/office/drawing/2014/main" id="{6B941082-574A-4874-AFC1-B6B29A357421}"/>
            </a:ext>
          </a:extLst>
        </xdr:cNvPr>
        <xdr:cNvPicPr>
          <a:picLocks noChangeAspect="1"/>
        </xdr:cNvPicPr>
      </xdr:nvPicPr>
      <xdr:blipFill>
        <a:blip xmlns:r="http://schemas.openxmlformats.org/officeDocument/2006/relationships" r:embed="rId3"/>
        <a:stretch>
          <a:fillRect/>
        </a:stretch>
      </xdr:blipFill>
      <xdr:spPr>
        <a:xfrm>
          <a:off x="6962775" y="3914775"/>
          <a:ext cx="5209505" cy="25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13</xdr:row>
      <xdr:rowOff>57150</xdr:rowOff>
    </xdr:from>
    <xdr:to>
      <xdr:col>7</xdr:col>
      <xdr:colOff>80102</xdr:colOff>
      <xdr:row>18</xdr:row>
      <xdr:rowOff>81684</xdr:rowOff>
    </xdr:to>
    <xdr:pic>
      <xdr:nvPicPr>
        <xdr:cNvPr id="2" name="Picture 1" descr="LEI Logo.tif">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3429000" y="2676525"/>
          <a:ext cx="651602" cy="9294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1</xdr:row>
      <xdr:rowOff>66675</xdr:rowOff>
    </xdr:from>
    <xdr:to>
      <xdr:col>0</xdr:col>
      <xdr:colOff>171450</xdr:colOff>
      <xdr:row>3</xdr:row>
      <xdr:rowOff>123825</xdr:rowOff>
    </xdr:to>
    <xdr:sp macro="" textlink="">
      <xdr:nvSpPr>
        <xdr:cNvPr id="2" name="Down Arrow 1">
          <a:extLst>
            <a:ext uri="{FF2B5EF4-FFF2-40B4-BE49-F238E27FC236}">
              <a16:creationId xmlns:a16="http://schemas.microsoft.com/office/drawing/2014/main" id="{00000000-0008-0000-0A00-000002000000}"/>
            </a:ext>
          </a:extLst>
        </xdr:cNvPr>
        <xdr:cNvSpPr/>
      </xdr:nvSpPr>
      <xdr:spPr>
        <a:xfrm>
          <a:off x="47625" y="266700"/>
          <a:ext cx="123825" cy="419100"/>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e%20Hovde/AppData/Roaming/Microsoft/Excel/IRM4data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iana%20Crapp/Local%20Settings/Temporary%20Internet%20Files/OLK22/Table%202006%20Update%20-%20Source%20of%20WKA,%20WOM%20seri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EB%20database%20v7%20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ave%20Hovde/AppData/Roaming/Microsoft/Excel/API_InfoREQ_20130304.xlsx.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ave%20Hovde/AppData/Roaming/Microsoft/Excel/Bluewater_EB-2010-0379%20Data%20Request%20_20130301.xlsx.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Larry/Local%20Settings/Temporary%20Internet%20Files/Content.Outlook/RH3D8H8W/BM%20Database%20Calculations%20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Dave%20Hovde/Documents/PEG%20Office/Dave/E/oeb12/Data/OEB%20database%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ists"/>
      <sheetName val="Retirements 25"/>
      <sheetName val="Retirements 40"/>
      <sheetName val="Sheet3"/>
      <sheetName val="Productivity"/>
      <sheetName val="Output Quantity"/>
      <sheetName val="Input Quantity"/>
      <sheetName val="OMA"/>
      <sheetName val="Capital"/>
      <sheetName val="cost screen"/>
      <sheetName val="Definition of Terms"/>
      <sheetName val="Cost per Customer"/>
      <sheetName val="Sheet2"/>
      <sheetName val="2011 data "/>
      <sheetName val="2010 data"/>
      <sheetName val="2009 data"/>
      <sheetName val="2008 data"/>
      <sheetName val="2007 data"/>
      <sheetName val="2006 data"/>
      <sheetName val="2005 data"/>
      <sheetName val="2004 data"/>
      <sheetName val="2003 data"/>
      <sheetName val="2002 data"/>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CI EGS"/>
      <sheetName val="cpi06"/>
      <sheetName val="Tab1"/>
      <sheetName val="Tab2"/>
      <sheetName val="Tab4"/>
      <sheetName val="Tab5"/>
      <sheetName val="Tab6"/>
      <sheetName val="Tab7"/>
      <sheetName val="Tab8"/>
      <sheetName val="Tab9"/>
      <sheetName val="Tab10"/>
      <sheetName val="Tab11"/>
      <sheetName val="Tab12"/>
      <sheetName val="Tab13"/>
      <sheetName val="Tab14"/>
      <sheetName val="Tab15"/>
      <sheetName val="end of tables"/>
      <sheetName val="Tab3"/>
      <sheetName val="Tab2 NAT Old Data"/>
      <sheetName val="Tab2 EGS Old Data"/>
      <sheetName val="Tab2 New Methodology NAT"/>
      <sheetName val="Tab2 New Methodology EGS"/>
      <sheetName val="Tab16"/>
      <sheetName val="PPI"/>
      <sheetName val="Sheet2"/>
      <sheetName val="Tab17"/>
      <sheetName val="Tab18"/>
      <sheetName val="iresults18"/>
      <sheetName val="iresults18a"/>
      <sheetName val="iresults18b"/>
      <sheetName val="iresults18c"/>
      <sheetName val="iresults18d"/>
      <sheetName val="iresults18e"/>
      <sheetName val="iresults18f"/>
      <sheetName val="iresults18g"/>
      <sheetName val="iresults05c"/>
      <sheetName val="2004 iresults18i"/>
      <sheetName val="Real Return"/>
      <sheetName val="Sheet1"/>
    </sheetNames>
    <sheetDataSet>
      <sheetData sheetId="0" refreshError="1">
        <row r="1">
          <cell r="B1" t="str">
            <v>Quarterly Index ;  Total hourly rates of pay excluding bonuses ;  Australia ;  Mining ;  Private ;  All occupations ;</v>
          </cell>
          <cell r="C1" t="str">
            <v>Quarterly Index ;  Total hourly rates of pay excluding bonuses ;  Australia ;  Manufacturing ;  Private ;  All occupations ;</v>
          </cell>
          <cell r="D1" t="str">
            <v>Quarterly Index ;  Total hourly rates of pay excluding bonuses ;  Australia ;  Electricity, gas and water supply ;  Private ;  All occupations ;</v>
          </cell>
          <cell r="F1" t="str">
            <v>Quarterly Index ;  Total hourly rates of pay excluding bonuses ;  Australia ;  Construction ;  Private ;  All occupations ;</v>
          </cell>
          <cell r="G1" t="str">
            <v>Quarterly Index ;  Total hourly rates of pay excluding bonuses ;  Australia ;  Wholesale trade ;  Private ;  All occupations ;</v>
          </cell>
          <cell r="H1" t="str">
            <v>Quarterly Index ;  Total hourly rates of pay excluding bonuses ;  Australia ;  Retail trade ;  Private ;  All occupations ;</v>
          </cell>
          <cell r="I1" t="str">
            <v>Quarterly Index ;  Total hourly rates of pay excluding bonuses ;  Australia ;  Accommodation, cafes and restaurants ;  Private ;  All occupations ;</v>
          </cell>
          <cell r="J1" t="str">
            <v>Quarterly Index ;  Total hourly rates of pay excluding bonuses ;  Australia ;  Transport and storage ;  Private ;  All occupations ;</v>
          </cell>
          <cell r="K1" t="str">
            <v>Quarterly Index ;  Total hourly rates of pay excluding bonuses ;  Australia ;  Communication services ;  Private ;  All occupations ;</v>
          </cell>
          <cell r="L1" t="str">
            <v>Quarterly Index ;  Total hourly rates of pay excluding bonuses ;  Australia ;  Finance and insurance ;  Private ;  All occupations ;</v>
          </cell>
          <cell r="M1" t="str">
            <v>Quarterly Index ;  Total hourly rates of pay excluding bonuses ;  Australia ;  Property and business services ;  Private ;  All occupations ;</v>
          </cell>
          <cell r="N1" t="str">
            <v>Quarterly Index ;  Total hourly rates of pay excluding bonuses ;  Australia ;  Education ;  Private ;  All occupations ;</v>
          </cell>
          <cell r="O1" t="str">
            <v>Quarterly Index ;  Total hourly rates of pay excluding bonuses ;  Australia ;  Health and community services ;  Private ;  All occupations ;</v>
          </cell>
          <cell r="P1" t="str">
            <v>Quarterly Index ;  Total hourly rates of pay excluding bonuses ;  Australia ;  Cultural and recreational services ;  Private ;  All occupations ;</v>
          </cell>
          <cell r="Q1" t="str">
            <v>Quarterly Index ;  Total hourly rates of pay excluding bonuses ;  Australia ;  Personal and other services ;  Private ;  All occupations ;</v>
          </cell>
          <cell r="R1" t="str">
            <v>Quarterly Index ;  Total hourly rates of pay excluding bonuses ;  Australia ;  All industries ;  Private ;  All occupations ;</v>
          </cell>
          <cell r="S1" t="str">
            <v>Quarterly Index ;  Total hourly rates of pay excluding bonuses ;  Australia ;  Government administration and defence ;  Public ;  All occupations ;</v>
          </cell>
          <cell r="T1" t="str">
            <v>Quarterly Index ;  Total hourly rates of pay excluding bonuses ;  Australia ;  Education ;  Public ;  All occupations ;</v>
          </cell>
          <cell r="U1" t="str">
            <v>Quarterly Index ;  Total hourly rates of pay excluding bonuses ;  Australia ;  Health and community services ;  Public ;  All occupations ;</v>
          </cell>
          <cell r="V1" t="str">
            <v>Quarterly Index ;  Total hourly rates of pay excluding bonuses ;  Australia ;  Cultural and recreational services ;  Public ;  All occupations ;</v>
          </cell>
          <cell r="W1" t="str">
            <v>Quarterly Index ;  Total hourly rates of pay excluding bonuses ;  Australia ;  Personal and other services ;  Public ;  All occupations ;</v>
          </cell>
          <cell r="X1" t="str">
            <v>Quarterly Index ;  Total hourly rates of pay excluding bonuses ;  Australia ;  All industries ;  Public ;  All occupations ;</v>
          </cell>
          <cell r="Y1" t="str">
            <v>Quarterly Index ;  Total hourly rates of pay excluding bonuses ;  Australia ;  Mining ;  Private and Public ;  All occupations ;</v>
          </cell>
          <cell r="Z1" t="str">
            <v>Quarterly Index ;  Total hourly rates of pay excluding bonuses ;  Australia ;  Manufacturing ;  Private and Public ;  All occupations ;</v>
          </cell>
          <cell r="AA1" t="str">
            <v>Quarterly Index ;  Total hourly rates of pay excluding bonuses ;  Australia ;  Electricity, gas and water supply ;  Private and Public ;  All occupations ;</v>
          </cell>
          <cell r="AB1" t="str">
            <v>Quarterly Index ;  Total hourly rates of pay excluding bonuses ;  Australia ;  Construction ;  Private and Public ;  All occupations ;</v>
          </cell>
          <cell r="AC1" t="str">
            <v>Quarterly Index ;  Total hourly rates of pay excluding bonuses ;  Australia ;  Wholesale trade ;  Private and Public ;  All occupations ;</v>
          </cell>
          <cell r="AD1" t="str">
            <v>Quarterly Index ;  Total hourly rates of pay excluding bonuses ;  Australia ;  Retail trade ;  Private and Public ;  All occupations ;</v>
          </cell>
          <cell r="AE1" t="str">
            <v>Quarterly Index ;  Total hourly rates of pay excluding bonuses ;  Australia ;  Accommodation, cafes and restaurants ;  Private and Public ;  All occupations ;</v>
          </cell>
          <cell r="AF1" t="str">
            <v>Quarterly Index ;  Total hourly rates of pay excluding bonuses ;  Australia ;  Transport and storage ;  Private and Public ;  All occupations ;</v>
          </cell>
          <cell r="AG1" t="str">
            <v>Quarterly Index ;  Total hourly rates of pay excluding bonuses ;  Australia ;  Communication services ;  Private and Public ;  All occupations ;</v>
          </cell>
          <cell r="AH1" t="str">
            <v>Quarterly Index ;  Total hourly rates of pay excluding bonuses ;  Australia ;  Finance and insurance ;  Private and Public ;  All occupations ;</v>
          </cell>
          <cell r="AI1" t="str">
            <v>Quarterly Index ;  Total hourly rates of pay excluding bonuses ;  Australia ;  Property and business services ;  Private and Public ;  All occupations ;</v>
          </cell>
          <cell r="AJ1" t="str">
            <v>Quarterly Index ;  Total hourly rates of pay excluding bonuses ;  Australia ;  Government administration and defence ;  Private and Public ;  All occupations ;</v>
          </cell>
          <cell r="AK1" t="str">
            <v>Quarterly Index ;  Total hourly rates of pay excluding bonuses ;  Australia ;  Education ;  Private and Public ;  All occupations ;</v>
          </cell>
          <cell r="AL1" t="str">
            <v>Quarterly Index ;  Total hourly rates of pay excluding bonuses ;  Australia ;  Health and community services ;  Private and Public ;  All occupations ;</v>
          </cell>
          <cell r="AM1" t="str">
            <v>Quarterly Index ;  Total hourly rates of pay excluding bonuses ;  Australia ;  Cultural and recreational services ;  Private and Public ;  All occupations ;</v>
          </cell>
          <cell r="AN1" t="str">
            <v>Quarterly Index ;  Total hourly rates of pay excluding bonuses ;  Australia ;  Personal and other services ;  Private and Public ;  All occupations ;</v>
          </cell>
          <cell r="AO1" t="str">
            <v>Quarterly Index ;  Total hourly rates of pay excluding bonuses ;  Australia ;  All industries ;  Private and Public ;  All occupations ;</v>
          </cell>
        </row>
        <row r="2">
          <cell r="B2" t="str">
            <v>Index Numbers</v>
          </cell>
          <cell r="C2" t="str">
            <v>Index Numbers</v>
          </cell>
          <cell r="D2" t="str">
            <v>Index Numbers</v>
          </cell>
          <cell r="F2" t="str">
            <v>Index Numbers</v>
          </cell>
          <cell r="G2" t="str">
            <v>Index Numbers</v>
          </cell>
          <cell r="H2" t="str">
            <v>Index Numbers</v>
          </cell>
          <cell r="I2" t="str">
            <v>Index Numbers</v>
          </cell>
          <cell r="J2" t="str">
            <v>Index Numbers</v>
          </cell>
          <cell r="K2" t="str">
            <v>Index Numbers</v>
          </cell>
          <cell r="L2" t="str">
            <v>Index Numbers</v>
          </cell>
          <cell r="M2" t="str">
            <v>Index Numbers</v>
          </cell>
          <cell r="N2" t="str">
            <v>Index Numbers</v>
          </cell>
          <cell r="O2" t="str">
            <v>Index Numbers</v>
          </cell>
          <cell r="P2" t="str">
            <v>Index Numbers</v>
          </cell>
          <cell r="Q2" t="str">
            <v>Index Numbers</v>
          </cell>
          <cell r="R2" t="str">
            <v>Index Numbers</v>
          </cell>
          <cell r="S2" t="str">
            <v>Index Numbers</v>
          </cell>
          <cell r="T2" t="str">
            <v>Index Numbers</v>
          </cell>
          <cell r="U2" t="str">
            <v>Index Numbers</v>
          </cell>
          <cell r="V2" t="str">
            <v>Index Numbers</v>
          </cell>
          <cell r="W2" t="str">
            <v>Index Numbers</v>
          </cell>
          <cell r="X2" t="str">
            <v>Index Numbers</v>
          </cell>
          <cell r="Y2" t="str">
            <v>Index Numbers</v>
          </cell>
          <cell r="Z2" t="str">
            <v>Index Numbers</v>
          </cell>
          <cell r="AA2" t="str">
            <v>Index Numbers</v>
          </cell>
          <cell r="AB2" t="str">
            <v>Index Numbers</v>
          </cell>
          <cell r="AC2" t="str">
            <v>Index Numbers</v>
          </cell>
          <cell r="AD2" t="str">
            <v>Index Numbers</v>
          </cell>
          <cell r="AE2" t="str">
            <v>Index Numbers</v>
          </cell>
          <cell r="AF2" t="str">
            <v>Index Numbers</v>
          </cell>
          <cell r="AG2" t="str">
            <v>Index Numbers</v>
          </cell>
          <cell r="AH2" t="str">
            <v>Index Numbers</v>
          </cell>
          <cell r="AI2" t="str">
            <v>Index Numbers</v>
          </cell>
          <cell r="AJ2" t="str">
            <v>Index Numbers</v>
          </cell>
          <cell r="AK2" t="str">
            <v>Index Numbers</v>
          </cell>
          <cell r="AL2" t="str">
            <v>Index Numbers</v>
          </cell>
          <cell r="AM2" t="str">
            <v>Index Numbers</v>
          </cell>
          <cell r="AN2" t="str">
            <v>Index Numbers</v>
          </cell>
          <cell r="AO2" t="str">
            <v>Index Numbers</v>
          </cell>
        </row>
        <row r="3">
          <cell r="B3" t="str">
            <v>Original</v>
          </cell>
          <cell r="C3" t="str">
            <v>Original</v>
          </cell>
          <cell r="D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row>
        <row r="4">
          <cell r="B4" t="str">
            <v>INDEX</v>
          </cell>
          <cell r="C4" t="str">
            <v>INDEX</v>
          </cell>
          <cell r="D4" t="str">
            <v>INDEX</v>
          </cell>
          <cell r="F4" t="str">
            <v>INDEX</v>
          </cell>
          <cell r="G4" t="str">
            <v>INDEX</v>
          </cell>
          <cell r="H4" t="str">
            <v>INDEX</v>
          </cell>
          <cell r="I4" t="str">
            <v>INDEX</v>
          </cell>
          <cell r="J4" t="str">
            <v>INDEX</v>
          </cell>
          <cell r="K4" t="str">
            <v>INDEX</v>
          </cell>
          <cell r="L4" t="str">
            <v>INDEX</v>
          </cell>
          <cell r="M4" t="str">
            <v>INDEX</v>
          </cell>
          <cell r="N4" t="str">
            <v>INDEX</v>
          </cell>
          <cell r="O4" t="str">
            <v>INDEX</v>
          </cell>
          <cell r="P4" t="str">
            <v>INDEX</v>
          </cell>
          <cell r="Q4" t="str">
            <v>INDEX</v>
          </cell>
          <cell r="R4" t="str">
            <v>INDEX</v>
          </cell>
          <cell r="S4" t="str">
            <v>INDEX</v>
          </cell>
          <cell r="T4" t="str">
            <v>INDEX</v>
          </cell>
          <cell r="U4" t="str">
            <v>INDEX</v>
          </cell>
          <cell r="V4" t="str">
            <v>INDEX</v>
          </cell>
          <cell r="W4" t="str">
            <v>INDEX</v>
          </cell>
          <cell r="X4" t="str">
            <v>INDEX</v>
          </cell>
          <cell r="Y4" t="str">
            <v>INDEX</v>
          </cell>
          <cell r="Z4" t="str">
            <v>INDEX</v>
          </cell>
          <cell r="AA4" t="str">
            <v>INDEX</v>
          </cell>
          <cell r="AB4" t="str">
            <v>INDEX</v>
          </cell>
          <cell r="AC4" t="str">
            <v>INDEX</v>
          </cell>
          <cell r="AD4" t="str">
            <v>INDEX</v>
          </cell>
          <cell r="AE4" t="str">
            <v>INDEX</v>
          </cell>
          <cell r="AF4" t="str">
            <v>INDEX</v>
          </cell>
          <cell r="AG4" t="str">
            <v>INDEX</v>
          </cell>
          <cell r="AH4" t="str">
            <v>INDEX</v>
          </cell>
          <cell r="AI4" t="str">
            <v>INDEX</v>
          </cell>
          <cell r="AJ4" t="str">
            <v>INDEX</v>
          </cell>
          <cell r="AK4" t="str">
            <v>INDEX</v>
          </cell>
          <cell r="AL4" t="str">
            <v>INDEX</v>
          </cell>
          <cell r="AM4" t="str">
            <v>INDEX</v>
          </cell>
          <cell r="AN4" t="str">
            <v>INDEX</v>
          </cell>
          <cell r="AO4" t="str">
            <v>INDEX</v>
          </cell>
        </row>
        <row r="5">
          <cell r="B5" t="str">
            <v>Quarter</v>
          </cell>
          <cell r="C5" t="str">
            <v>Quarter</v>
          </cell>
          <cell r="D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cell r="AC5" t="str">
            <v>Quarter</v>
          </cell>
          <cell r="AD5" t="str">
            <v>Quarter</v>
          </cell>
          <cell r="AE5" t="str">
            <v>Quarter</v>
          </cell>
          <cell r="AF5" t="str">
            <v>Quarter</v>
          </cell>
          <cell r="AG5" t="str">
            <v>Quarter</v>
          </cell>
          <cell r="AH5" t="str">
            <v>Quarter</v>
          </cell>
          <cell r="AI5" t="str">
            <v>Quarter</v>
          </cell>
          <cell r="AJ5" t="str">
            <v>Quarter</v>
          </cell>
          <cell r="AK5" t="str">
            <v>Quarter</v>
          </cell>
          <cell r="AL5" t="str">
            <v>Quarter</v>
          </cell>
          <cell r="AM5" t="str">
            <v>Quarter</v>
          </cell>
          <cell r="AN5" t="str">
            <v>Quarter</v>
          </cell>
          <cell r="AO5" t="str">
            <v>Quarter</v>
          </cell>
        </row>
        <row r="6">
          <cell r="B6">
            <v>3</v>
          </cell>
          <cell r="C6">
            <v>3</v>
          </cell>
          <cell r="D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cell r="AC6">
            <v>3</v>
          </cell>
          <cell r="AD6">
            <v>3</v>
          </cell>
          <cell r="AE6">
            <v>3</v>
          </cell>
          <cell r="AF6">
            <v>3</v>
          </cell>
          <cell r="AG6">
            <v>3</v>
          </cell>
          <cell r="AH6">
            <v>3</v>
          </cell>
          <cell r="AI6">
            <v>3</v>
          </cell>
          <cell r="AJ6">
            <v>3</v>
          </cell>
          <cell r="AK6">
            <v>3</v>
          </cell>
          <cell r="AL6">
            <v>3</v>
          </cell>
          <cell r="AM6">
            <v>3</v>
          </cell>
          <cell r="AN6">
            <v>3</v>
          </cell>
          <cell r="AO6">
            <v>3</v>
          </cell>
        </row>
        <row r="7">
          <cell r="B7">
            <v>35674</v>
          </cell>
          <cell r="C7">
            <v>35674</v>
          </cell>
          <cell r="D7">
            <v>35674</v>
          </cell>
          <cell r="F7">
            <v>35674</v>
          </cell>
          <cell r="G7">
            <v>35674</v>
          </cell>
          <cell r="H7">
            <v>35674</v>
          </cell>
          <cell r="I7">
            <v>35674</v>
          </cell>
          <cell r="J7">
            <v>35674</v>
          </cell>
          <cell r="K7">
            <v>35674</v>
          </cell>
          <cell r="L7">
            <v>35674</v>
          </cell>
          <cell r="M7">
            <v>35674</v>
          </cell>
          <cell r="N7">
            <v>35674</v>
          </cell>
          <cell r="O7">
            <v>35674</v>
          </cell>
          <cell r="P7">
            <v>35674</v>
          </cell>
          <cell r="Q7">
            <v>35674</v>
          </cell>
          <cell r="R7">
            <v>35674</v>
          </cell>
          <cell r="S7">
            <v>35674</v>
          </cell>
          <cell r="T7">
            <v>35674</v>
          </cell>
          <cell r="U7">
            <v>35674</v>
          </cell>
          <cell r="V7">
            <v>35674</v>
          </cell>
          <cell r="W7">
            <v>35674</v>
          </cell>
          <cell r="X7">
            <v>35674</v>
          </cell>
          <cell r="Y7">
            <v>35674</v>
          </cell>
          <cell r="Z7">
            <v>35674</v>
          </cell>
          <cell r="AA7">
            <v>35674</v>
          </cell>
          <cell r="AB7">
            <v>35674</v>
          </cell>
          <cell r="AC7">
            <v>35674</v>
          </cell>
          <cell r="AD7">
            <v>35674</v>
          </cell>
          <cell r="AE7">
            <v>35674</v>
          </cell>
          <cell r="AF7">
            <v>35674</v>
          </cell>
          <cell r="AG7">
            <v>35674</v>
          </cell>
          <cell r="AH7">
            <v>35674</v>
          </cell>
          <cell r="AI7">
            <v>35674</v>
          </cell>
          <cell r="AJ7">
            <v>35674</v>
          </cell>
          <cell r="AK7">
            <v>35674</v>
          </cell>
          <cell r="AL7">
            <v>35674</v>
          </cell>
          <cell r="AM7">
            <v>35674</v>
          </cell>
          <cell r="AN7">
            <v>35674</v>
          </cell>
          <cell r="AO7">
            <v>35674</v>
          </cell>
        </row>
        <row r="8">
          <cell r="B8">
            <v>38961</v>
          </cell>
          <cell r="C8">
            <v>38961</v>
          </cell>
          <cell r="D8">
            <v>38961</v>
          </cell>
          <cell r="F8">
            <v>38961</v>
          </cell>
          <cell r="G8">
            <v>38961</v>
          </cell>
          <cell r="H8">
            <v>38961</v>
          </cell>
          <cell r="I8">
            <v>38961</v>
          </cell>
          <cell r="J8">
            <v>38961</v>
          </cell>
          <cell r="K8">
            <v>38961</v>
          </cell>
          <cell r="L8">
            <v>38961</v>
          </cell>
          <cell r="M8">
            <v>38961</v>
          </cell>
          <cell r="N8">
            <v>38961</v>
          </cell>
          <cell r="O8">
            <v>38961</v>
          </cell>
          <cell r="P8">
            <v>38961</v>
          </cell>
          <cell r="Q8">
            <v>38961</v>
          </cell>
          <cell r="R8">
            <v>38961</v>
          </cell>
          <cell r="S8">
            <v>38961</v>
          </cell>
          <cell r="T8">
            <v>38961</v>
          </cell>
          <cell r="U8">
            <v>38961</v>
          </cell>
          <cell r="V8">
            <v>38961</v>
          </cell>
          <cell r="W8">
            <v>38961</v>
          </cell>
          <cell r="X8">
            <v>38961</v>
          </cell>
          <cell r="Y8">
            <v>38961</v>
          </cell>
          <cell r="Z8">
            <v>38961</v>
          </cell>
          <cell r="AA8">
            <v>38961</v>
          </cell>
          <cell r="AB8">
            <v>38961</v>
          </cell>
          <cell r="AC8">
            <v>38961</v>
          </cell>
          <cell r="AD8">
            <v>38961</v>
          </cell>
          <cell r="AE8">
            <v>38961</v>
          </cell>
          <cell r="AF8">
            <v>38961</v>
          </cell>
          <cell r="AG8">
            <v>38961</v>
          </cell>
          <cell r="AH8">
            <v>38961</v>
          </cell>
          <cell r="AI8">
            <v>38961</v>
          </cell>
          <cell r="AJ8">
            <v>38961</v>
          </cell>
          <cell r="AK8">
            <v>38961</v>
          </cell>
          <cell r="AL8">
            <v>38961</v>
          </cell>
          <cell r="AM8">
            <v>38961</v>
          </cell>
          <cell r="AN8">
            <v>38961</v>
          </cell>
          <cell r="AO8">
            <v>38961</v>
          </cell>
        </row>
        <row r="9">
          <cell r="B9">
            <v>37</v>
          </cell>
          <cell r="C9">
            <v>37</v>
          </cell>
          <cell r="D9">
            <v>37</v>
          </cell>
          <cell r="F9">
            <v>37</v>
          </cell>
          <cell r="G9">
            <v>37</v>
          </cell>
          <cell r="H9">
            <v>37</v>
          </cell>
          <cell r="I9">
            <v>37</v>
          </cell>
          <cell r="J9">
            <v>37</v>
          </cell>
          <cell r="K9">
            <v>37</v>
          </cell>
          <cell r="L9">
            <v>37</v>
          </cell>
          <cell r="M9">
            <v>37</v>
          </cell>
          <cell r="N9">
            <v>37</v>
          </cell>
          <cell r="O9">
            <v>37</v>
          </cell>
          <cell r="P9">
            <v>37</v>
          </cell>
          <cell r="Q9">
            <v>37</v>
          </cell>
          <cell r="R9">
            <v>37</v>
          </cell>
          <cell r="S9">
            <v>37</v>
          </cell>
          <cell r="T9">
            <v>37</v>
          </cell>
          <cell r="U9">
            <v>37</v>
          </cell>
          <cell r="V9">
            <v>37</v>
          </cell>
          <cell r="W9">
            <v>37</v>
          </cell>
          <cell r="X9">
            <v>37</v>
          </cell>
          <cell r="Y9">
            <v>37</v>
          </cell>
          <cell r="Z9">
            <v>37</v>
          </cell>
          <cell r="AA9">
            <v>37</v>
          </cell>
          <cell r="AB9">
            <v>37</v>
          </cell>
          <cell r="AC9">
            <v>37</v>
          </cell>
          <cell r="AD9">
            <v>37</v>
          </cell>
          <cell r="AE9">
            <v>37</v>
          </cell>
          <cell r="AF9">
            <v>37</v>
          </cell>
          <cell r="AG9">
            <v>37</v>
          </cell>
          <cell r="AH9">
            <v>37</v>
          </cell>
          <cell r="AI9">
            <v>37</v>
          </cell>
          <cell r="AJ9">
            <v>37</v>
          </cell>
          <cell r="AK9">
            <v>37</v>
          </cell>
          <cell r="AL9">
            <v>37</v>
          </cell>
          <cell r="AM9">
            <v>37</v>
          </cell>
          <cell r="AN9">
            <v>37</v>
          </cell>
          <cell r="AO9">
            <v>37</v>
          </cell>
        </row>
        <row r="10">
          <cell r="B10" t="str">
            <v>A2159263L</v>
          </cell>
          <cell r="C10" t="str">
            <v>A2159264R</v>
          </cell>
          <cell r="D10" t="str">
            <v>A2159265T</v>
          </cell>
          <cell r="F10" t="str">
            <v>A2159266V</v>
          </cell>
          <cell r="G10" t="str">
            <v>A2159267W</v>
          </cell>
          <cell r="H10" t="str">
            <v>A2159268X</v>
          </cell>
          <cell r="I10" t="str">
            <v>A2159269A</v>
          </cell>
          <cell r="J10" t="str">
            <v>A2159270K</v>
          </cell>
          <cell r="K10" t="str">
            <v>A2159271L</v>
          </cell>
          <cell r="L10" t="str">
            <v>A2159272R</v>
          </cell>
          <cell r="M10" t="str">
            <v>A2159273T</v>
          </cell>
          <cell r="N10" t="str">
            <v>A2159274V</v>
          </cell>
          <cell r="O10" t="str">
            <v>A2159275W</v>
          </cell>
          <cell r="P10" t="str">
            <v>A2159276X</v>
          </cell>
          <cell r="Q10" t="str">
            <v>A2159277A</v>
          </cell>
          <cell r="R10" t="str">
            <v>A2159244F</v>
          </cell>
          <cell r="S10" t="str">
            <v>A2159278C</v>
          </cell>
          <cell r="T10" t="str">
            <v>A2159279F</v>
          </cell>
          <cell r="U10" t="str">
            <v>A2159280R</v>
          </cell>
          <cell r="V10" t="str">
            <v>A2159281T</v>
          </cell>
          <cell r="W10" t="str">
            <v>A2159282V</v>
          </cell>
          <cell r="X10" t="str">
            <v>A2159253J</v>
          </cell>
          <cell r="Y10" t="str">
            <v>A2159283W</v>
          </cell>
          <cell r="Z10" t="str">
            <v>A2159284X</v>
          </cell>
          <cell r="AA10" t="str">
            <v>A2159285A</v>
          </cell>
          <cell r="AB10" t="str">
            <v>A2159286C</v>
          </cell>
          <cell r="AC10" t="str">
            <v>A2159287F</v>
          </cell>
          <cell r="AD10" t="str">
            <v>A2159288J</v>
          </cell>
          <cell r="AE10" t="str">
            <v>A2159289K</v>
          </cell>
          <cell r="AF10" t="str">
            <v>A2159290V</v>
          </cell>
          <cell r="AG10" t="str">
            <v>A2159291W</v>
          </cell>
          <cell r="AH10" t="str">
            <v>A2159292X</v>
          </cell>
          <cell r="AI10" t="str">
            <v>A2159293A</v>
          </cell>
          <cell r="AJ10" t="str">
            <v>A2159294C</v>
          </cell>
          <cell r="AK10" t="str">
            <v>A2159295F</v>
          </cell>
          <cell r="AL10" t="str">
            <v>A2159296J</v>
          </cell>
          <cell r="AM10" t="str">
            <v>A2159297K</v>
          </cell>
          <cell r="AN10" t="str">
            <v>A2159298L</v>
          </cell>
          <cell r="AO10" t="str">
            <v>A2159262K</v>
          </cell>
        </row>
        <row r="11">
          <cell r="B11">
            <v>82.7</v>
          </cell>
          <cell r="C11">
            <v>80.8</v>
          </cell>
          <cell r="D11">
            <v>79.5</v>
          </cell>
          <cell r="F11">
            <v>79.8</v>
          </cell>
          <cell r="G11">
            <v>83.1</v>
          </cell>
          <cell r="H11">
            <v>84.5</v>
          </cell>
          <cell r="I11">
            <v>83.8</v>
          </cell>
          <cell r="J11">
            <v>83.7</v>
          </cell>
          <cell r="K11">
            <v>82</v>
          </cell>
          <cell r="L11">
            <v>80</v>
          </cell>
          <cell r="M11">
            <v>79.8</v>
          </cell>
          <cell r="N11">
            <v>80.7</v>
          </cell>
          <cell r="O11">
            <v>82.4</v>
          </cell>
          <cell r="P11">
            <v>82.9</v>
          </cell>
          <cell r="Q11">
            <v>83.9</v>
          </cell>
          <cell r="R11">
            <v>81.8</v>
          </cell>
          <cell r="S11">
            <v>80.5</v>
          </cell>
          <cell r="T11">
            <v>79.099999999999994</v>
          </cell>
          <cell r="U11">
            <v>78.400000000000006</v>
          </cell>
          <cell r="V11">
            <v>81.8</v>
          </cell>
          <cell r="W11">
            <v>79</v>
          </cell>
          <cell r="X11">
            <v>79.7</v>
          </cell>
          <cell r="Y11">
            <v>82.6</v>
          </cell>
          <cell r="Z11">
            <v>80.8</v>
          </cell>
          <cell r="AA11">
            <v>78</v>
          </cell>
          <cell r="AB11">
            <v>79.8</v>
          </cell>
          <cell r="AC11">
            <v>83.1</v>
          </cell>
          <cell r="AD11">
            <v>84.5</v>
          </cell>
          <cell r="AE11">
            <v>83.9</v>
          </cell>
          <cell r="AF11">
            <v>83.1</v>
          </cell>
          <cell r="AG11">
            <v>82.3</v>
          </cell>
          <cell r="AH11">
            <v>80.099999999999994</v>
          </cell>
          <cell r="AI11">
            <v>79.8</v>
          </cell>
          <cell r="AJ11">
            <v>80.5</v>
          </cell>
          <cell r="AK11">
            <v>79.599999999999994</v>
          </cell>
          <cell r="AL11">
            <v>80.599999999999994</v>
          </cell>
          <cell r="AM11">
            <v>82.6</v>
          </cell>
          <cell r="AN11">
            <v>81.599999999999994</v>
          </cell>
          <cell r="AO11">
            <v>81.2</v>
          </cell>
        </row>
        <row r="12">
          <cell r="B12">
            <v>83.3</v>
          </cell>
          <cell r="C12">
            <v>81.599999999999994</v>
          </cell>
          <cell r="D12">
            <v>80</v>
          </cell>
          <cell r="F12">
            <v>80.599999999999994</v>
          </cell>
          <cell r="G12">
            <v>83.3</v>
          </cell>
          <cell r="H12">
            <v>85.4</v>
          </cell>
          <cell r="I12">
            <v>84.4</v>
          </cell>
          <cell r="J12">
            <v>84.6</v>
          </cell>
          <cell r="K12">
            <v>82.3</v>
          </cell>
          <cell r="L12">
            <v>80.8</v>
          </cell>
          <cell r="M12">
            <v>80.400000000000006</v>
          </cell>
          <cell r="N12">
            <v>81.099999999999994</v>
          </cell>
          <cell r="O12">
            <v>82.9</v>
          </cell>
          <cell r="P12">
            <v>83.3</v>
          </cell>
          <cell r="Q12">
            <v>84.1</v>
          </cell>
          <cell r="R12">
            <v>82.4</v>
          </cell>
          <cell r="S12">
            <v>80.900000000000006</v>
          </cell>
          <cell r="T12">
            <v>79.7</v>
          </cell>
          <cell r="U12">
            <v>79.5</v>
          </cell>
          <cell r="V12">
            <v>82.2</v>
          </cell>
          <cell r="W12">
            <v>79.3</v>
          </cell>
          <cell r="X12">
            <v>80.3</v>
          </cell>
          <cell r="Y12">
            <v>83.3</v>
          </cell>
          <cell r="Z12">
            <v>81.599999999999994</v>
          </cell>
          <cell r="AA12">
            <v>79</v>
          </cell>
          <cell r="AB12">
            <v>80.599999999999994</v>
          </cell>
          <cell r="AC12">
            <v>83.3</v>
          </cell>
          <cell r="AD12">
            <v>85.3</v>
          </cell>
          <cell r="AE12">
            <v>84.5</v>
          </cell>
          <cell r="AF12">
            <v>83.8</v>
          </cell>
          <cell r="AG12">
            <v>82.9</v>
          </cell>
          <cell r="AH12">
            <v>80.900000000000006</v>
          </cell>
          <cell r="AI12">
            <v>80.400000000000006</v>
          </cell>
          <cell r="AJ12">
            <v>80.900000000000006</v>
          </cell>
          <cell r="AK12">
            <v>80.2</v>
          </cell>
          <cell r="AL12">
            <v>81.400000000000006</v>
          </cell>
          <cell r="AM12">
            <v>83</v>
          </cell>
          <cell r="AN12">
            <v>81.900000000000006</v>
          </cell>
          <cell r="AO12">
            <v>81.900000000000006</v>
          </cell>
        </row>
        <row r="13">
          <cell r="B13">
            <v>83.9</v>
          </cell>
          <cell r="C13">
            <v>82.6</v>
          </cell>
          <cell r="D13">
            <v>80.900000000000006</v>
          </cell>
          <cell r="F13">
            <v>81.7</v>
          </cell>
          <cell r="G13">
            <v>84</v>
          </cell>
          <cell r="H13">
            <v>85.7</v>
          </cell>
          <cell r="I13">
            <v>85.3</v>
          </cell>
          <cell r="J13">
            <v>85</v>
          </cell>
          <cell r="K13">
            <v>82.4</v>
          </cell>
          <cell r="L13">
            <v>81.8</v>
          </cell>
          <cell r="M13">
            <v>81.3</v>
          </cell>
          <cell r="N13">
            <v>81.7</v>
          </cell>
          <cell r="O13">
            <v>83.2</v>
          </cell>
          <cell r="P13">
            <v>83.9</v>
          </cell>
          <cell r="Q13">
            <v>84.7</v>
          </cell>
          <cell r="R13">
            <v>83.1</v>
          </cell>
          <cell r="S13">
            <v>81.599999999999994</v>
          </cell>
          <cell r="T13">
            <v>80.7</v>
          </cell>
          <cell r="U13">
            <v>80.400000000000006</v>
          </cell>
          <cell r="V13">
            <v>82.7</v>
          </cell>
          <cell r="W13">
            <v>80.400000000000006</v>
          </cell>
          <cell r="X13">
            <v>81.099999999999994</v>
          </cell>
          <cell r="Y13">
            <v>83.8</v>
          </cell>
          <cell r="Z13">
            <v>82.6</v>
          </cell>
          <cell r="AA13">
            <v>79.7</v>
          </cell>
          <cell r="AB13">
            <v>81.7</v>
          </cell>
          <cell r="AC13">
            <v>84</v>
          </cell>
          <cell r="AD13">
            <v>85.6</v>
          </cell>
          <cell r="AE13">
            <v>85.3</v>
          </cell>
          <cell r="AF13">
            <v>84.4</v>
          </cell>
          <cell r="AG13">
            <v>82.9</v>
          </cell>
          <cell r="AH13">
            <v>81.900000000000006</v>
          </cell>
          <cell r="AI13">
            <v>81.2</v>
          </cell>
          <cell r="AJ13">
            <v>81.599999999999994</v>
          </cell>
          <cell r="AK13">
            <v>81</v>
          </cell>
          <cell r="AL13">
            <v>81.900000000000006</v>
          </cell>
          <cell r="AM13">
            <v>83.6</v>
          </cell>
          <cell r="AN13">
            <v>82.7</v>
          </cell>
          <cell r="AO13">
            <v>82.6</v>
          </cell>
        </row>
        <row r="14">
          <cell r="B14">
            <v>84.2</v>
          </cell>
          <cell r="C14">
            <v>83</v>
          </cell>
          <cell r="D14">
            <v>81.400000000000006</v>
          </cell>
          <cell r="F14">
            <v>82.2</v>
          </cell>
          <cell r="G14">
            <v>84.4</v>
          </cell>
          <cell r="H14">
            <v>86.1</v>
          </cell>
          <cell r="I14">
            <v>85.5</v>
          </cell>
          <cell r="J14">
            <v>85.2</v>
          </cell>
          <cell r="K14">
            <v>82.6</v>
          </cell>
          <cell r="L14">
            <v>82.4</v>
          </cell>
          <cell r="M14">
            <v>81.400000000000006</v>
          </cell>
          <cell r="N14">
            <v>81.900000000000006</v>
          </cell>
          <cell r="O14">
            <v>83.5</v>
          </cell>
          <cell r="P14">
            <v>84.3</v>
          </cell>
          <cell r="Q14">
            <v>85.1</v>
          </cell>
          <cell r="R14">
            <v>83.5</v>
          </cell>
          <cell r="S14">
            <v>81.900000000000006</v>
          </cell>
          <cell r="T14">
            <v>81</v>
          </cell>
          <cell r="U14">
            <v>80.8</v>
          </cell>
          <cell r="V14">
            <v>83.6</v>
          </cell>
          <cell r="W14">
            <v>80.400000000000006</v>
          </cell>
          <cell r="X14">
            <v>81.5</v>
          </cell>
          <cell r="Y14">
            <v>84.2</v>
          </cell>
          <cell r="Z14">
            <v>83.1</v>
          </cell>
          <cell r="AA14">
            <v>80.099999999999994</v>
          </cell>
          <cell r="AB14">
            <v>82.3</v>
          </cell>
          <cell r="AC14">
            <v>84.4</v>
          </cell>
          <cell r="AD14">
            <v>86.1</v>
          </cell>
          <cell r="AE14">
            <v>85.5</v>
          </cell>
          <cell r="AF14">
            <v>84.7</v>
          </cell>
          <cell r="AG14">
            <v>83.4</v>
          </cell>
          <cell r="AH14">
            <v>82.5</v>
          </cell>
          <cell r="AI14">
            <v>81.400000000000006</v>
          </cell>
          <cell r="AJ14">
            <v>81.900000000000006</v>
          </cell>
          <cell r="AK14">
            <v>81.3</v>
          </cell>
          <cell r="AL14">
            <v>82.3</v>
          </cell>
          <cell r="AM14">
            <v>84.1</v>
          </cell>
          <cell r="AN14">
            <v>82.9</v>
          </cell>
          <cell r="AO14">
            <v>83</v>
          </cell>
        </row>
        <row r="15">
          <cell r="B15">
            <v>84.9</v>
          </cell>
          <cell r="C15">
            <v>83.8</v>
          </cell>
          <cell r="D15">
            <v>82</v>
          </cell>
          <cell r="F15">
            <v>83.1</v>
          </cell>
          <cell r="G15">
            <v>85.3</v>
          </cell>
          <cell r="H15">
            <v>86.7</v>
          </cell>
          <cell r="I15">
            <v>86</v>
          </cell>
          <cell r="J15">
            <v>86.1</v>
          </cell>
          <cell r="K15">
            <v>84.1</v>
          </cell>
          <cell r="L15">
            <v>83.2</v>
          </cell>
          <cell r="M15">
            <v>82.6</v>
          </cell>
          <cell r="N15">
            <v>83.1</v>
          </cell>
          <cell r="O15">
            <v>84.6</v>
          </cell>
          <cell r="P15">
            <v>85.1</v>
          </cell>
          <cell r="Q15">
            <v>85.4</v>
          </cell>
          <cell r="R15">
            <v>84.4</v>
          </cell>
          <cell r="S15">
            <v>83.4</v>
          </cell>
          <cell r="T15">
            <v>82.2</v>
          </cell>
          <cell r="U15">
            <v>82.1</v>
          </cell>
          <cell r="V15">
            <v>85.1</v>
          </cell>
          <cell r="W15">
            <v>82.3</v>
          </cell>
          <cell r="X15">
            <v>82.7</v>
          </cell>
          <cell r="Y15">
            <v>84.8</v>
          </cell>
          <cell r="Z15">
            <v>83.9</v>
          </cell>
          <cell r="AA15">
            <v>80.5</v>
          </cell>
          <cell r="AB15">
            <v>83.1</v>
          </cell>
          <cell r="AC15">
            <v>85.3</v>
          </cell>
          <cell r="AD15">
            <v>86.7</v>
          </cell>
          <cell r="AE15">
            <v>86.1</v>
          </cell>
          <cell r="AF15">
            <v>85.6</v>
          </cell>
          <cell r="AG15">
            <v>83.5</v>
          </cell>
          <cell r="AH15">
            <v>83.3</v>
          </cell>
          <cell r="AI15">
            <v>82.7</v>
          </cell>
          <cell r="AJ15">
            <v>83.4</v>
          </cell>
          <cell r="AK15">
            <v>82.5</v>
          </cell>
          <cell r="AL15">
            <v>83.5</v>
          </cell>
          <cell r="AM15">
            <v>85.1</v>
          </cell>
          <cell r="AN15">
            <v>83.9</v>
          </cell>
          <cell r="AO15">
            <v>83.9</v>
          </cell>
        </row>
        <row r="16">
          <cell r="B16">
            <v>85.2</v>
          </cell>
          <cell r="C16">
            <v>84.4</v>
          </cell>
          <cell r="D16">
            <v>82.2</v>
          </cell>
          <cell r="F16">
            <v>83.5</v>
          </cell>
          <cell r="G16">
            <v>85.8</v>
          </cell>
          <cell r="H16">
            <v>87.1</v>
          </cell>
          <cell r="I16">
            <v>86.4</v>
          </cell>
          <cell r="J16">
            <v>86.5</v>
          </cell>
          <cell r="K16">
            <v>84.3</v>
          </cell>
          <cell r="L16">
            <v>83.7</v>
          </cell>
          <cell r="M16">
            <v>83</v>
          </cell>
          <cell r="N16">
            <v>83.2</v>
          </cell>
          <cell r="O16">
            <v>85.8</v>
          </cell>
          <cell r="P16">
            <v>85.4</v>
          </cell>
          <cell r="Q16">
            <v>86</v>
          </cell>
          <cell r="R16">
            <v>84.9</v>
          </cell>
          <cell r="S16">
            <v>83.9</v>
          </cell>
          <cell r="T16">
            <v>82.8</v>
          </cell>
          <cell r="U16">
            <v>82.9</v>
          </cell>
          <cell r="V16">
            <v>85.3</v>
          </cell>
          <cell r="W16">
            <v>82.6</v>
          </cell>
          <cell r="X16">
            <v>83.2</v>
          </cell>
          <cell r="Y16">
            <v>85.2</v>
          </cell>
          <cell r="Z16">
            <v>84.5</v>
          </cell>
          <cell r="AA16">
            <v>81.2</v>
          </cell>
          <cell r="AB16">
            <v>83.7</v>
          </cell>
          <cell r="AC16">
            <v>85.8</v>
          </cell>
          <cell r="AD16">
            <v>87</v>
          </cell>
          <cell r="AE16">
            <v>86.4</v>
          </cell>
          <cell r="AF16">
            <v>85.8</v>
          </cell>
          <cell r="AG16">
            <v>83.7</v>
          </cell>
          <cell r="AH16">
            <v>83.9</v>
          </cell>
          <cell r="AI16">
            <v>83</v>
          </cell>
          <cell r="AJ16">
            <v>83.9</v>
          </cell>
          <cell r="AK16">
            <v>82.9</v>
          </cell>
          <cell r="AL16">
            <v>84.5</v>
          </cell>
          <cell r="AM16">
            <v>85.4</v>
          </cell>
          <cell r="AN16">
            <v>84.3</v>
          </cell>
          <cell r="AO16">
            <v>84.4</v>
          </cell>
        </row>
        <row r="17">
          <cell r="B17">
            <v>86</v>
          </cell>
          <cell r="C17">
            <v>84.9</v>
          </cell>
          <cell r="D17">
            <v>83.8</v>
          </cell>
          <cell r="F17">
            <v>83.9</v>
          </cell>
          <cell r="G17">
            <v>86.1</v>
          </cell>
          <cell r="H17">
            <v>87.7</v>
          </cell>
          <cell r="I17">
            <v>87</v>
          </cell>
          <cell r="J17">
            <v>87.2</v>
          </cell>
          <cell r="K17">
            <v>84.4</v>
          </cell>
          <cell r="L17">
            <v>84.2</v>
          </cell>
          <cell r="M17">
            <v>83.6</v>
          </cell>
          <cell r="N17">
            <v>84.2</v>
          </cell>
          <cell r="O17">
            <v>86.3</v>
          </cell>
          <cell r="P17">
            <v>85.8</v>
          </cell>
          <cell r="Q17">
            <v>86.3</v>
          </cell>
          <cell r="R17">
            <v>85.4</v>
          </cell>
          <cell r="S17">
            <v>85</v>
          </cell>
          <cell r="T17">
            <v>83.9</v>
          </cell>
          <cell r="U17">
            <v>84.2</v>
          </cell>
          <cell r="V17">
            <v>86.4</v>
          </cell>
          <cell r="W17">
            <v>84.1</v>
          </cell>
          <cell r="X17">
            <v>84.5</v>
          </cell>
          <cell r="Y17">
            <v>86</v>
          </cell>
          <cell r="Z17">
            <v>84.9</v>
          </cell>
          <cell r="AA17">
            <v>82.1</v>
          </cell>
          <cell r="AB17">
            <v>84.1</v>
          </cell>
          <cell r="AC17">
            <v>86.1</v>
          </cell>
          <cell r="AD17">
            <v>87.7</v>
          </cell>
          <cell r="AE17">
            <v>87</v>
          </cell>
          <cell r="AF17">
            <v>86.6</v>
          </cell>
          <cell r="AG17">
            <v>85.7</v>
          </cell>
          <cell r="AH17">
            <v>84.4</v>
          </cell>
          <cell r="AI17">
            <v>83.7</v>
          </cell>
          <cell r="AJ17">
            <v>85</v>
          </cell>
          <cell r="AK17">
            <v>84</v>
          </cell>
          <cell r="AL17">
            <v>85.3</v>
          </cell>
          <cell r="AM17">
            <v>86</v>
          </cell>
          <cell r="AN17">
            <v>85.3</v>
          </cell>
          <cell r="AO17">
            <v>85.2</v>
          </cell>
        </row>
        <row r="18">
          <cell r="B18">
            <v>86.9</v>
          </cell>
          <cell r="C18">
            <v>85.5</v>
          </cell>
          <cell r="D18">
            <v>84.3</v>
          </cell>
          <cell r="F18">
            <v>84.5</v>
          </cell>
          <cell r="G18">
            <v>86.5</v>
          </cell>
          <cell r="H18">
            <v>88</v>
          </cell>
          <cell r="I18">
            <v>87.1</v>
          </cell>
          <cell r="J18">
            <v>87.5</v>
          </cell>
          <cell r="K18">
            <v>84.8</v>
          </cell>
          <cell r="L18">
            <v>85</v>
          </cell>
          <cell r="M18">
            <v>84.1</v>
          </cell>
          <cell r="N18">
            <v>84.8</v>
          </cell>
          <cell r="O18">
            <v>86.7</v>
          </cell>
          <cell r="P18">
            <v>86</v>
          </cell>
          <cell r="Q18">
            <v>87.1</v>
          </cell>
          <cell r="R18">
            <v>85.9</v>
          </cell>
          <cell r="S18">
            <v>85.1</v>
          </cell>
          <cell r="T18">
            <v>84.2</v>
          </cell>
          <cell r="U18">
            <v>84.2</v>
          </cell>
          <cell r="V18">
            <v>86.7</v>
          </cell>
          <cell r="W18">
            <v>84.5</v>
          </cell>
          <cell r="X18">
            <v>84.7</v>
          </cell>
          <cell r="Y18">
            <v>86.8</v>
          </cell>
          <cell r="Z18">
            <v>85.5</v>
          </cell>
          <cell r="AA18">
            <v>82.8</v>
          </cell>
          <cell r="AB18">
            <v>84.6</v>
          </cell>
          <cell r="AC18">
            <v>86.5</v>
          </cell>
          <cell r="AD18">
            <v>87.9</v>
          </cell>
          <cell r="AE18">
            <v>87.2</v>
          </cell>
          <cell r="AF18">
            <v>87</v>
          </cell>
          <cell r="AG18">
            <v>85.7</v>
          </cell>
          <cell r="AH18">
            <v>85.1</v>
          </cell>
          <cell r="AI18">
            <v>84.2</v>
          </cell>
          <cell r="AJ18">
            <v>85.1</v>
          </cell>
          <cell r="AK18">
            <v>84.4</v>
          </cell>
          <cell r="AL18">
            <v>85.6</v>
          </cell>
          <cell r="AM18">
            <v>86.3</v>
          </cell>
          <cell r="AN18">
            <v>85.8</v>
          </cell>
          <cell r="AO18">
            <v>85.6</v>
          </cell>
        </row>
        <row r="19">
          <cell r="B19">
            <v>87.4</v>
          </cell>
          <cell r="C19">
            <v>86.3</v>
          </cell>
          <cell r="D19">
            <v>85</v>
          </cell>
          <cell r="F19">
            <v>85.1</v>
          </cell>
          <cell r="G19">
            <v>87.4</v>
          </cell>
          <cell r="H19">
            <v>88.6</v>
          </cell>
          <cell r="I19">
            <v>88.1</v>
          </cell>
          <cell r="J19">
            <v>88.5</v>
          </cell>
          <cell r="K19">
            <v>87.3</v>
          </cell>
          <cell r="L19">
            <v>86</v>
          </cell>
          <cell r="M19">
            <v>85.8</v>
          </cell>
          <cell r="N19">
            <v>85.3</v>
          </cell>
          <cell r="O19">
            <v>87.3</v>
          </cell>
          <cell r="P19">
            <v>86.5</v>
          </cell>
          <cell r="Q19">
            <v>87.9</v>
          </cell>
          <cell r="R19">
            <v>86.8</v>
          </cell>
          <cell r="S19">
            <v>86</v>
          </cell>
          <cell r="T19">
            <v>84.9</v>
          </cell>
          <cell r="U19">
            <v>85.3</v>
          </cell>
          <cell r="V19">
            <v>87.4</v>
          </cell>
          <cell r="W19">
            <v>85.5</v>
          </cell>
          <cell r="X19">
            <v>85.5</v>
          </cell>
          <cell r="Y19">
            <v>87.4</v>
          </cell>
          <cell r="Z19">
            <v>86.4</v>
          </cell>
          <cell r="AA19">
            <v>83.6</v>
          </cell>
          <cell r="AB19">
            <v>85.2</v>
          </cell>
          <cell r="AC19">
            <v>87.4</v>
          </cell>
          <cell r="AD19">
            <v>88.6</v>
          </cell>
          <cell r="AE19">
            <v>88.1</v>
          </cell>
          <cell r="AF19">
            <v>87.8</v>
          </cell>
          <cell r="AG19">
            <v>86.7</v>
          </cell>
          <cell r="AH19">
            <v>86.1</v>
          </cell>
          <cell r="AI19">
            <v>85.9</v>
          </cell>
          <cell r="AJ19">
            <v>86</v>
          </cell>
          <cell r="AK19">
            <v>85.1</v>
          </cell>
          <cell r="AL19">
            <v>86.4</v>
          </cell>
          <cell r="AM19">
            <v>86.9</v>
          </cell>
          <cell r="AN19">
            <v>86.7</v>
          </cell>
          <cell r="AO19">
            <v>86.5</v>
          </cell>
        </row>
        <row r="20">
          <cell r="B20">
            <v>87.8</v>
          </cell>
          <cell r="C20">
            <v>86.8</v>
          </cell>
          <cell r="D20">
            <v>85.5</v>
          </cell>
          <cell r="F20">
            <v>85.6</v>
          </cell>
          <cell r="G20">
            <v>87.9</v>
          </cell>
          <cell r="H20">
            <v>89.1</v>
          </cell>
          <cell r="I20">
            <v>88.6</v>
          </cell>
          <cell r="J20">
            <v>88.9</v>
          </cell>
          <cell r="K20">
            <v>87.4</v>
          </cell>
          <cell r="L20">
            <v>86.4</v>
          </cell>
          <cell r="M20">
            <v>86.3</v>
          </cell>
          <cell r="N20">
            <v>85.7</v>
          </cell>
          <cell r="O20">
            <v>87.6</v>
          </cell>
          <cell r="P20">
            <v>86.7</v>
          </cell>
          <cell r="Q20">
            <v>88.4</v>
          </cell>
          <cell r="R20">
            <v>87.2</v>
          </cell>
          <cell r="S20">
            <v>86.8</v>
          </cell>
          <cell r="T20">
            <v>85.3</v>
          </cell>
          <cell r="U20">
            <v>85.8</v>
          </cell>
          <cell r="V20">
            <v>87.6</v>
          </cell>
          <cell r="W20">
            <v>86</v>
          </cell>
          <cell r="X20">
            <v>86.1</v>
          </cell>
          <cell r="Y20">
            <v>87.7</v>
          </cell>
          <cell r="Z20">
            <v>86.8</v>
          </cell>
          <cell r="AA20">
            <v>84.4</v>
          </cell>
          <cell r="AB20">
            <v>85.8</v>
          </cell>
          <cell r="AC20">
            <v>87.9</v>
          </cell>
          <cell r="AD20">
            <v>89.1</v>
          </cell>
          <cell r="AE20">
            <v>88.6</v>
          </cell>
          <cell r="AF20">
            <v>88.2</v>
          </cell>
          <cell r="AG20">
            <v>87.4</v>
          </cell>
          <cell r="AH20">
            <v>86.5</v>
          </cell>
          <cell r="AI20">
            <v>86.4</v>
          </cell>
          <cell r="AJ20">
            <v>86.8</v>
          </cell>
          <cell r="AK20">
            <v>85.4</v>
          </cell>
          <cell r="AL20">
            <v>86.8</v>
          </cell>
          <cell r="AM20">
            <v>87</v>
          </cell>
          <cell r="AN20">
            <v>87.2</v>
          </cell>
          <cell r="AO20">
            <v>86.9</v>
          </cell>
        </row>
        <row r="21">
          <cell r="B21">
            <v>88.3</v>
          </cell>
          <cell r="C21">
            <v>87.3</v>
          </cell>
          <cell r="D21">
            <v>86.2</v>
          </cell>
          <cell r="F21">
            <v>86.7</v>
          </cell>
          <cell r="G21">
            <v>88.5</v>
          </cell>
          <cell r="H21">
            <v>89.7</v>
          </cell>
          <cell r="I21">
            <v>88.9</v>
          </cell>
          <cell r="J21">
            <v>89.2</v>
          </cell>
          <cell r="K21">
            <v>88.4</v>
          </cell>
          <cell r="L21">
            <v>87.2</v>
          </cell>
          <cell r="M21">
            <v>86.8</v>
          </cell>
          <cell r="N21">
            <v>86.9</v>
          </cell>
          <cell r="O21">
            <v>87.9</v>
          </cell>
          <cell r="P21">
            <v>87.6</v>
          </cell>
          <cell r="Q21">
            <v>88.6</v>
          </cell>
          <cell r="R21">
            <v>87.9</v>
          </cell>
          <cell r="S21">
            <v>87</v>
          </cell>
          <cell r="T21">
            <v>85.5</v>
          </cell>
          <cell r="U21">
            <v>86.1</v>
          </cell>
          <cell r="V21">
            <v>87.8</v>
          </cell>
          <cell r="W21">
            <v>87.1</v>
          </cell>
          <cell r="X21">
            <v>86.5</v>
          </cell>
          <cell r="Y21">
            <v>88.2</v>
          </cell>
          <cell r="Z21">
            <v>87.3</v>
          </cell>
          <cell r="AA21">
            <v>85.4</v>
          </cell>
          <cell r="AB21">
            <v>86.8</v>
          </cell>
          <cell r="AC21">
            <v>88.5</v>
          </cell>
          <cell r="AD21">
            <v>89.7</v>
          </cell>
          <cell r="AE21">
            <v>88.9</v>
          </cell>
          <cell r="AF21">
            <v>88.6</v>
          </cell>
          <cell r="AG21">
            <v>88.8</v>
          </cell>
          <cell r="AH21">
            <v>87.3</v>
          </cell>
          <cell r="AI21">
            <v>86.8</v>
          </cell>
          <cell r="AJ21">
            <v>87</v>
          </cell>
          <cell r="AK21">
            <v>85.9</v>
          </cell>
          <cell r="AL21">
            <v>87</v>
          </cell>
          <cell r="AM21">
            <v>87.8</v>
          </cell>
          <cell r="AN21">
            <v>87.9</v>
          </cell>
          <cell r="AO21">
            <v>87.5</v>
          </cell>
        </row>
        <row r="22">
          <cell r="B22">
            <v>88.7</v>
          </cell>
          <cell r="C22">
            <v>88</v>
          </cell>
          <cell r="D22">
            <v>87.1</v>
          </cell>
          <cell r="F22">
            <v>87.4</v>
          </cell>
          <cell r="G22">
            <v>88.7</v>
          </cell>
          <cell r="H22">
            <v>90.1</v>
          </cell>
          <cell r="I22">
            <v>89.1</v>
          </cell>
          <cell r="J22">
            <v>89.5</v>
          </cell>
          <cell r="K22">
            <v>88.8</v>
          </cell>
          <cell r="L22">
            <v>88</v>
          </cell>
          <cell r="M22">
            <v>87.3</v>
          </cell>
          <cell r="N22">
            <v>88.2</v>
          </cell>
          <cell r="O22">
            <v>88.2</v>
          </cell>
          <cell r="P22">
            <v>88.1</v>
          </cell>
          <cell r="Q22">
            <v>89.3</v>
          </cell>
          <cell r="R22">
            <v>88.4</v>
          </cell>
          <cell r="S22">
            <v>87.4</v>
          </cell>
          <cell r="T22">
            <v>86</v>
          </cell>
          <cell r="U22">
            <v>86.7</v>
          </cell>
          <cell r="V22">
            <v>88</v>
          </cell>
          <cell r="W22">
            <v>87.5</v>
          </cell>
          <cell r="X22">
            <v>87</v>
          </cell>
          <cell r="Y22">
            <v>88.6</v>
          </cell>
          <cell r="Z22">
            <v>88</v>
          </cell>
          <cell r="AA22">
            <v>85.8</v>
          </cell>
          <cell r="AB22">
            <v>87.6</v>
          </cell>
          <cell r="AC22">
            <v>88.7</v>
          </cell>
          <cell r="AD22">
            <v>90.1</v>
          </cell>
          <cell r="AE22">
            <v>89.1</v>
          </cell>
          <cell r="AF22">
            <v>89.1</v>
          </cell>
          <cell r="AG22">
            <v>89.2</v>
          </cell>
          <cell r="AH22">
            <v>88.1</v>
          </cell>
          <cell r="AI22">
            <v>87.3</v>
          </cell>
          <cell r="AJ22">
            <v>87.4</v>
          </cell>
          <cell r="AK22">
            <v>86.6</v>
          </cell>
          <cell r="AL22">
            <v>87.5</v>
          </cell>
          <cell r="AM22">
            <v>88.1</v>
          </cell>
          <cell r="AN22">
            <v>88.4</v>
          </cell>
          <cell r="AO22">
            <v>88.1</v>
          </cell>
        </row>
        <row r="23">
          <cell r="B23">
            <v>89.7</v>
          </cell>
          <cell r="C23">
            <v>88.9</v>
          </cell>
          <cell r="D23">
            <v>87.6</v>
          </cell>
          <cell r="F23">
            <v>89</v>
          </cell>
          <cell r="G23">
            <v>90.3</v>
          </cell>
          <cell r="H23">
            <v>91</v>
          </cell>
          <cell r="I23">
            <v>90.7</v>
          </cell>
          <cell r="J23">
            <v>90.7</v>
          </cell>
          <cell r="K23">
            <v>90.4</v>
          </cell>
          <cell r="L23">
            <v>88.7</v>
          </cell>
          <cell r="M23">
            <v>88.9</v>
          </cell>
          <cell r="N23">
            <v>88.9</v>
          </cell>
          <cell r="O23">
            <v>89.4</v>
          </cell>
          <cell r="P23">
            <v>89</v>
          </cell>
          <cell r="Q23">
            <v>90.2</v>
          </cell>
          <cell r="R23">
            <v>89.5</v>
          </cell>
          <cell r="S23">
            <v>88.4</v>
          </cell>
          <cell r="T23">
            <v>87.3</v>
          </cell>
          <cell r="U23">
            <v>87.2</v>
          </cell>
          <cell r="V23">
            <v>89.6</v>
          </cell>
          <cell r="W23">
            <v>88.4</v>
          </cell>
          <cell r="X23">
            <v>88</v>
          </cell>
          <cell r="Y23">
            <v>89.6</v>
          </cell>
          <cell r="Z23">
            <v>88.9</v>
          </cell>
          <cell r="AA23">
            <v>86.8</v>
          </cell>
          <cell r="AB23">
            <v>89</v>
          </cell>
          <cell r="AC23">
            <v>90.3</v>
          </cell>
          <cell r="AD23">
            <v>91</v>
          </cell>
          <cell r="AE23">
            <v>90.8</v>
          </cell>
          <cell r="AF23">
            <v>90.2</v>
          </cell>
          <cell r="AG23">
            <v>89.4</v>
          </cell>
          <cell r="AH23">
            <v>88.8</v>
          </cell>
          <cell r="AI23">
            <v>88.9</v>
          </cell>
          <cell r="AJ23">
            <v>88.4</v>
          </cell>
          <cell r="AK23">
            <v>87.8</v>
          </cell>
          <cell r="AL23">
            <v>88.4</v>
          </cell>
          <cell r="AM23">
            <v>89.2</v>
          </cell>
          <cell r="AN23">
            <v>89.3</v>
          </cell>
          <cell r="AO23">
            <v>89.1</v>
          </cell>
        </row>
        <row r="24">
          <cell r="B24">
            <v>90</v>
          </cell>
          <cell r="C24">
            <v>89.7</v>
          </cell>
          <cell r="D24">
            <v>88.3</v>
          </cell>
          <cell r="F24">
            <v>89.4</v>
          </cell>
          <cell r="G24">
            <v>91.1</v>
          </cell>
          <cell r="H24">
            <v>91.6</v>
          </cell>
          <cell r="I24">
            <v>91.5</v>
          </cell>
          <cell r="J24">
            <v>91.3</v>
          </cell>
          <cell r="K24">
            <v>90.6</v>
          </cell>
          <cell r="L24">
            <v>89.6</v>
          </cell>
          <cell r="M24">
            <v>89.9</v>
          </cell>
          <cell r="N24">
            <v>89.2</v>
          </cell>
          <cell r="O24">
            <v>89.9</v>
          </cell>
          <cell r="P24">
            <v>89.6</v>
          </cell>
          <cell r="Q24">
            <v>90.9</v>
          </cell>
          <cell r="R24">
            <v>90.3</v>
          </cell>
          <cell r="S24">
            <v>89.3</v>
          </cell>
          <cell r="T24">
            <v>87.6</v>
          </cell>
          <cell r="U24">
            <v>88.2</v>
          </cell>
          <cell r="V24">
            <v>89.9</v>
          </cell>
          <cell r="W24">
            <v>89.1</v>
          </cell>
          <cell r="X24">
            <v>88.7</v>
          </cell>
          <cell r="Y24">
            <v>90</v>
          </cell>
          <cell r="Z24">
            <v>89.8</v>
          </cell>
          <cell r="AA24">
            <v>87.6</v>
          </cell>
          <cell r="AB24">
            <v>89.6</v>
          </cell>
          <cell r="AC24">
            <v>91.1</v>
          </cell>
          <cell r="AD24">
            <v>91.7</v>
          </cell>
          <cell r="AE24">
            <v>91.5</v>
          </cell>
          <cell r="AF24">
            <v>90.9</v>
          </cell>
          <cell r="AG24">
            <v>90.1</v>
          </cell>
          <cell r="AH24">
            <v>89.6</v>
          </cell>
          <cell r="AI24">
            <v>89.9</v>
          </cell>
          <cell r="AJ24">
            <v>89.3</v>
          </cell>
          <cell r="AK24">
            <v>88.1</v>
          </cell>
          <cell r="AL24">
            <v>89.1</v>
          </cell>
          <cell r="AM24">
            <v>89.7</v>
          </cell>
          <cell r="AN24">
            <v>90</v>
          </cell>
          <cell r="AO24">
            <v>89.9</v>
          </cell>
        </row>
        <row r="25">
          <cell r="B25">
            <v>91.2</v>
          </cell>
          <cell r="C25">
            <v>90.7</v>
          </cell>
          <cell r="D25">
            <v>88.8</v>
          </cell>
          <cell r="F25">
            <v>90.3</v>
          </cell>
          <cell r="G25">
            <v>91.6</v>
          </cell>
          <cell r="H25">
            <v>92</v>
          </cell>
          <cell r="I25">
            <v>91.7</v>
          </cell>
          <cell r="J25">
            <v>91.9</v>
          </cell>
          <cell r="K25">
            <v>91.7</v>
          </cell>
          <cell r="L25">
            <v>90.5</v>
          </cell>
          <cell r="M25">
            <v>90.9</v>
          </cell>
          <cell r="N25">
            <v>90.1</v>
          </cell>
          <cell r="O25">
            <v>90.3</v>
          </cell>
          <cell r="P25">
            <v>90.9</v>
          </cell>
          <cell r="Q25">
            <v>91.6</v>
          </cell>
          <cell r="R25">
            <v>91.1</v>
          </cell>
          <cell r="S25">
            <v>90</v>
          </cell>
          <cell r="T25">
            <v>89.2</v>
          </cell>
          <cell r="U25">
            <v>89.1</v>
          </cell>
          <cell r="V25">
            <v>90.4</v>
          </cell>
          <cell r="W25">
            <v>89.7</v>
          </cell>
          <cell r="X25">
            <v>89.8</v>
          </cell>
          <cell r="Y25">
            <v>91</v>
          </cell>
          <cell r="Z25">
            <v>90.7</v>
          </cell>
          <cell r="AA25">
            <v>88.6</v>
          </cell>
          <cell r="AB25">
            <v>90.4</v>
          </cell>
          <cell r="AC25">
            <v>91.6</v>
          </cell>
          <cell r="AD25">
            <v>92.1</v>
          </cell>
          <cell r="AE25">
            <v>91.8</v>
          </cell>
          <cell r="AF25">
            <v>91.7</v>
          </cell>
          <cell r="AG25">
            <v>92.2</v>
          </cell>
          <cell r="AH25">
            <v>90.5</v>
          </cell>
          <cell r="AI25">
            <v>90.9</v>
          </cell>
          <cell r="AJ25">
            <v>90</v>
          </cell>
          <cell r="AK25">
            <v>89.5</v>
          </cell>
          <cell r="AL25">
            <v>89.7</v>
          </cell>
          <cell r="AM25">
            <v>90.7</v>
          </cell>
          <cell r="AN25">
            <v>90.7</v>
          </cell>
          <cell r="AO25">
            <v>90.8</v>
          </cell>
        </row>
        <row r="26">
          <cell r="B26">
            <v>91.9</v>
          </cell>
          <cell r="C26">
            <v>91.4</v>
          </cell>
          <cell r="D26">
            <v>89.3</v>
          </cell>
          <cell r="F26">
            <v>91.2</v>
          </cell>
          <cell r="G26">
            <v>92.3</v>
          </cell>
          <cell r="H26">
            <v>92.3</v>
          </cell>
          <cell r="I26">
            <v>92</v>
          </cell>
          <cell r="J26">
            <v>92.2</v>
          </cell>
          <cell r="K26">
            <v>92</v>
          </cell>
          <cell r="L26">
            <v>91.4</v>
          </cell>
          <cell r="M26">
            <v>91.6</v>
          </cell>
          <cell r="N26">
            <v>91</v>
          </cell>
          <cell r="O26">
            <v>91</v>
          </cell>
          <cell r="P26">
            <v>91.3</v>
          </cell>
          <cell r="Q26">
            <v>91.9</v>
          </cell>
          <cell r="R26">
            <v>91.6</v>
          </cell>
          <cell r="S26">
            <v>90.3</v>
          </cell>
          <cell r="T26">
            <v>90.2</v>
          </cell>
          <cell r="U26">
            <v>89.9</v>
          </cell>
          <cell r="V26">
            <v>90.7</v>
          </cell>
          <cell r="W26">
            <v>90.1</v>
          </cell>
          <cell r="X26">
            <v>90.4</v>
          </cell>
          <cell r="Y26">
            <v>91.8</v>
          </cell>
          <cell r="Z26">
            <v>91.3</v>
          </cell>
          <cell r="AA26">
            <v>89.3</v>
          </cell>
          <cell r="AB26">
            <v>91.3</v>
          </cell>
          <cell r="AC26">
            <v>92.3</v>
          </cell>
          <cell r="AD26">
            <v>92.3</v>
          </cell>
          <cell r="AE26">
            <v>92</v>
          </cell>
          <cell r="AF26">
            <v>92.1</v>
          </cell>
          <cell r="AG26">
            <v>92.2</v>
          </cell>
          <cell r="AH26">
            <v>91.3</v>
          </cell>
          <cell r="AI26">
            <v>91.5</v>
          </cell>
          <cell r="AJ26">
            <v>90.3</v>
          </cell>
          <cell r="AK26">
            <v>90.4</v>
          </cell>
          <cell r="AL26">
            <v>90.5</v>
          </cell>
          <cell r="AM26">
            <v>91.1</v>
          </cell>
          <cell r="AN26">
            <v>91</v>
          </cell>
          <cell r="AO26">
            <v>91.3</v>
          </cell>
        </row>
        <row r="27">
          <cell r="B27">
            <v>92.4</v>
          </cell>
          <cell r="C27">
            <v>92.3</v>
          </cell>
          <cell r="D27">
            <v>91.2</v>
          </cell>
          <cell r="F27">
            <v>92.2</v>
          </cell>
          <cell r="G27">
            <v>93.1</v>
          </cell>
          <cell r="H27">
            <v>93.1</v>
          </cell>
          <cell r="I27">
            <v>93.4</v>
          </cell>
          <cell r="J27">
            <v>93.2</v>
          </cell>
          <cell r="K27">
            <v>95.1</v>
          </cell>
          <cell r="L27">
            <v>92.2</v>
          </cell>
          <cell r="M27">
            <v>92.8</v>
          </cell>
          <cell r="N27">
            <v>92.1</v>
          </cell>
          <cell r="O27">
            <v>92.5</v>
          </cell>
          <cell r="P27">
            <v>92.1</v>
          </cell>
          <cell r="Q27">
            <v>93.7</v>
          </cell>
          <cell r="R27">
            <v>92.7</v>
          </cell>
          <cell r="S27">
            <v>91.4</v>
          </cell>
          <cell r="T27">
            <v>91.4</v>
          </cell>
          <cell r="U27">
            <v>90.3</v>
          </cell>
          <cell r="V27">
            <v>91.8</v>
          </cell>
          <cell r="W27">
            <v>90.8</v>
          </cell>
          <cell r="X27">
            <v>91.2</v>
          </cell>
          <cell r="Y27">
            <v>92.4</v>
          </cell>
          <cell r="Z27">
            <v>92.3</v>
          </cell>
          <cell r="AA27">
            <v>90.7</v>
          </cell>
          <cell r="AB27">
            <v>92.3</v>
          </cell>
          <cell r="AC27">
            <v>93.1</v>
          </cell>
          <cell r="AD27">
            <v>93.1</v>
          </cell>
          <cell r="AE27">
            <v>93.5</v>
          </cell>
          <cell r="AF27">
            <v>93.1</v>
          </cell>
          <cell r="AG27">
            <v>93.1</v>
          </cell>
          <cell r="AH27">
            <v>92.1</v>
          </cell>
          <cell r="AI27">
            <v>92.8</v>
          </cell>
          <cell r="AJ27">
            <v>91.4</v>
          </cell>
          <cell r="AK27">
            <v>91.6</v>
          </cell>
          <cell r="AL27">
            <v>91.5</v>
          </cell>
          <cell r="AM27">
            <v>92.1</v>
          </cell>
          <cell r="AN27">
            <v>92.3</v>
          </cell>
          <cell r="AO27">
            <v>92.3</v>
          </cell>
        </row>
        <row r="28">
          <cell r="B28">
            <v>93.2</v>
          </cell>
          <cell r="C28">
            <v>92.9</v>
          </cell>
          <cell r="D28">
            <v>92.2</v>
          </cell>
          <cell r="F28">
            <v>92.8</v>
          </cell>
          <cell r="G28">
            <v>93.8</v>
          </cell>
          <cell r="H28">
            <v>93.9</v>
          </cell>
          <cell r="I28">
            <v>93.8</v>
          </cell>
          <cell r="J28">
            <v>93.5</v>
          </cell>
          <cell r="K28">
            <v>95.1</v>
          </cell>
          <cell r="L28">
            <v>93.5</v>
          </cell>
          <cell r="M28">
            <v>93.1</v>
          </cell>
          <cell r="N28">
            <v>92.4</v>
          </cell>
          <cell r="O28">
            <v>93.1</v>
          </cell>
          <cell r="P28">
            <v>92.8</v>
          </cell>
          <cell r="Q28">
            <v>94.6</v>
          </cell>
          <cell r="R28">
            <v>93.3</v>
          </cell>
          <cell r="S28">
            <v>92.2</v>
          </cell>
          <cell r="T28">
            <v>91.9</v>
          </cell>
          <cell r="U28">
            <v>90.8</v>
          </cell>
          <cell r="V28">
            <v>92.2</v>
          </cell>
          <cell r="W28">
            <v>91.1</v>
          </cell>
          <cell r="X28">
            <v>91.8</v>
          </cell>
          <cell r="Y28">
            <v>93.1</v>
          </cell>
          <cell r="Z28">
            <v>92.9</v>
          </cell>
          <cell r="AA28">
            <v>91.2</v>
          </cell>
          <cell r="AB28">
            <v>92.8</v>
          </cell>
          <cell r="AC28">
            <v>93.8</v>
          </cell>
          <cell r="AD28">
            <v>93.9</v>
          </cell>
          <cell r="AE28">
            <v>93.9</v>
          </cell>
          <cell r="AF28">
            <v>93.3</v>
          </cell>
          <cell r="AG28">
            <v>93.6</v>
          </cell>
          <cell r="AH28">
            <v>93.4</v>
          </cell>
          <cell r="AI28">
            <v>93.1</v>
          </cell>
          <cell r="AJ28">
            <v>92.2</v>
          </cell>
          <cell r="AK28">
            <v>92</v>
          </cell>
          <cell r="AL28">
            <v>92</v>
          </cell>
          <cell r="AM28">
            <v>92.7</v>
          </cell>
          <cell r="AN28">
            <v>92.9</v>
          </cell>
          <cell r="AO28">
            <v>93</v>
          </cell>
        </row>
        <row r="29">
          <cell r="B29">
            <v>94.5</v>
          </cell>
          <cell r="C29">
            <v>93.5</v>
          </cell>
          <cell r="D29">
            <v>92.6</v>
          </cell>
          <cell r="F29">
            <v>93.6</v>
          </cell>
          <cell r="G29">
            <v>94</v>
          </cell>
          <cell r="H29">
            <v>94.4</v>
          </cell>
          <cell r="I29">
            <v>94.4</v>
          </cell>
          <cell r="J29">
            <v>94.1</v>
          </cell>
          <cell r="K29">
            <v>95.3</v>
          </cell>
          <cell r="L29">
            <v>94.1</v>
          </cell>
          <cell r="M29">
            <v>93.7</v>
          </cell>
          <cell r="N29">
            <v>93.1</v>
          </cell>
          <cell r="O29">
            <v>93.8</v>
          </cell>
          <cell r="P29">
            <v>93.8</v>
          </cell>
          <cell r="Q29">
            <v>95</v>
          </cell>
          <cell r="R29">
            <v>93.9</v>
          </cell>
          <cell r="S29">
            <v>93</v>
          </cell>
          <cell r="T29">
            <v>92.2</v>
          </cell>
          <cell r="U29">
            <v>92</v>
          </cell>
          <cell r="V29">
            <v>92.9</v>
          </cell>
          <cell r="W29">
            <v>93.2</v>
          </cell>
          <cell r="X29">
            <v>92.8</v>
          </cell>
          <cell r="Y29">
            <v>94.3</v>
          </cell>
          <cell r="Z29">
            <v>93.4</v>
          </cell>
          <cell r="AA29">
            <v>92.6</v>
          </cell>
          <cell r="AB29">
            <v>93.5</v>
          </cell>
          <cell r="AC29">
            <v>94</v>
          </cell>
          <cell r="AD29">
            <v>94.4</v>
          </cell>
          <cell r="AE29">
            <v>94.5</v>
          </cell>
          <cell r="AF29">
            <v>93.9</v>
          </cell>
          <cell r="AG29">
            <v>95.3</v>
          </cell>
          <cell r="AH29">
            <v>94.1</v>
          </cell>
          <cell r="AI29">
            <v>93.8</v>
          </cell>
          <cell r="AJ29">
            <v>93</v>
          </cell>
          <cell r="AK29">
            <v>92.5</v>
          </cell>
          <cell r="AL29">
            <v>93</v>
          </cell>
          <cell r="AM29">
            <v>93.5</v>
          </cell>
          <cell r="AN29">
            <v>94.1</v>
          </cell>
          <cell r="AO29">
            <v>93.6</v>
          </cell>
        </row>
        <row r="30">
          <cell r="B30">
            <v>95</v>
          </cell>
          <cell r="C30">
            <v>94.2</v>
          </cell>
          <cell r="D30">
            <v>93.6</v>
          </cell>
          <cell r="F30">
            <v>93.9</v>
          </cell>
          <cell r="G30">
            <v>94.7</v>
          </cell>
          <cell r="H30">
            <v>94.9</v>
          </cell>
          <cell r="I30">
            <v>94.8</v>
          </cell>
          <cell r="J30">
            <v>94.4</v>
          </cell>
          <cell r="K30">
            <v>95.5</v>
          </cell>
          <cell r="L30">
            <v>94.8</v>
          </cell>
          <cell r="M30">
            <v>94.3</v>
          </cell>
          <cell r="N30">
            <v>94</v>
          </cell>
          <cell r="O30">
            <v>94.3</v>
          </cell>
          <cell r="P30">
            <v>94.3</v>
          </cell>
          <cell r="Q30">
            <v>95.7</v>
          </cell>
          <cell r="R30">
            <v>94.5</v>
          </cell>
          <cell r="S30">
            <v>93.1</v>
          </cell>
          <cell r="T30">
            <v>93.4</v>
          </cell>
          <cell r="U30">
            <v>92.4</v>
          </cell>
          <cell r="V30">
            <v>93.1</v>
          </cell>
          <cell r="W30">
            <v>93.4</v>
          </cell>
          <cell r="X30">
            <v>93.2</v>
          </cell>
          <cell r="Y30">
            <v>94.9</v>
          </cell>
          <cell r="Z30">
            <v>94.2</v>
          </cell>
          <cell r="AA30">
            <v>92.9</v>
          </cell>
          <cell r="AB30">
            <v>93.8</v>
          </cell>
          <cell r="AC30">
            <v>94.7</v>
          </cell>
          <cell r="AD30">
            <v>94.9</v>
          </cell>
          <cell r="AE30">
            <v>94.8</v>
          </cell>
          <cell r="AF30">
            <v>94.4</v>
          </cell>
          <cell r="AG30">
            <v>95.3</v>
          </cell>
          <cell r="AH30">
            <v>94.7</v>
          </cell>
          <cell r="AI30">
            <v>94.3</v>
          </cell>
          <cell r="AJ30">
            <v>93.1</v>
          </cell>
          <cell r="AK30">
            <v>93.5</v>
          </cell>
          <cell r="AL30">
            <v>93.4</v>
          </cell>
          <cell r="AM30">
            <v>93.9</v>
          </cell>
          <cell r="AN30">
            <v>94.6</v>
          </cell>
          <cell r="AO30">
            <v>94.2</v>
          </cell>
        </row>
        <row r="31">
          <cell r="B31">
            <v>96.4</v>
          </cell>
          <cell r="C31">
            <v>95.5</v>
          </cell>
          <cell r="D31">
            <v>95.1</v>
          </cell>
          <cell r="F31">
            <v>95.4</v>
          </cell>
          <cell r="G31">
            <v>96.3</v>
          </cell>
          <cell r="H31">
            <v>96.2</v>
          </cell>
          <cell r="I31">
            <v>96.2</v>
          </cell>
          <cell r="J31">
            <v>95.3</v>
          </cell>
          <cell r="K31">
            <v>97.2</v>
          </cell>
          <cell r="L31">
            <v>95.5</v>
          </cell>
          <cell r="M31">
            <v>95.9</v>
          </cell>
          <cell r="N31">
            <v>95.3</v>
          </cell>
          <cell r="O31">
            <v>95.3</v>
          </cell>
          <cell r="P31">
            <v>95.5</v>
          </cell>
          <cell r="Q31">
            <v>96.6</v>
          </cell>
          <cell r="R31">
            <v>95.8</v>
          </cell>
          <cell r="S31">
            <v>94.1</v>
          </cell>
          <cell r="T31">
            <v>95.1</v>
          </cell>
          <cell r="U31">
            <v>92.8</v>
          </cell>
          <cell r="V31">
            <v>94.5</v>
          </cell>
          <cell r="W31">
            <v>94.5</v>
          </cell>
          <cell r="X31">
            <v>94.3</v>
          </cell>
          <cell r="Y31">
            <v>96.3</v>
          </cell>
          <cell r="Z31">
            <v>95.5</v>
          </cell>
          <cell r="AA31">
            <v>94.4</v>
          </cell>
          <cell r="AB31">
            <v>95.1</v>
          </cell>
          <cell r="AC31">
            <v>96.3</v>
          </cell>
          <cell r="AD31">
            <v>96.1</v>
          </cell>
          <cell r="AE31">
            <v>96.2</v>
          </cell>
          <cell r="AF31">
            <v>95.2</v>
          </cell>
          <cell r="AG31">
            <v>95.8</v>
          </cell>
          <cell r="AH31">
            <v>95.4</v>
          </cell>
          <cell r="AI31">
            <v>95.9</v>
          </cell>
          <cell r="AJ31">
            <v>94.1</v>
          </cell>
          <cell r="AK31">
            <v>95.1</v>
          </cell>
          <cell r="AL31">
            <v>94.2</v>
          </cell>
          <cell r="AM31">
            <v>95.3</v>
          </cell>
          <cell r="AN31">
            <v>95.5</v>
          </cell>
          <cell r="AO31">
            <v>95.4</v>
          </cell>
        </row>
        <row r="32">
          <cell r="B32">
            <v>97.1</v>
          </cell>
          <cell r="C32">
            <v>96.4</v>
          </cell>
          <cell r="D32">
            <v>95.8</v>
          </cell>
          <cell r="F32">
            <v>95.8</v>
          </cell>
          <cell r="G32">
            <v>96.9</v>
          </cell>
          <cell r="H32">
            <v>96.8</v>
          </cell>
          <cell r="I32">
            <v>97.3</v>
          </cell>
          <cell r="J32">
            <v>96.5</v>
          </cell>
          <cell r="K32">
            <v>97.4</v>
          </cell>
          <cell r="L32">
            <v>96.8</v>
          </cell>
          <cell r="M32">
            <v>96.3</v>
          </cell>
          <cell r="N32">
            <v>95.6</v>
          </cell>
          <cell r="O32">
            <v>96.1</v>
          </cell>
          <cell r="P32">
            <v>96.5</v>
          </cell>
          <cell r="Q32">
            <v>97.3</v>
          </cell>
          <cell r="R32">
            <v>96.5</v>
          </cell>
          <cell r="S32">
            <v>95.1</v>
          </cell>
          <cell r="T32">
            <v>95.7</v>
          </cell>
          <cell r="U32">
            <v>93.3</v>
          </cell>
          <cell r="V32">
            <v>95.2</v>
          </cell>
          <cell r="W32">
            <v>94.8</v>
          </cell>
          <cell r="X32">
            <v>95</v>
          </cell>
          <cell r="Y32">
            <v>97.1</v>
          </cell>
          <cell r="Z32">
            <v>96.4</v>
          </cell>
          <cell r="AA32">
            <v>95.4</v>
          </cell>
          <cell r="AB32">
            <v>95.7</v>
          </cell>
          <cell r="AC32">
            <v>96.9</v>
          </cell>
          <cell r="AD32">
            <v>96.9</v>
          </cell>
          <cell r="AE32">
            <v>97.3</v>
          </cell>
          <cell r="AF32">
            <v>96.4</v>
          </cell>
          <cell r="AG32">
            <v>96.4</v>
          </cell>
          <cell r="AH32">
            <v>96.6</v>
          </cell>
          <cell r="AI32">
            <v>96.3</v>
          </cell>
          <cell r="AJ32">
            <v>95.1</v>
          </cell>
          <cell r="AK32">
            <v>95.7</v>
          </cell>
          <cell r="AL32">
            <v>94.8</v>
          </cell>
          <cell r="AM32">
            <v>96.2</v>
          </cell>
          <cell r="AN32">
            <v>96.1</v>
          </cell>
          <cell r="AO32">
            <v>96.1</v>
          </cell>
        </row>
        <row r="33">
          <cell r="B33">
            <v>97.5</v>
          </cell>
          <cell r="C33">
            <v>97</v>
          </cell>
          <cell r="D33">
            <v>96</v>
          </cell>
          <cell r="F33">
            <v>96.9</v>
          </cell>
          <cell r="G33">
            <v>97.4</v>
          </cell>
          <cell r="H33">
            <v>97.4</v>
          </cell>
          <cell r="I33">
            <v>97.9</v>
          </cell>
          <cell r="J33">
            <v>97.4</v>
          </cell>
          <cell r="K33">
            <v>97.8</v>
          </cell>
          <cell r="L33">
            <v>97.2</v>
          </cell>
          <cell r="M33">
            <v>96.8</v>
          </cell>
          <cell r="N33">
            <v>97.4</v>
          </cell>
          <cell r="O33">
            <v>96.7</v>
          </cell>
          <cell r="P33">
            <v>97.6</v>
          </cell>
          <cell r="Q33">
            <v>97.9</v>
          </cell>
          <cell r="R33">
            <v>97.2</v>
          </cell>
          <cell r="S33">
            <v>96.4</v>
          </cell>
          <cell r="T33">
            <v>97.1</v>
          </cell>
          <cell r="U33">
            <v>96.2</v>
          </cell>
          <cell r="V33">
            <v>96.2</v>
          </cell>
          <cell r="W33">
            <v>96.9</v>
          </cell>
          <cell r="X33">
            <v>96.6</v>
          </cell>
          <cell r="Y33">
            <v>97.5</v>
          </cell>
          <cell r="Z33">
            <v>97</v>
          </cell>
          <cell r="AA33">
            <v>96.2</v>
          </cell>
          <cell r="AB33">
            <v>96.9</v>
          </cell>
          <cell r="AC33">
            <v>97.4</v>
          </cell>
          <cell r="AD33">
            <v>97.4</v>
          </cell>
          <cell r="AE33">
            <v>97.9</v>
          </cell>
          <cell r="AF33">
            <v>97.5</v>
          </cell>
          <cell r="AG33">
            <v>96.7</v>
          </cell>
          <cell r="AH33">
            <v>97.2</v>
          </cell>
          <cell r="AI33">
            <v>96.8</v>
          </cell>
          <cell r="AJ33">
            <v>96.4</v>
          </cell>
          <cell r="AK33">
            <v>97.2</v>
          </cell>
          <cell r="AL33">
            <v>96.5</v>
          </cell>
          <cell r="AM33">
            <v>97.2</v>
          </cell>
          <cell r="AN33">
            <v>97.4</v>
          </cell>
          <cell r="AO33">
            <v>97</v>
          </cell>
        </row>
        <row r="34">
          <cell r="B34">
            <v>98</v>
          </cell>
          <cell r="C34">
            <v>97.7</v>
          </cell>
          <cell r="D34">
            <v>97.2</v>
          </cell>
          <cell r="F34">
            <v>97.3</v>
          </cell>
          <cell r="G34">
            <v>98</v>
          </cell>
          <cell r="H34">
            <v>97.8</v>
          </cell>
          <cell r="I34">
            <v>98.1</v>
          </cell>
          <cell r="J34">
            <v>97.6</v>
          </cell>
          <cell r="K34">
            <v>98</v>
          </cell>
          <cell r="L34">
            <v>97.9</v>
          </cell>
          <cell r="M34">
            <v>97.5</v>
          </cell>
          <cell r="N34">
            <v>98</v>
          </cell>
          <cell r="O34">
            <v>97.2</v>
          </cell>
          <cell r="P34">
            <v>97.7</v>
          </cell>
          <cell r="Q34">
            <v>98.2</v>
          </cell>
          <cell r="R34">
            <v>97.7</v>
          </cell>
          <cell r="S34">
            <v>96.7</v>
          </cell>
          <cell r="T34">
            <v>97.8</v>
          </cell>
          <cell r="U34">
            <v>96.5</v>
          </cell>
          <cell r="V34">
            <v>96.7</v>
          </cell>
          <cell r="W34">
            <v>97.2</v>
          </cell>
          <cell r="X34">
            <v>97.1</v>
          </cell>
          <cell r="Y34">
            <v>97.9</v>
          </cell>
          <cell r="Z34">
            <v>97.6</v>
          </cell>
          <cell r="AA34">
            <v>97.2</v>
          </cell>
          <cell r="AB34">
            <v>97.4</v>
          </cell>
          <cell r="AC34">
            <v>98</v>
          </cell>
          <cell r="AD34">
            <v>97.7</v>
          </cell>
          <cell r="AE34">
            <v>98.1</v>
          </cell>
          <cell r="AF34">
            <v>97.8</v>
          </cell>
          <cell r="AG34">
            <v>97.4</v>
          </cell>
          <cell r="AH34">
            <v>97.8</v>
          </cell>
          <cell r="AI34">
            <v>97.4</v>
          </cell>
          <cell r="AJ34">
            <v>96.7</v>
          </cell>
          <cell r="AK34">
            <v>97.9</v>
          </cell>
          <cell r="AL34">
            <v>96.9</v>
          </cell>
          <cell r="AM34">
            <v>97.5</v>
          </cell>
          <cell r="AN34">
            <v>97.7</v>
          </cell>
          <cell r="AO34">
            <v>97.6</v>
          </cell>
        </row>
        <row r="35">
          <cell r="B35">
            <v>98.9</v>
          </cell>
          <cell r="C35">
            <v>98.7</v>
          </cell>
          <cell r="D35">
            <v>98.2</v>
          </cell>
          <cell r="F35">
            <v>98.8</v>
          </cell>
          <cell r="G35">
            <v>99.1</v>
          </cell>
          <cell r="H35">
            <v>98.7</v>
          </cell>
          <cell r="I35">
            <v>99.4</v>
          </cell>
          <cell r="J35">
            <v>99</v>
          </cell>
          <cell r="K35">
            <v>99.6</v>
          </cell>
          <cell r="L35">
            <v>98.6</v>
          </cell>
          <cell r="M35">
            <v>99.1</v>
          </cell>
          <cell r="N35">
            <v>98.5</v>
          </cell>
          <cell r="O35">
            <v>98.5</v>
          </cell>
          <cell r="P35">
            <v>98.9</v>
          </cell>
          <cell r="Q35">
            <v>99.1</v>
          </cell>
          <cell r="R35">
            <v>98.8</v>
          </cell>
          <cell r="S35">
            <v>98.4</v>
          </cell>
          <cell r="T35">
            <v>98.8</v>
          </cell>
          <cell r="U35">
            <v>99.1</v>
          </cell>
          <cell r="V35">
            <v>99.5</v>
          </cell>
          <cell r="W35">
            <v>98.6</v>
          </cell>
          <cell r="X35">
            <v>98.7</v>
          </cell>
          <cell r="Y35">
            <v>99</v>
          </cell>
          <cell r="Z35">
            <v>98.7</v>
          </cell>
          <cell r="AA35">
            <v>98.3</v>
          </cell>
          <cell r="AB35">
            <v>98.8</v>
          </cell>
          <cell r="AC35">
            <v>99.1</v>
          </cell>
          <cell r="AD35">
            <v>98.7</v>
          </cell>
          <cell r="AE35">
            <v>99.3</v>
          </cell>
          <cell r="AF35">
            <v>99</v>
          </cell>
          <cell r="AG35">
            <v>98.9</v>
          </cell>
          <cell r="AH35">
            <v>98.6</v>
          </cell>
          <cell r="AI35">
            <v>99.1</v>
          </cell>
          <cell r="AJ35">
            <v>98.4</v>
          </cell>
          <cell r="AK35">
            <v>98.7</v>
          </cell>
          <cell r="AL35">
            <v>98.8</v>
          </cell>
          <cell r="AM35">
            <v>99.1</v>
          </cell>
          <cell r="AN35">
            <v>98.9</v>
          </cell>
          <cell r="AO35">
            <v>98.8</v>
          </cell>
        </row>
        <row r="36">
          <cell r="B36">
            <v>99.8</v>
          </cell>
          <cell r="C36">
            <v>99.8</v>
          </cell>
          <cell r="D36">
            <v>99.7</v>
          </cell>
          <cell r="F36">
            <v>99.1</v>
          </cell>
          <cell r="G36">
            <v>99.6</v>
          </cell>
          <cell r="H36">
            <v>100</v>
          </cell>
          <cell r="I36">
            <v>99.9</v>
          </cell>
          <cell r="J36">
            <v>99.8</v>
          </cell>
          <cell r="K36">
            <v>99.7</v>
          </cell>
          <cell r="L36">
            <v>99.6</v>
          </cell>
          <cell r="M36">
            <v>99.9</v>
          </cell>
          <cell r="N36">
            <v>98.8</v>
          </cell>
          <cell r="O36">
            <v>100.1</v>
          </cell>
          <cell r="P36">
            <v>99.6</v>
          </cell>
          <cell r="Q36">
            <v>99.8</v>
          </cell>
          <cell r="R36">
            <v>99.7</v>
          </cell>
          <cell r="S36">
            <v>100</v>
          </cell>
          <cell r="T36">
            <v>99.1</v>
          </cell>
          <cell r="U36">
            <v>99.5</v>
          </cell>
          <cell r="V36">
            <v>100.1</v>
          </cell>
          <cell r="W36">
            <v>99.9</v>
          </cell>
          <cell r="X36">
            <v>99.5</v>
          </cell>
          <cell r="Y36">
            <v>99.8</v>
          </cell>
          <cell r="Z36">
            <v>99.9</v>
          </cell>
          <cell r="AA36">
            <v>99.3</v>
          </cell>
          <cell r="AB36">
            <v>99.1</v>
          </cell>
          <cell r="AC36">
            <v>99.6</v>
          </cell>
          <cell r="AD36">
            <v>99.9</v>
          </cell>
          <cell r="AE36">
            <v>99.9</v>
          </cell>
          <cell r="AF36">
            <v>99.6</v>
          </cell>
          <cell r="AG36">
            <v>99.4</v>
          </cell>
          <cell r="AH36">
            <v>99.6</v>
          </cell>
          <cell r="AI36">
            <v>99.9</v>
          </cell>
          <cell r="AJ36">
            <v>100</v>
          </cell>
          <cell r="AK36">
            <v>99</v>
          </cell>
          <cell r="AL36">
            <v>99.8</v>
          </cell>
          <cell r="AM36">
            <v>99.7</v>
          </cell>
          <cell r="AN36">
            <v>99.9</v>
          </cell>
          <cell r="AO36">
            <v>99.7</v>
          </cell>
        </row>
        <row r="37">
          <cell r="B37">
            <v>100.3</v>
          </cell>
          <cell r="C37">
            <v>100.4</v>
          </cell>
          <cell r="D37">
            <v>100.6</v>
          </cell>
          <cell r="F37">
            <v>100.4</v>
          </cell>
          <cell r="G37">
            <v>100.4</v>
          </cell>
          <cell r="H37">
            <v>100.5</v>
          </cell>
          <cell r="I37">
            <v>100.3</v>
          </cell>
          <cell r="J37">
            <v>100.5</v>
          </cell>
          <cell r="K37">
            <v>100.2</v>
          </cell>
          <cell r="L37">
            <v>100.4</v>
          </cell>
          <cell r="M37">
            <v>100.2</v>
          </cell>
          <cell r="N37">
            <v>101</v>
          </cell>
          <cell r="O37">
            <v>100.4</v>
          </cell>
          <cell r="P37">
            <v>100.6</v>
          </cell>
          <cell r="Q37">
            <v>100.5</v>
          </cell>
          <cell r="R37">
            <v>100.4</v>
          </cell>
          <cell r="S37">
            <v>100.8</v>
          </cell>
          <cell r="T37">
            <v>100.9</v>
          </cell>
          <cell r="U37">
            <v>100.5</v>
          </cell>
          <cell r="V37">
            <v>100.1</v>
          </cell>
          <cell r="W37">
            <v>100.6</v>
          </cell>
          <cell r="X37">
            <v>100.7</v>
          </cell>
          <cell r="Y37">
            <v>100.3</v>
          </cell>
          <cell r="Z37">
            <v>100.3</v>
          </cell>
          <cell r="AA37">
            <v>100.6</v>
          </cell>
          <cell r="AB37">
            <v>100.3</v>
          </cell>
          <cell r="AC37">
            <v>100.4</v>
          </cell>
          <cell r="AD37">
            <v>100.4</v>
          </cell>
          <cell r="AE37">
            <v>100.4</v>
          </cell>
          <cell r="AF37">
            <v>100.5</v>
          </cell>
          <cell r="AG37">
            <v>100.8</v>
          </cell>
          <cell r="AH37">
            <v>100.3</v>
          </cell>
          <cell r="AI37">
            <v>100.2</v>
          </cell>
          <cell r="AJ37">
            <v>100.8</v>
          </cell>
          <cell r="AK37">
            <v>100.9</v>
          </cell>
          <cell r="AL37">
            <v>100.5</v>
          </cell>
          <cell r="AM37">
            <v>100.5</v>
          </cell>
          <cell r="AN37">
            <v>100.6</v>
          </cell>
          <cell r="AO37">
            <v>100.5</v>
          </cell>
        </row>
        <row r="38">
          <cell r="B38">
            <v>101</v>
          </cell>
          <cell r="C38">
            <v>101.1</v>
          </cell>
          <cell r="D38">
            <v>101.5</v>
          </cell>
          <cell r="F38">
            <v>101.7</v>
          </cell>
          <cell r="G38">
            <v>100.9</v>
          </cell>
          <cell r="H38">
            <v>100.9</v>
          </cell>
          <cell r="I38">
            <v>100.5</v>
          </cell>
          <cell r="J38">
            <v>100.7</v>
          </cell>
          <cell r="K38">
            <v>100.5</v>
          </cell>
          <cell r="L38">
            <v>101.5</v>
          </cell>
          <cell r="M38">
            <v>100.7</v>
          </cell>
          <cell r="N38">
            <v>101.7</v>
          </cell>
          <cell r="O38">
            <v>100.9</v>
          </cell>
          <cell r="P38">
            <v>100.9</v>
          </cell>
          <cell r="Q38">
            <v>100.6</v>
          </cell>
          <cell r="R38">
            <v>101</v>
          </cell>
          <cell r="S38">
            <v>100.9</v>
          </cell>
          <cell r="T38">
            <v>101.2</v>
          </cell>
          <cell r="U38">
            <v>100.8</v>
          </cell>
          <cell r="V38">
            <v>100.3</v>
          </cell>
          <cell r="W38">
            <v>100.8</v>
          </cell>
          <cell r="X38">
            <v>101</v>
          </cell>
          <cell r="Y38">
            <v>101</v>
          </cell>
          <cell r="Z38">
            <v>101.1</v>
          </cell>
          <cell r="AA38">
            <v>101.8</v>
          </cell>
          <cell r="AB38">
            <v>101.7</v>
          </cell>
          <cell r="AC38">
            <v>100.9</v>
          </cell>
          <cell r="AD38">
            <v>101</v>
          </cell>
          <cell r="AE38">
            <v>100.4</v>
          </cell>
          <cell r="AF38">
            <v>100.8</v>
          </cell>
          <cell r="AG38">
            <v>100.9</v>
          </cell>
          <cell r="AH38">
            <v>101.4</v>
          </cell>
          <cell r="AI38">
            <v>100.7</v>
          </cell>
          <cell r="AJ38">
            <v>100.9</v>
          </cell>
          <cell r="AK38">
            <v>101.3</v>
          </cell>
          <cell r="AL38">
            <v>100.9</v>
          </cell>
          <cell r="AM38">
            <v>100.7</v>
          </cell>
          <cell r="AN38">
            <v>100.7</v>
          </cell>
          <cell r="AO38">
            <v>101</v>
          </cell>
        </row>
        <row r="39">
          <cell r="B39">
            <v>102.3</v>
          </cell>
          <cell r="C39">
            <v>102.5</v>
          </cell>
          <cell r="D39">
            <v>103.2</v>
          </cell>
          <cell r="F39">
            <v>103.3</v>
          </cell>
          <cell r="G39">
            <v>101.9</v>
          </cell>
          <cell r="H39">
            <v>102</v>
          </cell>
          <cell r="I39">
            <v>101.7</v>
          </cell>
          <cell r="J39">
            <v>101.8</v>
          </cell>
          <cell r="K39">
            <v>102.2</v>
          </cell>
          <cell r="L39">
            <v>102.3</v>
          </cell>
          <cell r="M39">
            <v>102</v>
          </cell>
          <cell r="N39">
            <v>102.8</v>
          </cell>
          <cell r="O39">
            <v>102.2</v>
          </cell>
          <cell r="P39">
            <v>101.9</v>
          </cell>
          <cell r="Q39">
            <v>101.6</v>
          </cell>
          <cell r="R39">
            <v>102.3</v>
          </cell>
          <cell r="S39">
            <v>102.3</v>
          </cell>
          <cell r="T39">
            <v>103.7</v>
          </cell>
          <cell r="U39">
            <v>101.4</v>
          </cell>
          <cell r="V39">
            <v>102.4</v>
          </cell>
          <cell r="W39">
            <v>103.1</v>
          </cell>
          <cell r="X39">
            <v>102.6</v>
          </cell>
          <cell r="Y39">
            <v>102.3</v>
          </cell>
          <cell r="Z39">
            <v>102.5</v>
          </cell>
          <cell r="AA39">
            <v>102.9</v>
          </cell>
          <cell r="AB39">
            <v>103.2</v>
          </cell>
          <cell r="AC39">
            <v>101.9</v>
          </cell>
          <cell r="AD39">
            <v>102</v>
          </cell>
          <cell r="AE39">
            <v>101.7</v>
          </cell>
          <cell r="AF39">
            <v>101.8</v>
          </cell>
          <cell r="AG39">
            <v>102.1</v>
          </cell>
          <cell r="AH39">
            <v>102.3</v>
          </cell>
          <cell r="AI39">
            <v>102.1</v>
          </cell>
          <cell r="AJ39">
            <v>102.3</v>
          </cell>
          <cell r="AK39">
            <v>103.4</v>
          </cell>
          <cell r="AL39">
            <v>101.9</v>
          </cell>
          <cell r="AM39">
            <v>102</v>
          </cell>
          <cell r="AN39">
            <v>102.4</v>
          </cell>
          <cell r="AO39">
            <v>102.3</v>
          </cell>
        </row>
        <row r="40">
          <cell r="B40">
            <v>103.6</v>
          </cell>
          <cell r="C40">
            <v>103.1</v>
          </cell>
          <cell r="D40">
            <v>104.5</v>
          </cell>
          <cell r="F40">
            <v>104.7</v>
          </cell>
          <cell r="G40">
            <v>102.7</v>
          </cell>
          <cell r="H40">
            <v>103</v>
          </cell>
          <cell r="I40">
            <v>102.6</v>
          </cell>
          <cell r="J40">
            <v>102.5</v>
          </cell>
          <cell r="K40">
            <v>102.3</v>
          </cell>
          <cell r="L40">
            <v>103.6</v>
          </cell>
          <cell r="M40">
            <v>102.6</v>
          </cell>
          <cell r="N40">
            <v>103.7</v>
          </cell>
          <cell r="O40">
            <v>103.7</v>
          </cell>
          <cell r="P40">
            <v>102.9</v>
          </cell>
          <cell r="Q40">
            <v>102.1</v>
          </cell>
          <cell r="R40">
            <v>103.2</v>
          </cell>
          <cell r="S40">
            <v>103.9</v>
          </cell>
          <cell r="T40">
            <v>104.4</v>
          </cell>
          <cell r="U40">
            <v>102.2</v>
          </cell>
          <cell r="V40">
            <v>103.1</v>
          </cell>
          <cell r="W40">
            <v>104.6</v>
          </cell>
          <cell r="X40">
            <v>103.7</v>
          </cell>
          <cell r="Y40">
            <v>103.6</v>
          </cell>
          <cell r="Z40">
            <v>103.1</v>
          </cell>
          <cell r="AA40">
            <v>103.6</v>
          </cell>
          <cell r="AB40">
            <v>104.6</v>
          </cell>
          <cell r="AC40">
            <v>102.7</v>
          </cell>
          <cell r="AD40">
            <v>103</v>
          </cell>
          <cell r="AE40">
            <v>102.6</v>
          </cell>
          <cell r="AF40">
            <v>102.6</v>
          </cell>
          <cell r="AG40">
            <v>103.2</v>
          </cell>
          <cell r="AH40">
            <v>103.5</v>
          </cell>
          <cell r="AI40">
            <v>102.7</v>
          </cell>
          <cell r="AJ40">
            <v>103.9</v>
          </cell>
          <cell r="AK40">
            <v>104.2</v>
          </cell>
          <cell r="AL40">
            <v>103</v>
          </cell>
          <cell r="AM40">
            <v>103</v>
          </cell>
          <cell r="AN40">
            <v>103.4</v>
          </cell>
          <cell r="AO40">
            <v>103.3</v>
          </cell>
        </row>
        <row r="41">
          <cell r="B41">
            <v>104.4</v>
          </cell>
          <cell r="C41">
            <v>104</v>
          </cell>
          <cell r="D41">
            <v>105.2</v>
          </cell>
          <cell r="F41">
            <v>106</v>
          </cell>
          <cell r="G41">
            <v>104</v>
          </cell>
          <cell r="H41">
            <v>103.6</v>
          </cell>
          <cell r="I41">
            <v>103.3</v>
          </cell>
          <cell r="J41">
            <v>103.6</v>
          </cell>
          <cell r="K41">
            <v>102.9</v>
          </cell>
          <cell r="L41">
            <v>104.3</v>
          </cell>
          <cell r="M41">
            <v>103.5</v>
          </cell>
          <cell r="N41">
            <v>106.3</v>
          </cell>
          <cell r="O41">
            <v>104.8</v>
          </cell>
          <cell r="P41">
            <v>103.6</v>
          </cell>
          <cell r="Q41">
            <v>102.9</v>
          </cell>
          <cell r="R41">
            <v>104.1</v>
          </cell>
          <cell r="S41">
            <v>105.1</v>
          </cell>
          <cell r="T41">
            <v>106.5</v>
          </cell>
          <cell r="U41">
            <v>104.2</v>
          </cell>
          <cell r="V41">
            <v>104.3</v>
          </cell>
          <cell r="W41">
            <v>105.5</v>
          </cell>
          <cell r="X41">
            <v>105.2</v>
          </cell>
          <cell r="Y41">
            <v>104.3</v>
          </cell>
          <cell r="Z41">
            <v>104</v>
          </cell>
          <cell r="AA41">
            <v>105.1</v>
          </cell>
          <cell r="AB41">
            <v>105.9</v>
          </cell>
          <cell r="AC41">
            <v>104</v>
          </cell>
          <cell r="AD41">
            <v>103.6</v>
          </cell>
          <cell r="AE41">
            <v>103.4</v>
          </cell>
          <cell r="AF41">
            <v>103.6</v>
          </cell>
          <cell r="AG41">
            <v>104.1</v>
          </cell>
          <cell r="AH41">
            <v>104.3</v>
          </cell>
          <cell r="AI41">
            <v>103.6</v>
          </cell>
          <cell r="AJ41">
            <v>105.1</v>
          </cell>
          <cell r="AK41">
            <v>106.4</v>
          </cell>
          <cell r="AL41">
            <v>104.5</v>
          </cell>
          <cell r="AM41">
            <v>103.8</v>
          </cell>
          <cell r="AN41">
            <v>104.3</v>
          </cell>
          <cell r="AO41">
            <v>104.4</v>
          </cell>
        </row>
        <row r="42">
          <cell r="B42">
            <v>105.8</v>
          </cell>
          <cell r="C42">
            <v>105</v>
          </cell>
          <cell r="D42">
            <v>105.8</v>
          </cell>
          <cell r="F42">
            <v>106.9</v>
          </cell>
          <cell r="G42">
            <v>104.5</v>
          </cell>
          <cell r="H42">
            <v>104.6</v>
          </cell>
          <cell r="I42">
            <v>103.5</v>
          </cell>
          <cell r="J42">
            <v>103.9</v>
          </cell>
          <cell r="K42">
            <v>103.1</v>
          </cell>
          <cell r="L42">
            <v>105.9</v>
          </cell>
          <cell r="M42">
            <v>104.1</v>
          </cell>
          <cell r="N42">
            <v>106.9</v>
          </cell>
          <cell r="O42">
            <v>105.5</v>
          </cell>
          <cell r="P42">
            <v>105.2</v>
          </cell>
          <cell r="Q42">
            <v>103.5</v>
          </cell>
          <cell r="R42">
            <v>105</v>
          </cell>
          <cell r="S42">
            <v>105.8</v>
          </cell>
          <cell r="T42">
            <v>107.1</v>
          </cell>
          <cell r="U42">
            <v>104.4</v>
          </cell>
          <cell r="V42">
            <v>105.1</v>
          </cell>
          <cell r="W42">
            <v>105.9</v>
          </cell>
          <cell r="X42">
            <v>105.7</v>
          </cell>
          <cell r="Y42">
            <v>105.8</v>
          </cell>
          <cell r="Z42">
            <v>105</v>
          </cell>
          <cell r="AA42">
            <v>105.7</v>
          </cell>
          <cell r="AB42">
            <v>106.7</v>
          </cell>
          <cell r="AC42">
            <v>104.6</v>
          </cell>
          <cell r="AD42">
            <v>104.6</v>
          </cell>
          <cell r="AE42">
            <v>103.6</v>
          </cell>
          <cell r="AF42">
            <v>103.9</v>
          </cell>
          <cell r="AG42">
            <v>104.1</v>
          </cell>
          <cell r="AH42">
            <v>105.9</v>
          </cell>
          <cell r="AI42">
            <v>104.1</v>
          </cell>
          <cell r="AJ42">
            <v>105.8</v>
          </cell>
          <cell r="AK42">
            <v>107.1</v>
          </cell>
          <cell r="AL42">
            <v>105</v>
          </cell>
          <cell r="AM42">
            <v>105.1</v>
          </cell>
          <cell r="AN42">
            <v>104.8</v>
          </cell>
          <cell r="AO42">
            <v>105.1</v>
          </cell>
        </row>
        <row r="43">
          <cell r="B43">
            <v>107.5</v>
          </cell>
          <cell r="C43">
            <v>106.3</v>
          </cell>
          <cell r="D43">
            <v>107.3</v>
          </cell>
          <cell r="F43">
            <v>108.3</v>
          </cell>
          <cell r="G43">
            <v>105.9</v>
          </cell>
          <cell r="H43">
            <v>105.9</v>
          </cell>
          <cell r="I43">
            <v>104.9</v>
          </cell>
          <cell r="J43">
            <v>105.3</v>
          </cell>
          <cell r="K43">
            <v>105.3</v>
          </cell>
          <cell r="L43">
            <v>106.8</v>
          </cell>
          <cell r="M43">
            <v>105.6</v>
          </cell>
          <cell r="N43">
            <v>107.7</v>
          </cell>
          <cell r="O43">
            <v>107.3</v>
          </cell>
          <cell r="P43">
            <v>106.8</v>
          </cell>
          <cell r="Q43">
            <v>104.5</v>
          </cell>
          <cell r="R43">
            <v>106.3</v>
          </cell>
          <cell r="S43">
            <v>107.4</v>
          </cell>
          <cell r="T43">
            <v>108.3</v>
          </cell>
          <cell r="U43">
            <v>106.6</v>
          </cell>
          <cell r="V43">
            <v>107.8</v>
          </cell>
          <cell r="W43">
            <v>108.5</v>
          </cell>
          <cell r="X43">
            <v>107.4</v>
          </cell>
          <cell r="Y43">
            <v>107.4</v>
          </cell>
          <cell r="Z43">
            <v>106.3</v>
          </cell>
          <cell r="AA43">
            <v>107.5</v>
          </cell>
          <cell r="AB43">
            <v>108.1</v>
          </cell>
          <cell r="AC43">
            <v>106</v>
          </cell>
          <cell r="AD43">
            <v>105.9</v>
          </cell>
          <cell r="AE43">
            <v>105</v>
          </cell>
          <cell r="AF43">
            <v>105.8</v>
          </cell>
          <cell r="AG43">
            <v>105.4</v>
          </cell>
          <cell r="AH43">
            <v>106.7</v>
          </cell>
          <cell r="AI43">
            <v>105.6</v>
          </cell>
          <cell r="AJ43">
            <v>107.4</v>
          </cell>
          <cell r="AK43">
            <v>108.1</v>
          </cell>
          <cell r="AL43">
            <v>107</v>
          </cell>
          <cell r="AM43">
            <v>107.1</v>
          </cell>
          <cell r="AN43">
            <v>106.5</v>
          </cell>
          <cell r="AO43">
            <v>106.6</v>
          </cell>
        </row>
        <row r="44">
          <cell r="B44">
            <v>108.1</v>
          </cell>
          <cell r="C44">
            <v>107.3</v>
          </cell>
          <cell r="D44">
            <v>109.3</v>
          </cell>
          <cell r="F44">
            <v>109.4</v>
          </cell>
          <cell r="G44">
            <v>106.6</v>
          </cell>
          <cell r="H44">
            <v>107</v>
          </cell>
          <cell r="I44">
            <v>106.1</v>
          </cell>
          <cell r="J44">
            <v>106.3</v>
          </cell>
          <cell r="K44">
            <v>105.6</v>
          </cell>
          <cell r="L44">
            <v>108.1</v>
          </cell>
          <cell r="M44">
            <v>106.2</v>
          </cell>
          <cell r="N44">
            <v>108.2</v>
          </cell>
          <cell r="O44">
            <v>108.6</v>
          </cell>
          <cell r="P44">
            <v>107.6</v>
          </cell>
          <cell r="Q44">
            <v>105.3</v>
          </cell>
          <cell r="R44">
            <v>107.3</v>
          </cell>
          <cell r="S44">
            <v>108.6</v>
          </cell>
          <cell r="T44">
            <v>109</v>
          </cell>
          <cell r="U44">
            <v>107.4</v>
          </cell>
          <cell r="V44">
            <v>107.9</v>
          </cell>
          <cell r="W44">
            <v>108.9</v>
          </cell>
          <cell r="X44">
            <v>108.3</v>
          </cell>
          <cell r="Y44">
            <v>108.1</v>
          </cell>
          <cell r="Z44">
            <v>107.3</v>
          </cell>
          <cell r="AA44">
            <v>108.5</v>
          </cell>
          <cell r="AB44">
            <v>109.3</v>
          </cell>
          <cell r="AC44">
            <v>106.6</v>
          </cell>
          <cell r="AD44">
            <v>107</v>
          </cell>
          <cell r="AE44">
            <v>106.2</v>
          </cell>
          <cell r="AF44">
            <v>106.7</v>
          </cell>
          <cell r="AG44">
            <v>106.8</v>
          </cell>
          <cell r="AH44">
            <v>107.9</v>
          </cell>
          <cell r="AI44">
            <v>106.2</v>
          </cell>
          <cell r="AJ44">
            <v>108.6</v>
          </cell>
          <cell r="AK44">
            <v>108.7</v>
          </cell>
          <cell r="AL44">
            <v>108.1</v>
          </cell>
          <cell r="AM44">
            <v>107.7</v>
          </cell>
          <cell r="AN44">
            <v>107.2</v>
          </cell>
          <cell r="AO44">
            <v>107.5</v>
          </cell>
        </row>
        <row r="45">
          <cell r="B45">
            <v>109.5</v>
          </cell>
          <cell r="C45">
            <v>108.1</v>
          </cell>
          <cell r="D45">
            <v>110</v>
          </cell>
          <cell r="F45">
            <v>111.3</v>
          </cell>
          <cell r="G45">
            <v>107.5</v>
          </cell>
          <cell r="H45">
            <v>107.8</v>
          </cell>
          <cell r="I45">
            <v>106.6</v>
          </cell>
          <cell r="J45">
            <v>107.4</v>
          </cell>
          <cell r="K45">
            <v>106.3</v>
          </cell>
          <cell r="L45">
            <v>108.4</v>
          </cell>
          <cell r="M45">
            <v>107.6</v>
          </cell>
          <cell r="N45">
            <v>110.6</v>
          </cell>
          <cell r="O45">
            <v>109.3</v>
          </cell>
          <cell r="P45">
            <v>108.1</v>
          </cell>
          <cell r="Q45">
            <v>106</v>
          </cell>
          <cell r="R45">
            <v>108.3</v>
          </cell>
          <cell r="S45">
            <v>109.6</v>
          </cell>
          <cell r="T45">
            <v>111</v>
          </cell>
          <cell r="U45">
            <v>108.2</v>
          </cell>
          <cell r="V45">
            <v>108.5</v>
          </cell>
          <cell r="W45">
            <v>110</v>
          </cell>
          <cell r="X45">
            <v>109.6</v>
          </cell>
          <cell r="Y45">
            <v>109.4</v>
          </cell>
          <cell r="Z45">
            <v>108.1</v>
          </cell>
          <cell r="AA45">
            <v>111.3</v>
          </cell>
          <cell r="AB45">
            <v>111.2</v>
          </cell>
          <cell r="AC45">
            <v>107.6</v>
          </cell>
          <cell r="AD45">
            <v>107.8</v>
          </cell>
          <cell r="AE45">
            <v>106.7</v>
          </cell>
          <cell r="AF45">
            <v>108</v>
          </cell>
          <cell r="AG45">
            <v>107.2</v>
          </cell>
          <cell r="AH45">
            <v>108.4</v>
          </cell>
          <cell r="AI45">
            <v>107.5</v>
          </cell>
          <cell r="AJ45">
            <v>109.6</v>
          </cell>
          <cell r="AK45">
            <v>110.8</v>
          </cell>
          <cell r="AL45">
            <v>108.8</v>
          </cell>
          <cell r="AM45">
            <v>108.3</v>
          </cell>
          <cell r="AN45">
            <v>108.1</v>
          </cell>
          <cell r="AO45">
            <v>108.6</v>
          </cell>
        </row>
        <row r="46">
          <cell r="B46">
            <v>112</v>
          </cell>
          <cell r="C46">
            <v>109</v>
          </cell>
          <cell r="D46">
            <v>111.3</v>
          </cell>
          <cell r="F46">
            <v>112.8</v>
          </cell>
          <cell r="G46">
            <v>108.5</v>
          </cell>
          <cell r="H46">
            <v>108.2</v>
          </cell>
          <cell r="I46">
            <v>106.9</v>
          </cell>
          <cell r="J46">
            <v>107.9</v>
          </cell>
          <cell r="K46">
            <v>106.5</v>
          </cell>
          <cell r="L46">
            <v>110</v>
          </cell>
          <cell r="M46">
            <v>108.3</v>
          </cell>
          <cell r="N46">
            <v>111</v>
          </cell>
          <cell r="O46">
            <v>110.6</v>
          </cell>
          <cell r="P46">
            <v>108.6</v>
          </cell>
          <cell r="Q46">
            <v>107</v>
          </cell>
          <cell r="R46">
            <v>109.2</v>
          </cell>
          <cell r="S46">
            <v>110</v>
          </cell>
          <cell r="T46">
            <v>112.2</v>
          </cell>
          <cell r="U46">
            <v>108.6</v>
          </cell>
          <cell r="V46">
            <v>108.7</v>
          </cell>
          <cell r="W46">
            <v>110.4</v>
          </cell>
          <cell r="X46">
            <v>110.4</v>
          </cell>
          <cell r="Y46">
            <v>112</v>
          </cell>
          <cell r="Z46">
            <v>109</v>
          </cell>
          <cell r="AA46">
            <v>113</v>
          </cell>
          <cell r="AB46">
            <v>112.6</v>
          </cell>
          <cell r="AC46">
            <v>108.5</v>
          </cell>
          <cell r="AD46">
            <v>108.2</v>
          </cell>
          <cell r="AE46">
            <v>107</v>
          </cell>
          <cell r="AF46">
            <v>108.8</v>
          </cell>
          <cell r="AG46">
            <v>107.6</v>
          </cell>
          <cell r="AH46">
            <v>110</v>
          </cell>
          <cell r="AI46">
            <v>108.3</v>
          </cell>
          <cell r="AJ46">
            <v>110</v>
          </cell>
          <cell r="AK46">
            <v>111.8</v>
          </cell>
          <cell r="AL46">
            <v>109.7</v>
          </cell>
          <cell r="AM46">
            <v>108.6</v>
          </cell>
          <cell r="AN46">
            <v>108.7</v>
          </cell>
          <cell r="AO46">
            <v>109.5</v>
          </cell>
        </row>
        <row r="47">
          <cell r="B47">
            <v>113.8</v>
          </cell>
          <cell r="C47">
            <v>110.1</v>
          </cell>
          <cell r="D47">
            <v>112.9</v>
          </cell>
          <cell r="F47">
            <v>113.7</v>
          </cell>
          <cell r="G47">
            <v>109.4</v>
          </cell>
          <cell r="H47">
            <v>108.9</v>
          </cell>
          <cell r="I47">
            <v>107.4</v>
          </cell>
          <cell r="J47">
            <v>109.1</v>
          </cell>
          <cell r="K47">
            <v>110.1</v>
          </cell>
          <cell r="L47">
            <v>110.8</v>
          </cell>
          <cell r="M47">
            <v>110.2</v>
          </cell>
          <cell r="N47">
            <v>111.7</v>
          </cell>
          <cell r="O47">
            <v>111.3</v>
          </cell>
          <cell r="P47">
            <v>110.6</v>
          </cell>
          <cell r="Q47">
            <v>108.1</v>
          </cell>
          <cell r="R47">
            <v>110.3</v>
          </cell>
          <cell r="S47">
            <v>111.7</v>
          </cell>
          <cell r="T47">
            <v>112.9</v>
          </cell>
          <cell r="U47">
            <v>111.5</v>
          </cell>
          <cell r="V47">
            <v>111.3</v>
          </cell>
          <cell r="W47">
            <v>112.7</v>
          </cell>
          <cell r="X47">
            <v>111.9</v>
          </cell>
          <cell r="Y47">
            <v>113.8</v>
          </cell>
          <cell r="Z47">
            <v>110.1</v>
          </cell>
          <cell r="AA47">
            <v>114.1</v>
          </cell>
          <cell r="AB47">
            <v>113.5</v>
          </cell>
          <cell r="AC47">
            <v>109.5</v>
          </cell>
          <cell r="AD47">
            <v>108.9</v>
          </cell>
          <cell r="AE47">
            <v>107.5</v>
          </cell>
          <cell r="AF47">
            <v>109.9</v>
          </cell>
          <cell r="AG47">
            <v>109.1</v>
          </cell>
          <cell r="AH47">
            <v>110.8</v>
          </cell>
          <cell r="AI47">
            <v>110.2</v>
          </cell>
          <cell r="AJ47">
            <v>111.7</v>
          </cell>
          <cell r="AK47">
            <v>112.5</v>
          </cell>
          <cell r="AL47">
            <v>111.4</v>
          </cell>
          <cell r="AM47">
            <v>110.8</v>
          </cell>
          <cell r="AN47">
            <v>110.4</v>
          </cell>
          <cell r="AO47">
            <v>110.7</v>
          </cell>
        </row>
      </sheetData>
      <sheetData sheetId="1" refreshError="1">
        <row r="1">
          <cell r="B1" t="str">
            <v>Index Numbers ;  All groups ;  Sydney ;</v>
          </cell>
          <cell r="C1" t="str">
            <v>Index Numbers ;  All groups ;  Melbourne ;</v>
          </cell>
          <cell r="D1" t="str">
            <v>Index Numbers ;  All groups ;  Brisbane ;</v>
          </cell>
          <cell r="E1" t="str">
            <v>Index Numbers ;  All groups ;  Adelaide ;</v>
          </cell>
          <cell r="F1" t="str">
            <v>Index Numbers ;  All groups ;  Perth ;</v>
          </cell>
          <cell r="G1" t="str">
            <v>Index Numbers ;  All groups ;  Hobart ;</v>
          </cell>
          <cell r="H1" t="str">
            <v>Index Numbers ;  All groups ;  Darwin ;</v>
          </cell>
          <cell r="I1" t="str">
            <v>Index Numbers ;  All groups ;  Canberra ;</v>
          </cell>
          <cell r="J1" t="str">
            <v>Index Numbers ;  All groups ;  Australia ;</v>
          </cell>
          <cell r="K1" t="str">
            <v>Percentage Change from Corresponding Quarter of Previous Year ;  All groups ;  Sydney ;</v>
          </cell>
          <cell r="L1" t="str">
            <v>Percentage Change from Corresponding Quarter of Previous Year ;  All groups ;  Melbourne ;</v>
          </cell>
          <cell r="M1" t="str">
            <v>Percentage Change from Corresponding Quarter of Previous Year ;  All groups ;  Brisbane ;</v>
          </cell>
          <cell r="N1" t="str">
            <v>Percentage Change from Corresponding Quarter of Previous Year ;  All groups ;  Adelaide ;</v>
          </cell>
          <cell r="O1" t="str">
            <v>Percentage Change from Corresponding Quarter of Previous Year ;  All groups ;  Perth ;</v>
          </cell>
          <cell r="P1" t="str">
            <v>Percentage Change from Corresponding Quarter of Previous Year ;  All groups ;  Hobart ;</v>
          </cell>
          <cell r="Q1" t="str">
            <v>Percentage Change from Corresponding Quarter of Previous Year ;  All groups ;  Darwin ;</v>
          </cell>
          <cell r="R1" t="str">
            <v>Percentage Change from Corresponding Quarter of Previous Year ;  All groups ;  Canberra ;</v>
          </cell>
          <cell r="S1" t="str">
            <v>Percentage Change from Corresponding Quarter of Previous Year ;  All groups ;  Australia ;</v>
          </cell>
          <cell r="T1" t="str">
            <v>Percentage Change From Previous Period ;  All groups ;  Sydney ;</v>
          </cell>
          <cell r="U1" t="str">
            <v>Percentage Change From Previous Period ;  All groups ;  Melbourne ;</v>
          </cell>
          <cell r="V1" t="str">
            <v>Percentage Change From Previous Period ;  All groups ;  Brisbane ;</v>
          </cell>
          <cell r="W1" t="str">
            <v>Percentage Change From Previous Period ;  All groups ;  Adelaide ;</v>
          </cell>
          <cell r="X1" t="str">
            <v>Percentage Change From Previous Period ;  All groups ;  Perth ;</v>
          </cell>
          <cell r="Y1" t="str">
            <v>Percentage Change From Previous Period ;  All groups ;  Hobart ;</v>
          </cell>
          <cell r="Z1" t="str">
            <v>Percentage Change From Previous Period ;  All groups ;  Darwin ;</v>
          </cell>
          <cell r="AA1" t="str">
            <v>Percentage Change From Previous Period ;  All groups ;  Canberra ;</v>
          </cell>
          <cell r="AB1" t="str">
            <v>Percentage Change From Previous Period ;  All groups ;  Australia ;</v>
          </cell>
        </row>
        <row r="2">
          <cell r="A2" t="str">
            <v>Unit</v>
          </cell>
          <cell r="B2" t="str">
            <v>Index Numbers</v>
          </cell>
          <cell r="C2" t="str">
            <v>Index Numbers</v>
          </cell>
          <cell r="D2" t="str">
            <v>Index Numbers</v>
          </cell>
          <cell r="E2" t="str">
            <v>Index Numbers</v>
          </cell>
          <cell r="F2" t="str">
            <v>Index Numbers</v>
          </cell>
          <cell r="G2" t="str">
            <v>Index Numbers</v>
          </cell>
          <cell r="H2" t="str">
            <v>Index Numbers</v>
          </cell>
          <cell r="I2" t="str">
            <v>Index Numbers</v>
          </cell>
          <cell r="J2" t="str">
            <v>Index Numbers</v>
          </cell>
          <cell r="K2" t="str">
            <v>Percent</v>
          </cell>
          <cell r="L2" t="str">
            <v>Percent</v>
          </cell>
          <cell r="M2" t="str">
            <v>Percent</v>
          </cell>
          <cell r="N2" t="str">
            <v>Percent</v>
          </cell>
          <cell r="O2" t="str">
            <v>Percent</v>
          </cell>
          <cell r="P2" t="str">
            <v>Percent</v>
          </cell>
          <cell r="Q2" t="str">
            <v>Percent</v>
          </cell>
          <cell r="R2" t="str">
            <v>Percent</v>
          </cell>
          <cell r="S2" t="str">
            <v>Percent</v>
          </cell>
          <cell r="T2" t="str">
            <v>Percent</v>
          </cell>
          <cell r="U2" t="str">
            <v>Percent</v>
          </cell>
          <cell r="V2" t="str">
            <v>Percent</v>
          </cell>
          <cell r="W2" t="str">
            <v>Percent</v>
          </cell>
          <cell r="X2" t="str">
            <v>Percent</v>
          </cell>
          <cell r="Y2" t="str">
            <v>Percent</v>
          </cell>
          <cell r="Z2" t="str">
            <v>Percent</v>
          </cell>
          <cell r="AA2" t="str">
            <v>Percent</v>
          </cell>
          <cell r="AB2" t="str">
            <v>Percent</v>
          </cell>
        </row>
        <row r="3">
          <cell r="A3" t="str">
            <v>Series Type</v>
          </cell>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row>
        <row r="4">
          <cell r="A4" t="str">
            <v>Data Type</v>
          </cell>
          <cell r="B4" t="str">
            <v>INDEX</v>
          </cell>
          <cell r="C4" t="str">
            <v>INDEX</v>
          </cell>
          <cell r="D4" t="str">
            <v>INDEX</v>
          </cell>
          <cell r="E4" t="str">
            <v>INDEX</v>
          </cell>
          <cell r="F4" t="str">
            <v>INDEX</v>
          </cell>
          <cell r="G4" t="str">
            <v>INDEX</v>
          </cell>
          <cell r="H4" t="str">
            <v>INDEX</v>
          </cell>
          <cell r="I4" t="str">
            <v>INDEX</v>
          </cell>
          <cell r="J4" t="str">
            <v>INDEX</v>
          </cell>
          <cell r="K4" t="str">
            <v>PERCENT</v>
          </cell>
          <cell r="L4" t="str">
            <v>PERCENT</v>
          </cell>
          <cell r="M4" t="str">
            <v>PERCENT</v>
          </cell>
          <cell r="N4" t="str">
            <v>PERCENT</v>
          </cell>
          <cell r="O4" t="str">
            <v>PERCENT</v>
          </cell>
          <cell r="P4" t="str">
            <v>PERCENT</v>
          </cell>
          <cell r="Q4" t="str">
            <v>PERCENT</v>
          </cell>
          <cell r="R4" t="str">
            <v>PERCENT</v>
          </cell>
          <cell r="S4" t="str">
            <v>PERCENT</v>
          </cell>
          <cell r="T4" t="str">
            <v>PERCENT</v>
          </cell>
          <cell r="U4" t="str">
            <v>PERCENT</v>
          </cell>
          <cell r="V4" t="str">
            <v>PERCENT</v>
          </cell>
          <cell r="W4" t="str">
            <v>PERCENT</v>
          </cell>
          <cell r="X4" t="str">
            <v>PERCENT</v>
          </cell>
          <cell r="Y4" t="str">
            <v>PERCENT</v>
          </cell>
          <cell r="Z4" t="str">
            <v>PERCENT</v>
          </cell>
          <cell r="AA4" t="str">
            <v>PERCENT</v>
          </cell>
          <cell r="AB4" t="str">
            <v>PERCENT</v>
          </cell>
        </row>
        <row r="5">
          <cell r="A5" t="str">
            <v>Frequency</v>
          </cell>
          <cell r="B5" t="str">
            <v>Quarter</v>
          </cell>
          <cell r="C5" t="str">
            <v>Quarter</v>
          </cell>
          <cell r="D5" t="str">
            <v>Quarter</v>
          </cell>
          <cell r="E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row>
        <row r="6">
          <cell r="A6" t="str">
            <v>Collection Month</v>
          </cell>
          <cell r="B6">
            <v>3</v>
          </cell>
          <cell r="C6">
            <v>3</v>
          </cell>
          <cell r="D6">
            <v>3</v>
          </cell>
          <cell r="E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row>
        <row r="7">
          <cell r="A7" t="str">
            <v>Series Start</v>
          </cell>
          <cell r="B7">
            <v>17777</v>
          </cell>
          <cell r="C7">
            <v>17777</v>
          </cell>
          <cell r="D7">
            <v>17777</v>
          </cell>
          <cell r="E7">
            <v>17777</v>
          </cell>
          <cell r="F7">
            <v>17777</v>
          </cell>
          <cell r="G7">
            <v>17777</v>
          </cell>
          <cell r="H7">
            <v>29465</v>
          </cell>
          <cell r="I7">
            <v>17777</v>
          </cell>
          <cell r="J7">
            <v>17777</v>
          </cell>
          <cell r="K7">
            <v>26816</v>
          </cell>
          <cell r="L7">
            <v>26816</v>
          </cell>
          <cell r="M7">
            <v>26816</v>
          </cell>
          <cell r="N7">
            <v>26816</v>
          </cell>
          <cell r="O7">
            <v>26816</v>
          </cell>
          <cell r="P7">
            <v>26816</v>
          </cell>
          <cell r="Q7">
            <v>29830</v>
          </cell>
          <cell r="R7">
            <v>26816</v>
          </cell>
          <cell r="S7">
            <v>26816</v>
          </cell>
          <cell r="T7">
            <v>26543</v>
          </cell>
          <cell r="U7">
            <v>26543</v>
          </cell>
          <cell r="V7">
            <v>26543</v>
          </cell>
          <cell r="W7">
            <v>26543</v>
          </cell>
          <cell r="X7">
            <v>26543</v>
          </cell>
          <cell r="Y7">
            <v>26543</v>
          </cell>
          <cell r="Z7">
            <v>29556</v>
          </cell>
          <cell r="AA7">
            <v>26543</v>
          </cell>
          <cell r="AB7">
            <v>26543</v>
          </cell>
        </row>
        <row r="8">
          <cell r="A8" t="str">
            <v>Series End</v>
          </cell>
          <cell r="B8">
            <v>38961</v>
          </cell>
          <cell r="C8">
            <v>38961</v>
          </cell>
          <cell r="D8">
            <v>38961</v>
          </cell>
          <cell r="E8">
            <v>38961</v>
          </cell>
          <cell r="F8">
            <v>38961</v>
          </cell>
          <cell r="G8">
            <v>38961</v>
          </cell>
          <cell r="H8">
            <v>38961</v>
          </cell>
          <cell r="I8">
            <v>38961</v>
          </cell>
          <cell r="J8">
            <v>38961</v>
          </cell>
          <cell r="K8">
            <v>38961</v>
          </cell>
          <cell r="L8">
            <v>38961</v>
          </cell>
          <cell r="M8">
            <v>38961</v>
          </cell>
          <cell r="N8">
            <v>38961</v>
          </cell>
          <cell r="O8">
            <v>38961</v>
          </cell>
          <cell r="P8">
            <v>38961</v>
          </cell>
          <cell r="Q8">
            <v>38961</v>
          </cell>
          <cell r="R8">
            <v>38961</v>
          </cell>
          <cell r="S8">
            <v>38961</v>
          </cell>
          <cell r="T8">
            <v>38961</v>
          </cell>
          <cell r="U8">
            <v>38961</v>
          </cell>
          <cell r="V8">
            <v>38961</v>
          </cell>
          <cell r="W8">
            <v>38961</v>
          </cell>
          <cell r="X8">
            <v>38961</v>
          </cell>
          <cell r="Y8">
            <v>38961</v>
          </cell>
          <cell r="Z8">
            <v>38961</v>
          </cell>
          <cell r="AA8">
            <v>38961</v>
          </cell>
          <cell r="AB8">
            <v>38961</v>
          </cell>
        </row>
        <row r="9">
          <cell r="A9" t="str">
            <v>No. Obs</v>
          </cell>
          <cell r="B9">
            <v>233</v>
          </cell>
          <cell r="C9">
            <v>233</v>
          </cell>
          <cell r="D9">
            <v>233</v>
          </cell>
          <cell r="E9">
            <v>233</v>
          </cell>
          <cell r="F9">
            <v>233</v>
          </cell>
          <cell r="G9">
            <v>233</v>
          </cell>
          <cell r="H9">
            <v>105</v>
          </cell>
          <cell r="I9">
            <v>233</v>
          </cell>
          <cell r="J9">
            <v>233</v>
          </cell>
          <cell r="K9">
            <v>134</v>
          </cell>
          <cell r="L9">
            <v>134</v>
          </cell>
          <cell r="M9">
            <v>134</v>
          </cell>
          <cell r="N9">
            <v>134</v>
          </cell>
          <cell r="O9">
            <v>134</v>
          </cell>
          <cell r="P9">
            <v>134</v>
          </cell>
          <cell r="Q9">
            <v>101</v>
          </cell>
          <cell r="R9">
            <v>134</v>
          </cell>
          <cell r="S9">
            <v>134</v>
          </cell>
          <cell r="T9">
            <v>137</v>
          </cell>
          <cell r="U9">
            <v>137</v>
          </cell>
          <cell r="V9">
            <v>137</v>
          </cell>
          <cell r="W9">
            <v>137</v>
          </cell>
          <cell r="X9">
            <v>137</v>
          </cell>
          <cell r="Y9">
            <v>137</v>
          </cell>
          <cell r="Z9">
            <v>104</v>
          </cell>
          <cell r="AA9">
            <v>137</v>
          </cell>
          <cell r="AB9">
            <v>137</v>
          </cell>
        </row>
        <row r="10">
          <cell r="A10" t="str">
            <v>Series ID</v>
          </cell>
          <cell r="B10" t="str">
            <v>A2325806K</v>
          </cell>
          <cell r="C10" t="str">
            <v>A2325811C</v>
          </cell>
          <cell r="D10" t="str">
            <v>A2325816R</v>
          </cell>
          <cell r="E10" t="str">
            <v>A2325821J</v>
          </cell>
          <cell r="F10" t="str">
            <v>A2325826V</v>
          </cell>
          <cell r="G10" t="str">
            <v>A2325831L</v>
          </cell>
          <cell r="H10" t="str">
            <v>A2325836X</v>
          </cell>
          <cell r="I10" t="str">
            <v>A2325841T</v>
          </cell>
          <cell r="J10" t="str">
            <v>A2325846C</v>
          </cell>
          <cell r="K10" t="str">
            <v>A2325807L</v>
          </cell>
          <cell r="L10" t="str">
            <v>A2325812F</v>
          </cell>
          <cell r="M10" t="str">
            <v>A2325817T</v>
          </cell>
          <cell r="N10" t="str">
            <v>A2325822K</v>
          </cell>
          <cell r="O10" t="str">
            <v>A2325827W</v>
          </cell>
          <cell r="P10" t="str">
            <v>A2325832R</v>
          </cell>
          <cell r="Q10" t="str">
            <v>A2325837A</v>
          </cell>
          <cell r="R10" t="str">
            <v>A2325842V</v>
          </cell>
          <cell r="S10" t="str">
            <v>A2325847F</v>
          </cell>
          <cell r="T10" t="str">
            <v>A2325810A</v>
          </cell>
          <cell r="U10" t="str">
            <v>A2325815L</v>
          </cell>
          <cell r="V10" t="str">
            <v>A2325820F</v>
          </cell>
          <cell r="W10" t="str">
            <v>A2325825T</v>
          </cell>
          <cell r="X10" t="str">
            <v>A2325830K</v>
          </cell>
          <cell r="Y10" t="str">
            <v>A2325835W</v>
          </cell>
          <cell r="Z10" t="str">
            <v>A2325840R</v>
          </cell>
          <cell r="AA10" t="str">
            <v>A2325845A</v>
          </cell>
          <cell r="AB10" t="str">
            <v>A2325850V</v>
          </cell>
        </row>
        <row r="11">
          <cell r="A11">
            <v>17777</v>
          </cell>
          <cell r="B11">
            <v>6.6</v>
          </cell>
          <cell r="C11">
            <v>6.7</v>
          </cell>
          <cell r="D11">
            <v>6.8</v>
          </cell>
          <cell r="E11">
            <v>7</v>
          </cell>
          <cell r="F11">
            <v>6.7</v>
          </cell>
          <cell r="G11">
            <v>6.8</v>
          </cell>
          <cell r="I11">
            <v>7.1</v>
          </cell>
          <cell r="J11">
            <v>6.7</v>
          </cell>
        </row>
        <row r="12">
          <cell r="A12">
            <v>17868</v>
          </cell>
          <cell r="B12">
            <v>6.7</v>
          </cell>
          <cell r="C12">
            <v>6.8</v>
          </cell>
          <cell r="D12">
            <v>6.9</v>
          </cell>
          <cell r="E12">
            <v>7.1</v>
          </cell>
          <cell r="F12">
            <v>6.8</v>
          </cell>
          <cell r="G12">
            <v>6.9</v>
          </cell>
          <cell r="I12">
            <v>7.3</v>
          </cell>
          <cell r="J12">
            <v>6.8</v>
          </cell>
        </row>
        <row r="13">
          <cell r="A13">
            <v>17958</v>
          </cell>
          <cell r="B13">
            <v>6.9</v>
          </cell>
          <cell r="C13">
            <v>6.9</v>
          </cell>
          <cell r="D13">
            <v>7</v>
          </cell>
          <cell r="E13">
            <v>7.3</v>
          </cell>
          <cell r="F13">
            <v>7</v>
          </cell>
          <cell r="G13">
            <v>7.1</v>
          </cell>
          <cell r="I13">
            <v>7.4</v>
          </cell>
          <cell r="J13">
            <v>7</v>
          </cell>
        </row>
        <row r="14">
          <cell r="A14">
            <v>18050</v>
          </cell>
          <cell r="B14">
            <v>7</v>
          </cell>
          <cell r="C14">
            <v>7.1</v>
          </cell>
          <cell r="D14">
            <v>7.2</v>
          </cell>
          <cell r="E14">
            <v>7.4</v>
          </cell>
          <cell r="F14">
            <v>7.2</v>
          </cell>
          <cell r="G14">
            <v>7.3</v>
          </cell>
          <cell r="I14">
            <v>7.6</v>
          </cell>
          <cell r="J14">
            <v>7.1</v>
          </cell>
        </row>
        <row r="15">
          <cell r="A15">
            <v>18142</v>
          </cell>
          <cell r="B15">
            <v>7.2</v>
          </cell>
          <cell r="C15">
            <v>7.2</v>
          </cell>
          <cell r="D15">
            <v>7.4</v>
          </cell>
          <cell r="E15">
            <v>7.5</v>
          </cell>
          <cell r="F15">
            <v>7.4</v>
          </cell>
          <cell r="G15">
            <v>7.3</v>
          </cell>
          <cell r="I15">
            <v>7.7</v>
          </cell>
          <cell r="J15">
            <v>7.3</v>
          </cell>
        </row>
        <row r="16">
          <cell r="A16">
            <v>18233</v>
          </cell>
          <cell r="B16">
            <v>7.3</v>
          </cell>
          <cell r="C16">
            <v>7.4</v>
          </cell>
          <cell r="D16">
            <v>7.5</v>
          </cell>
          <cell r="E16">
            <v>7.6</v>
          </cell>
          <cell r="F16">
            <v>7.5</v>
          </cell>
          <cell r="G16">
            <v>7.4</v>
          </cell>
          <cell r="I16">
            <v>7.8</v>
          </cell>
          <cell r="J16">
            <v>7.4</v>
          </cell>
        </row>
        <row r="17">
          <cell r="A17">
            <v>18323</v>
          </cell>
          <cell r="B17">
            <v>7.4</v>
          </cell>
          <cell r="C17">
            <v>7.6</v>
          </cell>
          <cell r="D17">
            <v>7.6</v>
          </cell>
          <cell r="E17">
            <v>7.7</v>
          </cell>
          <cell r="F17">
            <v>7.6</v>
          </cell>
          <cell r="G17">
            <v>7.4</v>
          </cell>
          <cell r="I17">
            <v>7.9</v>
          </cell>
          <cell r="J17">
            <v>7.5</v>
          </cell>
        </row>
        <row r="18">
          <cell r="A18">
            <v>18415</v>
          </cell>
          <cell r="B18">
            <v>7.7</v>
          </cell>
          <cell r="C18">
            <v>7.8</v>
          </cell>
          <cell r="D18">
            <v>7.8</v>
          </cell>
          <cell r="E18">
            <v>8</v>
          </cell>
          <cell r="F18">
            <v>7.9</v>
          </cell>
          <cell r="G18">
            <v>7.7</v>
          </cell>
          <cell r="I18">
            <v>8.1999999999999993</v>
          </cell>
          <cell r="J18">
            <v>7.8</v>
          </cell>
        </row>
        <row r="19">
          <cell r="A19">
            <v>18507</v>
          </cell>
          <cell r="B19">
            <v>7.8</v>
          </cell>
          <cell r="C19">
            <v>7.9</v>
          </cell>
          <cell r="D19">
            <v>7.9</v>
          </cell>
          <cell r="E19">
            <v>8.1</v>
          </cell>
          <cell r="F19">
            <v>8</v>
          </cell>
          <cell r="G19">
            <v>7.9</v>
          </cell>
          <cell r="I19">
            <v>8.4</v>
          </cell>
          <cell r="J19">
            <v>7.9</v>
          </cell>
        </row>
        <row r="20">
          <cell r="A20">
            <v>18598</v>
          </cell>
          <cell r="B20">
            <v>8.1999999999999993</v>
          </cell>
          <cell r="C20">
            <v>8.1999999999999993</v>
          </cell>
          <cell r="D20">
            <v>8.1999999999999993</v>
          </cell>
          <cell r="E20">
            <v>8.4</v>
          </cell>
          <cell r="F20">
            <v>8.1999999999999993</v>
          </cell>
          <cell r="G20">
            <v>8.1</v>
          </cell>
          <cell r="I20">
            <v>8.6999999999999993</v>
          </cell>
          <cell r="J20">
            <v>8.1999999999999993</v>
          </cell>
        </row>
        <row r="21">
          <cell r="A21">
            <v>18688</v>
          </cell>
          <cell r="B21">
            <v>8.5</v>
          </cell>
          <cell r="C21">
            <v>8.6</v>
          </cell>
          <cell r="D21">
            <v>8.6</v>
          </cell>
          <cell r="E21">
            <v>8.8000000000000007</v>
          </cell>
          <cell r="F21">
            <v>8.6999999999999993</v>
          </cell>
          <cell r="G21">
            <v>8.6</v>
          </cell>
          <cell r="I21">
            <v>9.1999999999999993</v>
          </cell>
          <cell r="J21">
            <v>8.6</v>
          </cell>
        </row>
        <row r="22">
          <cell r="A22">
            <v>18780</v>
          </cell>
          <cell r="B22">
            <v>9.1</v>
          </cell>
          <cell r="C22">
            <v>9.1</v>
          </cell>
          <cell r="D22">
            <v>9.1</v>
          </cell>
          <cell r="E22">
            <v>9.4</v>
          </cell>
          <cell r="F22">
            <v>9.1999999999999993</v>
          </cell>
          <cell r="G22">
            <v>9.1999999999999993</v>
          </cell>
          <cell r="I22">
            <v>9.8000000000000007</v>
          </cell>
          <cell r="J22">
            <v>9.1</v>
          </cell>
        </row>
        <row r="23">
          <cell r="A23">
            <v>18872</v>
          </cell>
          <cell r="B23">
            <v>9.6</v>
          </cell>
          <cell r="C23">
            <v>9.5</v>
          </cell>
          <cell r="D23">
            <v>9.5</v>
          </cell>
          <cell r="E23">
            <v>9.9</v>
          </cell>
          <cell r="F23">
            <v>9.6999999999999993</v>
          </cell>
          <cell r="G23">
            <v>9.6999999999999993</v>
          </cell>
          <cell r="I23">
            <v>10.3</v>
          </cell>
          <cell r="J23">
            <v>9.6</v>
          </cell>
        </row>
        <row r="24">
          <cell r="A24">
            <v>18963</v>
          </cell>
          <cell r="B24">
            <v>10.199999999999999</v>
          </cell>
          <cell r="C24">
            <v>10.3</v>
          </cell>
          <cell r="D24">
            <v>10.3</v>
          </cell>
          <cell r="E24">
            <v>10.4</v>
          </cell>
          <cell r="F24">
            <v>10.199999999999999</v>
          </cell>
          <cell r="G24">
            <v>10.3</v>
          </cell>
          <cell r="I24">
            <v>10.9</v>
          </cell>
          <cell r="J24">
            <v>10.3</v>
          </cell>
        </row>
        <row r="25">
          <cell r="A25">
            <v>19054</v>
          </cell>
          <cell r="B25">
            <v>10.6</v>
          </cell>
          <cell r="C25">
            <v>10.5</v>
          </cell>
          <cell r="D25">
            <v>10.7</v>
          </cell>
          <cell r="E25">
            <v>10.8</v>
          </cell>
          <cell r="F25">
            <v>10.7</v>
          </cell>
          <cell r="G25">
            <v>10.6</v>
          </cell>
          <cell r="I25">
            <v>11.2</v>
          </cell>
          <cell r="J25">
            <v>10.6</v>
          </cell>
        </row>
        <row r="26">
          <cell r="A26">
            <v>19146</v>
          </cell>
          <cell r="B26">
            <v>11</v>
          </cell>
          <cell r="C26">
            <v>10.9</v>
          </cell>
          <cell r="D26">
            <v>10.9</v>
          </cell>
          <cell r="E26">
            <v>11.3</v>
          </cell>
          <cell r="F26">
            <v>11.1</v>
          </cell>
          <cell r="G26">
            <v>11</v>
          </cell>
          <cell r="I26">
            <v>11.8</v>
          </cell>
          <cell r="J26">
            <v>11</v>
          </cell>
        </row>
        <row r="27">
          <cell r="A27">
            <v>19238</v>
          </cell>
          <cell r="B27">
            <v>11.1</v>
          </cell>
          <cell r="C27">
            <v>11.2</v>
          </cell>
          <cell r="D27">
            <v>11.2</v>
          </cell>
          <cell r="E27">
            <v>11.6</v>
          </cell>
          <cell r="F27">
            <v>11.4</v>
          </cell>
          <cell r="G27">
            <v>11.3</v>
          </cell>
          <cell r="I27">
            <v>12</v>
          </cell>
          <cell r="J27">
            <v>11.2</v>
          </cell>
        </row>
        <row r="28">
          <cell r="A28">
            <v>19329</v>
          </cell>
          <cell r="B28">
            <v>11.2</v>
          </cell>
          <cell r="C28">
            <v>11.2</v>
          </cell>
          <cell r="D28">
            <v>11.2</v>
          </cell>
          <cell r="E28">
            <v>11.5</v>
          </cell>
          <cell r="F28">
            <v>11.4</v>
          </cell>
          <cell r="G28">
            <v>11.4</v>
          </cell>
          <cell r="I28">
            <v>12.1</v>
          </cell>
          <cell r="J28">
            <v>11.3</v>
          </cell>
        </row>
        <row r="29">
          <cell r="A29">
            <v>19419</v>
          </cell>
          <cell r="B29">
            <v>11.3</v>
          </cell>
          <cell r="C29">
            <v>11.3</v>
          </cell>
          <cell r="D29">
            <v>11.3</v>
          </cell>
          <cell r="E29">
            <v>11.7</v>
          </cell>
          <cell r="F29">
            <v>11.6</v>
          </cell>
          <cell r="G29">
            <v>11.6</v>
          </cell>
          <cell r="I29">
            <v>12.2</v>
          </cell>
          <cell r="J29">
            <v>11.4</v>
          </cell>
        </row>
        <row r="30">
          <cell r="A30">
            <v>19511</v>
          </cell>
          <cell r="B30">
            <v>11.4</v>
          </cell>
          <cell r="C30">
            <v>11.5</v>
          </cell>
          <cell r="D30">
            <v>11.4</v>
          </cell>
          <cell r="E30">
            <v>11.8</v>
          </cell>
          <cell r="F30">
            <v>11.7</v>
          </cell>
          <cell r="G30">
            <v>11.8</v>
          </cell>
          <cell r="I30">
            <v>12.3</v>
          </cell>
          <cell r="J30">
            <v>11.5</v>
          </cell>
        </row>
        <row r="31">
          <cell r="A31">
            <v>19603</v>
          </cell>
          <cell r="B31">
            <v>11.5</v>
          </cell>
          <cell r="C31">
            <v>11.5</v>
          </cell>
          <cell r="D31">
            <v>11.4</v>
          </cell>
          <cell r="E31">
            <v>11.9</v>
          </cell>
          <cell r="F31">
            <v>11.8</v>
          </cell>
          <cell r="G31">
            <v>12.1</v>
          </cell>
          <cell r="I31">
            <v>12.5</v>
          </cell>
          <cell r="J31">
            <v>11.6</v>
          </cell>
        </row>
        <row r="32">
          <cell r="A32">
            <v>19694</v>
          </cell>
          <cell r="B32">
            <v>11.4</v>
          </cell>
          <cell r="C32">
            <v>11.5</v>
          </cell>
          <cell r="D32">
            <v>11.5</v>
          </cell>
          <cell r="E32">
            <v>11.9</v>
          </cell>
          <cell r="F32">
            <v>11.8</v>
          </cell>
          <cell r="G32">
            <v>12.2</v>
          </cell>
          <cell r="I32">
            <v>12.6</v>
          </cell>
          <cell r="J32">
            <v>11.5</v>
          </cell>
        </row>
        <row r="33">
          <cell r="A33">
            <v>19784</v>
          </cell>
          <cell r="B33">
            <v>11.5</v>
          </cell>
          <cell r="C33">
            <v>11.5</v>
          </cell>
          <cell r="D33">
            <v>11.5</v>
          </cell>
          <cell r="E33">
            <v>11.9</v>
          </cell>
          <cell r="F33">
            <v>11.8</v>
          </cell>
          <cell r="G33">
            <v>12.1</v>
          </cell>
          <cell r="I33">
            <v>12.5</v>
          </cell>
          <cell r="J33">
            <v>11.6</v>
          </cell>
        </row>
        <row r="34">
          <cell r="A34">
            <v>19876</v>
          </cell>
          <cell r="B34">
            <v>11.4</v>
          </cell>
          <cell r="C34">
            <v>11.5</v>
          </cell>
          <cell r="D34">
            <v>11.5</v>
          </cell>
          <cell r="E34">
            <v>11.9</v>
          </cell>
          <cell r="F34">
            <v>12</v>
          </cell>
          <cell r="G34">
            <v>12.1</v>
          </cell>
          <cell r="I34">
            <v>12.5</v>
          </cell>
          <cell r="J34">
            <v>11.6</v>
          </cell>
        </row>
        <row r="35">
          <cell r="A35">
            <v>19968</v>
          </cell>
          <cell r="B35">
            <v>11.4</v>
          </cell>
          <cell r="C35">
            <v>11.4</v>
          </cell>
          <cell r="D35">
            <v>11.5</v>
          </cell>
          <cell r="E35">
            <v>12</v>
          </cell>
          <cell r="F35">
            <v>12</v>
          </cell>
          <cell r="G35">
            <v>12</v>
          </cell>
          <cell r="I35">
            <v>12.5</v>
          </cell>
          <cell r="J35">
            <v>11.6</v>
          </cell>
        </row>
        <row r="36">
          <cell r="A36">
            <v>20059</v>
          </cell>
          <cell r="B36">
            <v>11.5</v>
          </cell>
          <cell r="C36">
            <v>11.4</v>
          </cell>
          <cell r="D36">
            <v>11.5</v>
          </cell>
          <cell r="E36">
            <v>12</v>
          </cell>
          <cell r="F36">
            <v>12</v>
          </cell>
          <cell r="G36">
            <v>12</v>
          </cell>
          <cell r="I36">
            <v>12.7</v>
          </cell>
          <cell r="J36">
            <v>11.6</v>
          </cell>
        </row>
        <row r="37">
          <cell r="A37">
            <v>20149</v>
          </cell>
          <cell r="B37">
            <v>11.6</v>
          </cell>
          <cell r="C37">
            <v>11.5</v>
          </cell>
          <cell r="D37">
            <v>11.6</v>
          </cell>
          <cell r="E37">
            <v>12.1</v>
          </cell>
          <cell r="F37">
            <v>12</v>
          </cell>
          <cell r="G37">
            <v>12.1</v>
          </cell>
          <cell r="I37">
            <v>12.7</v>
          </cell>
          <cell r="J37">
            <v>11.7</v>
          </cell>
        </row>
        <row r="38">
          <cell r="A38">
            <v>20241</v>
          </cell>
          <cell r="B38">
            <v>11.6</v>
          </cell>
          <cell r="C38">
            <v>11.6</v>
          </cell>
          <cell r="D38">
            <v>11.7</v>
          </cell>
          <cell r="E38">
            <v>12.2</v>
          </cell>
          <cell r="F38">
            <v>12.2</v>
          </cell>
          <cell r="G38">
            <v>12.2</v>
          </cell>
          <cell r="I38">
            <v>12.8</v>
          </cell>
          <cell r="J38">
            <v>11.8</v>
          </cell>
        </row>
        <row r="39">
          <cell r="A39">
            <v>20333</v>
          </cell>
          <cell r="B39">
            <v>11.7</v>
          </cell>
          <cell r="C39">
            <v>11.8</v>
          </cell>
          <cell r="D39">
            <v>11.7</v>
          </cell>
          <cell r="E39">
            <v>12.2</v>
          </cell>
          <cell r="F39">
            <v>12.2</v>
          </cell>
          <cell r="G39">
            <v>12.4</v>
          </cell>
          <cell r="I39">
            <v>12.9</v>
          </cell>
          <cell r="J39">
            <v>11.9</v>
          </cell>
        </row>
        <row r="40">
          <cell r="A40">
            <v>20424</v>
          </cell>
          <cell r="B40">
            <v>11.8</v>
          </cell>
          <cell r="C40">
            <v>12.1</v>
          </cell>
          <cell r="D40">
            <v>11.8</v>
          </cell>
          <cell r="E40">
            <v>12.3</v>
          </cell>
          <cell r="F40">
            <v>12.3</v>
          </cell>
          <cell r="G40">
            <v>12.6</v>
          </cell>
          <cell r="I40">
            <v>13</v>
          </cell>
          <cell r="J40">
            <v>12</v>
          </cell>
        </row>
        <row r="41">
          <cell r="A41">
            <v>20515</v>
          </cell>
          <cell r="B41">
            <v>11.9</v>
          </cell>
          <cell r="C41">
            <v>12.2</v>
          </cell>
          <cell r="D41">
            <v>12</v>
          </cell>
          <cell r="E41">
            <v>12.4</v>
          </cell>
          <cell r="F41">
            <v>12.4</v>
          </cell>
          <cell r="G41">
            <v>12.8</v>
          </cell>
          <cell r="I41">
            <v>13.1</v>
          </cell>
          <cell r="J41">
            <v>12.1</v>
          </cell>
        </row>
        <row r="42">
          <cell r="A42">
            <v>20607</v>
          </cell>
          <cell r="B42">
            <v>12.3</v>
          </cell>
          <cell r="C42">
            <v>12.7</v>
          </cell>
          <cell r="D42">
            <v>12.3</v>
          </cell>
          <cell r="E42">
            <v>12.8</v>
          </cell>
          <cell r="F42">
            <v>12.7</v>
          </cell>
          <cell r="G42">
            <v>13.1</v>
          </cell>
          <cell r="I42">
            <v>13.4</v>
          </cell>
          <cell r="J42">
            <v>12.5</v>
          </cell>
        </row>
        <row r="43">
          <cell r="A43">
            <v>20699</v>
          </cell>
          <cell r="B43">
            <v>12.7</v>
          </cell>
          <cell r="C43">
            <v>12.9</v>
          </cell>
          <cell r="D43">
            <v>12.6</v>
          </cell>
          <cell r="E43">
            <v>13</v>
          </cell>
          <cell r="F43">
            <v>12.8</v>
          </cell>
          <cell r="G43">
            <v>13.4</v>
          </cell>
          <cell r="I43">
            <v>13.7</v>
          </cell>
          <cell r="J43">
            <v>12.8</v>
          </cell>
        </row>
        <row r="44">
          <cell r="A44">
            <v>20790</v>
          </cell>
          <cell r="B44">
            <v>12.7</v>
          </cell>
          <cell r="C44">
            <v>12.9</v>
          </cell>
          <cell r="D44">
            <v>12.6</v>
          </cell>
          <cell r="E44">
            <v>13</v>
          </cell>
          <cell r="F44">
            <v>12.9</v>
          </cell>
          <cell r="G44">
            <v>13.5</v>
          </cell>
          <cell r="I44">
            <v>13.8</v>
          </cell>
          <cell r="J44">
            <v>12.8</v>
          </cell>
        </row>
        <row r="45">
          <cell r="A45">
            <v>20880</v>
          </cell>
          <cell r="B45">
            <v>12.7</v>
          </cell>
          <cell r="C45">
            <v>12.8</v>
          </cell>
          <cell r="D45">
            <v>12.6</v>
          </cell>
          <cell r="E45">
            <v>12.8</v>
          </cell>
          <cell r="F45">
            <v>13</v>
          </cell>
          <cell r="G45">
            <v>13.5</v>
          </cell>
          <cell r="I45">
            <v>13.8</v>
          </cell>
          <cell r="J45">
            <v>12.8</v>
          </cell>
        </row>
        <row r="46">
          <cell r="A46">
            <v>20972</v>
          </cell>
          <cell r="B46">
            <v>12.8</v>
          </cell>
          <cell r="C46">
            <v>12.9</v>
          </cell>
          <cell r="D46">
            <v>12.7</v>
          </cell>
          <cell r="E46">
            <v>13</v>
          </cell>
          <cell r="F46">
            <v>13.1</v>
          </cell>
          <cell r="G46">
            <v>13.5</v>
          </cell>
          <cell r="I46">
            <v>13.8</v>
          </cell>
          <cell r="J46">
            <v>12.9</v>
          </cell>
        </row>
        <row r="47">
          <cell r="A47">
            <v>21064</v>
          </cell>
          <cell r="B47">
            <v>12.9</v>
          </cell>
          <cell r="C47">
            <v>12.9</v>
          </cell>
          <cell r="D47">
            <v>12.7</v>
          </cell>
          <cell r="E47">
            <v>13</v>
          </cell>
          <cell r="F47">
            <v>13.1</v>
          </cell>
          <cell r="G47">
            <v>13.5</v>
          </cell>
          <cell r="I47">
            <v>13.8</v>
          </cell>
          <cell r="J47">
            <v>12.9</v>
          </cell>
        </row>
        <row r="48">
          <cell r="A48">
            <v>21155</v>
          </cell>
          <cell r="B48">
            <v>12.9</v>
          </cell>
          <cell r="C48">
            <v>12.9</v>
          </cell>
          <cell r="D48">
            <v>12.8</v>
          </cell>
          <cell r="E48">
            <v>13</v>
          </cell>
          <cell r="F48">
            <v>13</v>
          </cell>
          <cell r="G48">
            <v>13.5</v>
          </cell>
          <cell r="I48">
            <v>13.8</v>
          </cell>
          <cell r="J48">
            <v>12.9</v>
          </cell>
        </row>
        <row r="49">
          <cell r="A49">
            <v>21245</v>
          </cell>
          <cell r="B49">
            <v>13</v>
          </cell>
          <cell r="C49">
            <v>12.9</v>
          </cell>
          <cell r="D49">
            <v>12.9</v>
          </cell>
          <cell r="E49">
            <v>13</v>
          </cell>
          <cell r="F49">
            <v>13</v>
          </cell>
          <cell r="G49">
            <v>13.5</v>
          </cell>
          <cell r="I49">
            <v>13.9</v>
          </cell>
          <cell r="J49">
            <v>13</v>
          </cell>
        </row>
        <row r="50">
          <cell r="A50">
            <v>21337</v>
          </cell>
          <cell r="B50">
            <v>13</v>
          </cell>
          <cell r="C50">
            <v>13</v>
          </cell>
          <cell r="D50">
            <v>13</v>
          </cell>
          <cell r="E50">
            <v>13.1</v>
          </cell>
          <cell r="F50">
            <v>13.1</v>
          </cell>
          <cell r="G50">
            <v>13.5</v>
          </cell>
          <cell r="I50">
            <v>14</v>
          </cell>
          <cell r="J50">
            <v>13</v>
          </cell>
        </row>
        <row r="51">
          <cell r="A51">
            <v>21429</v>
          </cell>
          <cell r="B51">
            <v>12.9</v>
          </cell>
          <cell r="C51">
            <v>13</v>
          </cell>
          <cell r="D51">
            <v>13.1</v>
          </cell>
          <cell r="E51">
            <v>13.2</v>
          </cell>
          <cell r="F51">
            <v>13.1</v>
          </cell>
          <cell r="G51">
            <v>13.6</v>
          </cell>
          <cell r="I51">
            <v>13.9</v>
          </cell>
          <cell r="J51">
            <v>13</v>
          </cell>
        </row>
        <row r="52">
          <cell r="A52">
            <v>21520</v>
          </cell>
          <cell r="B52">
            <v>13</v>
          </cell>
          <cell r="C52">
            <v>13.2</v>
          </cell>
          <cell r="D52">
            <v>13.3</v>
          </cell>
          <cell r="E52">
            <v>13.3</v>
          </cell>
          <cell r="F52">
            <v>13.1</v>
          </cell>
          <cell r="G52">
            <v>13.7</v>
          </cell>
          <cell r="I52">
            <v>14</v>
          </cell>
          <cell r="J52">
            <v>13.1</v>
          </cell>
        </row>
        <row r="53">
          <cell r="A53">
            <v>21610</v>
          </cell>
          <cell r="B53">
            <v>13</v>
          </cell>
          <cell r="C53">
            <v>13.2</v>
          </cell>
          <cell r="D53">
            <v>13.4</v>
          </cell>
          <cell r="E53">
            <v>13.4</v>
          </cell>
          <cell r="F53">
            <v>13.2</v>
          </cell>
          <cell r="G53">
            <v>13.7</v>
          </cell>
          <cell r="I53">
            <v>14</v>
          </cell>
          <cell r="J53">
            <v>13.2</v>
          </cell>
        </row>
        <row r="54">
          <cell r="A54">
            <v>21702</v>
          </cell>
          <cell r="B54">
            <v>13.1</v>
          </cell>
          <cell r="C54">
            <v>13.3</v>
          </cell>
          <cell r="D54">
            <v>13.4</v>
          </cell>
          <cell r="E54">
            <v>13.4</v>
          </cell>
          <cell r="F54">
            <v>13.3</v>
          </cell>
          <cell r="G54">
            <v>13.8</v>
          </cell>
          <cell r="I54">
            <v>14.2</v>
          </cell>
          <cell r="J54">
            <v>13.2</v>
          </cell>
        </row>
        <row r="55">
          <cell r="A55">
            <v>21794</v>
          </cell>
          <cell r="B55">
            <v>13.1</v>
          </cell>
          <cell r="C55">
            <v>13.4</v>
          </cell>
          <cell r="D55">
            <v>13.5</v>
          </cell>
          <cell r="E55">
            <v>13.5</v>
          </cell>
          <cell r="F55">
            <v>13.3</v>
          </cell>
          <cell r="G55">
            <v>13.8</v>
          </cell>
          <cell r="I55">
            <v>14.2</v>
          </cell>
          <cell r="J55">
            <v>13.3</v>
          </cell>
        </row>
        <row r="56">
          <cell r="A56">
            <v>21885</v>
          </cell>
          <cell r="B56">
            <v>13.2</v>
          </cell>
          <cell r="C56">
            <v>13.4</v>
          </cell>
          <cell r="D56">
            <v>13.6</v>
          </cell>
          <cell r="E56">
            <v>13.6</v>
          </cell>
          <cell r="F56">
            <v>13.3</v>
          </cell>
          <cell r="G56">
            <v>13.8</v>
          </cell>
          <cell r="I56">
            <v>14.3</v>
          </cell>
          <cell r="J56">
            <v>13.4</v>
          </cell>
        </row>
        <row r="57">
          <cell r="A57">
            <v>21976</v>
          </cell>
          <cell r="B57">
            <v>13.3</v>
          </cell>
          <cell r="C57">
            <v>13.6</v>
          </cell>
          <cell r="D57">
            <v>13.7</v>
          </cell>
          <cell r="E57">
            <v>13.8</v>
          </cell>
          <cell r="F57">
            <v>13.5</v>
          </cell>
          <cell r="G57">
            <v>13.9</v>
          </cell>
          <cell r="I57">
            <v>14.4</v>
          </cell>
          <cell r="J57">
            <v>13.5</v>
          </cell>
        </row>
        <row r="58">
          <cell r="A58">
            <v>22068</v>
          </cell>
          <cell r="B58">
            <v>13.5</v>
          </cell>
          <cell r="C58">
            <v>13.9</v>
          </cell>
          <cell r="D58">
            <v>13.7</v>
          </cell>
          <cell r="E58">
            <v>14</v>
          </cell>
          <cell r="F58">
            <v>13.7</v>
          </cell>
          <cell r="G58">
            <v>14.1</v>
          </cell>
          <cell r="I58">
            <v>14.5</v>
          </cell>
          <cell r="J58">
            <v>13.7</v>
          </cell>
        </row>
        <row r="59">
          <cell r="A59">
            <v>22160</v>
          </cell>
          <cell r="B59">
            <v>13.6</v>
          </cell>
          <cell r="C59">
            <v>14.1</v>
          </cell>
          <cell r="D59">
            <v>13.9</v>
          </cell>
          <cell r="E59">
            <v>14.2</v>
          </cell>
          <cell r="F59">
            <v>13.8</v>
          </cell>
          <cell r="G59">
            <v>14.5</v>
          </cell>
          <cell r="I59">
            <v>14.7</v>
          </cell>
          <cell r="J59">
            <v>13.9</v>
          </cell>
        </row>
        <row r="60">
          <cell r="A60">
            <v>22251</v>
          </cell>
          <cell r="B60">
            <v>13.7</v>
          </cell>
          <cell r="C60">
            <v>14.2</v>
          </cell>
          <cell r="D60">
            <v>14.1</v>
          </cell>
          <cell r="E60">
            <v>14.3</v>
          </cell>
          <cell r="F60">
            <v>13.9</v>
          </cell>
          <cell r="G60">
            <v>14.6</v>
          </cell>
          <cell r="I60">
            <v>14.7</v>
          </cell>
          <cell r="J60">
            <v>14</v>
          </cell>
        </row>
        <row r="61">
          <cell r="A61">
            <v>22341</v>
          </cell>
          <cell r="B61">
            <v>13.8</v>
          </cell>
          <cell r="C61">
            <v>14.2</v>
          </cell>
          <cell r="D61">
            <v>14.3</v>
          </cell>
          <cell r="E61">
            <v>14.4</v>
          </cell>
          <cell r="F61">
            <v>14</v>
          </cell>
          <cell r="G61">
            <v>14.8</v>
          </cell>
          <cell r="I61">
            <v>14.8</v>
          </cell>
          <cell r="J61">
            <v>14.1</v>
          </cell>
        </row>
        <row r="62">
          <cell r="A62">
            <v>22433</v>
          </cell>
          <cell r="B62">
            <v>13.9</v>
          </cell>
          <cell r="C62">
            <v>14.3</v>
          </cell>
          <cell r="D62">
            <v>14.2</v>
          </cell>
          <cell r="E62">
            <v>14.5</v>
          </cell>
          <cell r="F62">
            <v>14.1</v>
          </cell>
          <cell r="G62">
            <v>14.8</v>
          </cell>
          <cell r="I62">
            <v>14.9</v>
          </cell>
          <cell r="J62">
            <v>14.2</v>
          </cell>
        </row>
        <row r="63">
          <cell r="A63">
            <v>22525</v>
          </cell>
          <cell r="B63">
            <v>13.8</v>
          </cell>
          <cell r="C63">
            <v>14.3</v>
          </cell>
          <cell r="D63">
            <v>14.3</v>
          </cell>
          <cell r="E63">
            <v>14.4</v>
          </cell>
          <cell r="F63">
            <v>14</v>
          </cell>
          <cell r="G63">
            <v>14.9</v>
          </cell>
          <cell r="I63">
            <v>14.9</v>
          </cell>
          <cell r="J63">
            <v>14.1</v>
          </cell>
        </row>
        <row r="64">
          <cell r="A64">
            <v>22616</v>
          </cell>
          <cell r="B64">
            <v>13.8</v>
          </cell>
          <cell r="C64">
            <v>14.3</v>
          </cell>
          <cell r="D64">
            <v>14.3</v>
          </cell>
          <cell r="E64">
            <v>14.3</v>
          </cell>
          <cell r="F64">
            <v>13.9</v>
          </cell>
          <cell r="G64">
            <v>14.8</v>
          </cell>
          <cell r="I64">
            <v>15.1</v>
          </cell>
          <cell r="J64">
            <v>14.1</v>
          </cell>
        </row>
        <row r="65">
          <cell r="A65">
            <v>22706</v>
          </cell>
          <cell r="B65">
            <v>13.8</v>
          </cell>
          <cell r="C65">
            <v>14.2</v>
          </cell>
          <cell r="D65">
            <v>14.4</v>
          </cell>
          <cell r="E65">
            <v>14.2</v>
          </cell>
          <cell r="F65">
            <v>14</v>
          </cell>
          <cell r="G65">
            <v>14.7</v>
          </cell>
          <cell r="I65">
            <v>15</v>
          </cell>
          <cell r="J65">
            <v>14.1</v>
          </cell>
        </row>
        <row r="66">
          <cell r="A66">
            <v>22798</v>
          </cell>
          <cell r="B66">
            <v>13.8</v>
          </cell>
          <cell r="C66">
            <v>14.2</v>
          </cell>
          <cell r="D66">
            <v>14.4</v>
          </cell>
          <cell r="E66">
            <v>14.2</v>
          </cell>
          <cell r="F66">
            <v>14</v>
          </cell>
          <cell r="G66">
            <v>14.7</v>
          </cell>
          <cell r="I66">
            <v>15</v>
          </cell>
          <cell r="J66">
            <v>14.1</v>
          </cell>
        </row>
        <row r="67">
          <cell r="A67">
            <v>22890</v>
          </cell>
          <cell r="B67">
            <v>13.8</v>
          </cell>
          <cell r="C67">
            <v>14.2</v>
          </cell>
          <cell r="D67">
            <v>14.4</v>
          </cell>
          <cell r="E67">
            <v>14.2</v>
          </cell>
          <cell r="F67">
            <v>14</v>
          </cell>
          <cell r="G67">
            <v>14.7</v>
          </cell>
          <cell r="I67">
            <v>15</v>
          </cell>
          <cell r="J67">
            <v>14.1</v>
          </cell>
        </row>
        <row r="68">
          <cell r="A68">
            <v>22981</v>
          </cell>
          <cell r="B68">
            <v>13.9</v>
          </cell>
          <cell r="C68">
            <v>14.2</v>
          </cell>
          <cell r="D68">
            <v>14.4</v>
          </cell>
          <cell r="E68">
            <v>14.2</v>
          </cell>
          <cell r="F68">
            <v>14</v>
          </cell>
          <cell r="G68">
            <v>14.8</v>
          </cell>
          <cell r="I68">
            <v>15.1</v>
          </cell>
          <cell r="J68">
            <v>14.1</v>
          </cell>
        </row>
        <row r="69">
          <cell r="A69">
            <v>23071</v>
          </cell>
          <cell r="B69">
            <v>13.9</v>
          </cell>
          <cell r="C69">
            <v>14.2</v>
          </cell>
          <cell r="D69">
            <v>14.4</v>
          </cell>
          <cell r="E69">
            <v>14.2</v>
          </cell>
          <cell r="F69">
            <v>14.1</v>
          </cell>
          <cell r="G69">
            <v>14.8</v>
          </cell>
          <cell r="I69">
            <v>15</v>
          </cell>
          <cell r="J69">
            <v>14.1</v>
          </cell>
        </row>
        <row r="70">
          <cell r="A70">
            <v>23163</v>
          </cell>
          <cell r="B70">
            <v>13.9</v>
          </cell>
          <cell r="C70">
            <v>14.3</v>
          </cell>
          <cell r="D70">
            <v>14.4</v>
          </cell>
          <cell r="E70">
            <v>14.3</v>
          </cell>
          <cell r="F70">
            <v>14.1</v>
          </cell>
          <cell r="G70">
            <v>14.8</v>
          </cell>
          <cell r="I70">
            <v>15</v>
          </cell>
          <cell r="J70">
            <v>14.1</v>
          </cell>
        </row>
        <row r="71">
          <cell r="A71">
            <v>23255</v>
          </cell>
          <cell r="B71">
            <v>13.9</v>
          </cell>
          <cell r="C71">
            <v>14.3</v>
          </cell>
          <cell r="D71">
            <v>14.5</v>
          </cell>
          <cell r="E71">
            <v>14.3</v>
          </cell>
          <cell r="F71">
            <v>14.1</v>
          </cell>
          <cell r="G71">
            <v>14.8</v>
          </cell>
          <cell r="I71">
            <v>15.1</v>
          </cell>
          <cell r="J71">
            <v>14.2</v>
          </cell>
        </row>
        <row r="72">
          <cell r="A72">
            <v>23346</v>
          </cell>
          <cell r="B72">
            <v>13.9</v>
          </cell>
          <cell r="C72">
            <v>14.3</v>
          </cell>
          <cell r="D72">
            <v>14.5</v>
          </cell>
          <cell r="E72">
            <v>14.3</v>
          </cell>
          <cell r="F72">
            <v>14.2</v>
          </cell>
          <cell r="G72">
            <v>14.9</v>
          </cell>
          <cell r="I72">
            <v>15.1</v>
          </cell>
          <cell r="J72">
            <v>14.2</v>
          </cell>
        </row>
        <row r="73">
          <cell r="A73">
            <v>23437</v>
          </cell>
          <cell r="B73">
            <v>14</v>
          </cell>
          <cell r="C73">
            <v>14.3</v>
          </cell>
          <cell r="D73">
            <v>14.6</v>
          </cell>
          <cell r="E73">
            <v>14.4</v>
          </cell>
          <cell r="F73">
            <v>14.3</v>
          </cell>
          <cell r="G73">
            <v>14.9</v>
          </cell>
          <cell r="I73">
            <v>15.1</v>
          </cell>
          <cell r="J73">
            <v>14.3</v>
          </cell>
        </row>
        <row r="74">
          <cell r="A74">
            <v>23529</v>
          </cell>
          <cell r="B74">
            <v>14.2</v>
          </cell>
          <cell r="C74">
            <v>14.5</v>
          </cell>
          <cell r="D74">
            <v>14.7</v>
          </cell>
          <cell r="E74">
            <v>14.6</v>
          </cell>
          <cell r="F74">
            <v>14.4</v>
          </cell>
          <cell r="G74">
            <v>15</v>
          </cell>
          <cell r="I74">
            <v>15.2</v>
          </cell>
          <cell r="J74">
            <v>14.4</v>
          </cell>
        </row>
        <row r="75">
          <cell r="A75">
            <v>23621</v>
          </cell>
          <cell r="B75">
            <v>14.3</v>
          </cell>
          <cell r="C75">
            <v>14.6</v>
          </cell>
          <cell r="D75">
            <v>14.9</v>
          </cell>
          <cell r="E75">
            <v>14.8</v>
          </cell>
          <cell r="F75">
            <v>14.6</v>
          </cell>
          <cell r="G75">
            <v>15.2</v>
          </cell>
          <cell r="I75">
            <v>15.4</v>
          </cell>
          <cell r="J75">
            <v>14.6</v>
          </cell>
        </row>
        <row r="76">
          <cell r="A76">
            <v>23712</v>
          </cell>
          <cell r="B76">
            <v>14.5</v>
          </cell>
          <cell r="C76">
            <v>14.9</v>
          </cell>
          <cell r="D76">
            <v>15</v>
          </cell>
          <cell r="E76">
            <v>15</v>
          </cell>
          <cell r="F76">
            <v>14.6</v>
          </cell>
          <cell r="G76">
            <v>15.4</v>
          </cell>
          <cell r="I76">
            <v>15.6</v>
          </cell>
          <cell r="J76">
            <v>14.7</v>
          </cell>
        </row>
        <row r="77">
          <cell r="A77">
            <v>23802</v>
          </cell>
          <cell r="B77">
            <v>14.5</v>
          </cell>
          <cell r="C77">
            <v>15</v>
          </cell>
          <cell r="D77">
            <v>15.2</v>
          </cell>
          <cell r="E77">
            <v>15</v>
          </cell>
          <cell r="F77">
            <v>14.7</v>
          </cell>
          <cell r="G77">
            <v>15.4</v>
          </cell>
          <cell r="I77">
            <v>15.6</v>
          </cell>
          <cell r="J77">
            <v>14.8</v>
          </cell>
        </row>
        <row r="78">
          <cell r="A78">
            <v>23894</v>
          </cell>
          <cell r="B78">
            <v>14.7</v>
          </cell>
          <cell r="C78">
            <v>15.2</v>
          </cell>
          <cell r="D78">
            <v>15.3</v>
          </cell>
          <cell r="E78">
            <v>15.1</v>
          </cell>
          <cell r="F78">
            <v>14.9</v>
          </cell>
          <cell r="G78">
            <v>15.6</v>
          </cell>
          <cell r="I78">
            <v>15.8</v>
          </cell>
          <cell r="J78">
            <v>15</v>
          </cell>
        </row>
        <row r="79">
          <cell r="A79">
            <v>23986</v>
          </cell>
          <cell r="B79">
            <v>14.8</v>
          </cell>
          <cell r="C79">
            <v>15.3</v>
          </cell>
          <cell r="D79">
            <v>15.6</v>
          </cell>
          <cell r="E79">
            <v>15.2</v>
          </cell>
          <cell r="F79">
            <v>15</v>
          </cell>
          <cell r="G79">
            <v>15.8</v>
          </cell>
          <cell r="I79">
            <v>15.9</v>
          </cell>
          <cell r="J79">
            <v>15.1</v>
          </cell>
        </row>
        <row r="80">
          <cell r="A80">
            <v>24077</v>
          </cell>
          <cell r="B80">
            <v>15</v>
          </cell>
          <cell r="C80">
            <v>15.5</v>
          </cell>
          <cell r="D80">
            <v>15.8</v>
          </cell>
          <cell r="E80">
            <v>15.5</v>
          </cell>
          <cell r="F80">
            <v>15.1</v>
          </cell>
          <cell r="G80">
            <v>16</v>
          </cell>
          <cell r="I80">
            <v>16.100000000000001</v>
          </cell>
          <cell r="J80">
            <v>15.3</v>
          </cell>
        </row>
        <row r="81">
          <cell r="A81">
            <v>24167</v>
          </cell>
          <cell r="B81">
            <v>15</v>
          </cell>
          <cell r="C81">
            <v>15.5</v>
          </cell>
          <cell r="D81">
            <v>15.9</v>
          </cell>
          <cell r="E81">
            <v>15.5</v>
          </cell>
          <cell r="F81">
            <v>15.3</v>
          </cell>
          <cell r="G81">
            <v>15.9</v>
          </cell>
          <cell r="I81">
            <v>16.100000000000001</v>
          </cell>
          <cell r="J81">
            <v>15.4</v>
          </cell>
        </row>
        <row r="82">
          <cell r="A82">
            <v>24259</v>
          </cell>
          <cell r="B82">
            <v>15.1</v>
          </cell>
          <cell r="C82">
            <v>15.6</v>
          </cell>
          <cell r="D82">
            <v>16</v>
          </cell>
          <cell r="E82">
            <v>15.7</v>
          </cell>
          <cell r="F82">
            <v>15.6</v>
          </cell>
          <cell r="G82">
            <v>16</v>
          </cell>
          <cell r="I82">
            <v>16.100000000000001</v>
          </cell>
          <cell r="J82">
            <v>15.5</v>
          </cell>
        </row>
        <row r="83">
          <cell r="A83">
            <v>24351</v>
          </cell>
          <cell r="B83">
            <v>15.2</v>
          </cell>
          <cell r="C83">
            <v>15.7</v>
          </cell>
          <cell r="D83">
            <v>16.100000000000001</v>
          </cell>
          <cell r="E83">
            <v>15.7</v>
          </cell>
          <cell r="F83">
            <v>15.7</v>
          </cell>
          <cell r="G83">
            <v>16</v>
          </cell>
          <cell r="I83">
            <v>16.2</v>
          </cell>
          <cell r="J83">
            <v>15.5</v>
          </cell>
        </row>
        <row r="84">
          <cell r="A84">
            <v>24442</v>
          </cell>
          <cell r="B84">
            <v>15.3</v>
          </cell>
          <cell r="C84">
            <v>15.8</v>
          </cell>
          <cell r="D84">
            <v>16.2</v>
          </cell>
          <cell r="E84">
            <v>15.9</v>
          </cell>
          <cell r="F84">
            <v>15.8</v>
          </cell>
          <cell r="G84">
            <v>16.100000000000001</v>
          </cell>
          <cell r="I84">
            <v>16.3</v>
          </cell>
          <cell r="J84">
            <v>15.7</v>
          </cell>
        </row>
        <row r="85">
          <cell r="A85">
            <v>24532</v>
          </cell>
          <cell r="B85">
            <v>15.4</v>
          </cell>
          <cell r="C85">
            <v>15.9</v>
          </cell>
          <cell r="D85">
            <v>16.3</v>
          </cell>
          <cell r="E85">
            <v>16</v>
          </cell>
          <cell r="F85">
            <v>15.9</v>
          </cell>
          <cell r="G85">
            <v>16.3</v>
          </cell>
          <cell r="I85">
            <v>16.399999999999999</v>
          </cell>
          <cell r="J85">
            <v>15.8</v>
          </cell>
        </row>
        <row r="86">
          <cell r="A86">
            <v>24624</v>
          </cell>
          <cell r="B86">
            <v>15.5</v>
          </cell>
          <cell r="C86">
            <v>16.2</v>
          </cell>
          <cell r="D86">
            <v>16.399999999999999</v>
          </cell>
          <cell r="E86">
            <v>16.2</v>
          </cell>
          <cell r="F86">
            <v>16.100000000000001</v>
          </cell>
          <cell r="G86">
            <v>16.5</v>
          </cell>
          <cell r="I86">
            <v>16.600000000000001</v>
          </cell>
          <cell r="J86">
            <v>15.9</v>
          </cell>
        </row>
        <row r="87">
          <cell r="A87">
            <v>24716</v>
          </cell>
          <cell r="B87">
            <v>15.7</v>
          </cell>
          <cell r="C87">
            <v>16.399999999999999</v>
          </cell>
          <cell r="D87">
            <v>16.7</v>
          </cell>
          <cell r="E87">
            <v>16.399999999999999</v>
          </cell>
          <cell r="F87">
            <v>16.2</v>
          </cell>
          <cell r="G87">
            <v>16.899999999999999</v>
          </cell>
          <cell r="I87">
            <v>16.7</v>
          </cell>
          <cell r="J87">
            <v>16.2</v>
          </cell>
        </row>
        <row r="88">
          <cell r="A88">
            <v>24807</v>
          </cell>
          <cell r="B88">
            <v>15.8</v>
          </cell>
          <cell r="C88">
            <v>16.399999999999999</v>
          </cell>
          <cell r="D88">
            <v>16.7</v>
          </cell>
          <cell r="E88">
            <v>16.3</v>
          </cell>
          <cell r="F88">
            <v>16.3</v>
          </cell>
          <cell r="G88">
            <v>17.100000000000001</v>
          </cell>
          <cell r="I88">
            <v>16.8</v>
          </cell>
          <cell r="J88">
            <v>16.2</v>
          </cell>
        </row>
        <row r="89">
          <cell r="A89">
            <v>24898</v>
          </cell>
          <cell r="B89">
            <v>15.9</v>
          </cell>
          <cell r="C89">
            <v>16.5</v>
          </cell>
          <cell r="D89">
            <v>16.8</v>
          </cell>
          <cell r="E89">
            <v>16.399999999999999</v>
          </cell>
          <cell r="F89">
            <v>16.399999999999999</v>
          </cell>
          <cell r="G89">
            <v>17</v>
          </cell>
          <cell r="I89">
            <v>16.8</v>
          </cell>
          <cell r="J89">
            <v>16.3</v>
          </cell>
        </row>
        <row r="90">
          <cell r="A90">
            <v>24990</v>
          </cell>
          <cell r="B90">
            <v>16</v>
          </cell>
          <cell r="C90">
            <v>16.7</v>
          </cell>
          <cell r="D90">
            <v>16.8</v>
          </cell>
          <cell r="E90">
            <v>16.600000000000001</v>
          </cell>
          <cell r="F90">
            <v>16.5</v>
          </cell>
          <cell r="G90">
            <v>17</v>
          </cell>
          <cell r="I90">
            <v>16.899999999999999</v>
          </cell>
          <cell r="J90">
            <v>16.399999999999999</v>
          </cell>
        </row>
        <row r="91">
          <cell r="A91">
            <v>25082</v>
          </cell>
          <cell r="B91">
            <v>16</v>
          </cell>
          <cell r="C91">
            <v>16.7</v>
          </cell>
          <cell r="D91">
            <v>17</v>
          </cell>
          <cell r="E91">
            <v>16.600000000000001</v>
          </cell>
          <cell r="F91">
            <v>16.600000000000001</v>
          </cell>
          <cell r="G91">
            <v>17.100000000000001</v>
          </cell>
          <cell r="I91">
            <v>16.899999999999999</v>
          </cell>
          <cell r="J91">
            <v>16.5</v>
          </cell>
        </row>
        <row r="92">
          <cell r="A92">
            <v>25173</v>
          </cell>
          <cell r="B92">
            <v>16.3</v>
          </cell>
          <cell r="C92">
            <v>16.8</v>
          </cell>
          <cell r="D92">
            <v>17.100000000000001</v>
          </cell>
          <cell r="E92">
            <v>16.7</v>
          </cell>
          <cell r="F92">
            <v>16.600000000000001</v>
          </cell>
          <cell r="G92">
            <v>17.2</v>
          </cell>
          <cell r="I92">
            <v>17</v>
          </cell>
          <cell r="J92">
            <v>16.600000000000001</v>
          </cell>
        </row>
        <row r="93">
          <cell r="A93">
            <v>25263</v>
          </cell>
          <cell r="B93">
            <v>16.399999999999999</v>
          </cell>
          <cell r="C93">
            <v>16.899999999999999</v>
          </cell>
          <cell r="D93">
            <v>17.2</v>
          </cell>
          <cell r="E93">
            <v>16.8</v>
          </cell>
          <cell r="F93">
            <v>16.8</v>
          </cell>
          <cell r="G93">
            <v>17.3</v>
          </cell>
          <cell r="I93">
            <v>17.2</v>
          </cell>
          <cell r="J93">
            <v>16.8</v>
          </cell>
        </row>
        <row r="94">
          <cell r="A94">
            <v>25355</v>
          </cell>
          <cell r="B94">
            <v>16.5</v>
          </cell>
          <cell r="C94">
            <v>17</v>
          </cell>
          <cell r="D94">
            <v>17.3</v>
          </cell>
          <cell r="E94">
            <v>16.899999999999999</v>
          </cell>
          <cell r="F94">
            <v>17</v>
          </cell>
          <cell r="G94">
            <v>17.399999999999999</v>
          </cell>
          <cell r="I94">
            <v>17.2</v>
          </cell>
          <cell r="J94">
            <v>16.899999999999999</v>
          </cell>
        </row>
        <row r="95">
          <cell r="A95">
            <v>25447</v>
          </cell>
          <cell r="B95">
            <v>16.600000000000001</v>
          </cell>
          <cell r="C95">
            <v>17.100000000000001</v>
          </cell>
          <cell r="D95">
            <v>17.399999999999999</v>
          </cell>
          <cell r="E95">
            <v>17</v>
          </cell>
          <cell r="F95">
            <v>17.100000000000001</v>
          </cell>
          <cell r="G95">
            <v>17.399999999999999</v>
          </cell>
          <cell r="I95">
            <v>17.3</v>
          </cell>
          <cell r="J95">
            <v>17</v>
          </cell>
        </row>
        <row r="96">
          <cell r="A96">
            <v>25538</v>
          </cell>
          <cell r="B96">
            <v>16.8</v>
          </cell>
          <cell r="C96">
            <v>17.2</v>
          </cell>
          <cell r="D96">
            <v>17.5</v>
          </cell>
          <cell r="E96">
            <v>17.100000000000001</v>
          </cell>
          <cell r="F96">
            <v>17.3</v>
          </cell>
          <cell r="G96">
            <v>17.600000000000001</v>
          </cell>
          <cell r="I96">
            <v>17.5</v>
          </cell>
          <cell r="J96">
            <v>17.100000000000001</v>
          </cell>
        </row>
        <row r="97">
          <cell r="A97">
            <v>25628</v>
          </cell>
          <cell r="B97">
            <v>17.100000000000001</v>
          </cell>
          <cell r="C97">
            <v>17.3</v>
          </cell>
          <cell r="D97">
            <v>17.7</v>
          </cell>
          <cell r="E97">
            <v>17.2</v>
          </cell>
          <cell r="F97">
            <v>17.399999999999999</v>
          </cell>
          <cell r="G97">
            <v>17.7</v>
          </cell>
          <cell r="I97">
            <v>17.7</v>
          </cell>
          <cell r="J97">
            <v>17.3</v>
          </cell>
        </row>
        <row r="98">
          <cell r="A98">
            <v>25720</v>
          </cell>
          <cell r="B98">
            <v>17.3</v>
          </cell>
          <cell r="C98">
            <v>17.5</v>
          </cell>
          <cell r="D98">
            <v>17.8</v>
          </cell>
          <cell r="E98">
            <v>17.5</v>
          </cell>
          <cell r="F98">
            <v>17.7</v>
          </cell>
          <cell r="G98">
            <v>17.8</v>
          </cell>
          <cell r="I98">
            <v>17.8</v>
          </cell>
          <cell r="J98">
            <v>17.5</v>
          </cell>
        </row>
        <row r="99">
          <cell r="A99">
            <v>25812</v>
          </cell>
          <cell r="B99">
            <v>17.3</v>
          </cell>
          <cell r="C99">
            <v>17.600000000000001</v>
          </cell>
          <cell r="D99">
            <v>18</v>
          </cell>
          <cell r="E99">
            <v>17.5</v>
          </cell>
          <cell r="F99">
            <v>17.7</v>
          </cell>
          <cell r="G99">
            <v>17.899999999999999</v>
          </cell>
          <cell r="I99">
            <v>18</v>
          </cell>
          <cell r="J99">
            <v>17.600000000000001</v>
          </cell>
        </row>
        <row r="100">
          <cell r="A100">
            <v>25903</v>
          </cell>
          <cell r="B100">
            <v>17.8</v>
          </cell>
          <cell r="C100">
            <v>17.899999999999999</v>
          </cell>
          <cell r="D100">
            <v>18.399999999999999</v>
          </cell>
          <cell r="E100">
            <v>17.8</v>
          </cell>
          <cell r="F100">
            <v>18</v>
          </cell>
          <cell r="G100">
            <v>18.3</v>
          </cell>
          <cell r="I100">
            <v>18.5</v>
          </cell>
          <cell r="J100">
            <v>17.899999999999999</v>
          </cell>
        </row>
        <row r="101">
          <cell r="A101">
            <v>25993</v>
          </cell>
          <cell r="B101">
            <v>18</v>
          </cell>
          <cell r="C101">
            <v>18.100000000000001</v>
          </cell>
          <cell r="D101">
            <v>18.7</v>
          </cell>
          <cell r="E101">
            <v>18</v>
          </cell>
          <cell r="F101">
            <v>18.2</v>
          </cell>
          <cell r="G101">
            <v>18.399999999999999</v>
          </cell>
          <cell r="I101">
            <v>18.600000000000001</v>
          </cell>
          <cell r="J101">
            <v>18.100000000000001</v>
          </cell>
        </row>
        <row r="102">
          <cell r="A102">
            <v>26085</v>
          </cell>
          <cell r="B102">
            <v>18.399999999999999</v>
          </cell>
          <cell r="C102">
            <v>18.3</v>
          </cell>
          <cell r="D102">
            <v>19</v>
          </cell>
          <cell r="E102">
            <v>18.399999999999999</v>
          </cell>
          <cell r="F102">
            <v>18.399999999999999</v>
          </cell>
          <cell r="G102">
            <v>18.7</v>
          </cell>
          <cell r="I102">
            <v>18.899999999999999</v>
          </cell>
          <cell r="J102">
            <v>18.399999999999999</v>
          </cell>
        </row>
        <row r="103">
          <cell r="A103">
            <v>26177</v>
          </cell>
          <cell r="B103">
            <v>18.899999999999999</v>
          </cell>
          <cell r="C103">
            <v>18.5</v>
          </cell>
          <cell r="D103">
            <v>19.3</v>
          </cell>
          <cell r="E103">
            <v>18.5</v>
          </cell>
          <cell r="F103">
            <v>18.600000000000001</v>
          </cell>
          <cell r="G103">
            <v>19</v>
          </cell>
          <cell r="I103">
            <v>19.2</v>
          </cell>
          <cell r="J103">
            <v>18.8</v>
          </cell>
        </row>
        <row r="104">
          <cell r="A104">
            <v>26268</v>
          </cell>
          <cell r="B104">
            <v>19.399999999999999</v>
          </cell>
          <cell r="C104">
            <v>19</v>
          </cell>
          <cell r="D104">
            <v>19.7</v>
          </cell>
          <cell r="E104">
            <v>19</v>
          </cell>
          <cell r="F104">
            <v>19.100000000000001</v>
          </cell>
          <cell r="G104">
            <v>19.600000000000001</v>
          </cell>
          <cell r="I104">
            <v>19.5</v>
          </cell>
          <cell r="J104">
            <v>19.2</v>
          </cell>
        </row>
        <row r="105">
          <cell r="A105">
            <v>26359</v>
          </cell>
          <cell r="B105">
            <v>19.600000000000001</v>
          </cell>
          <cell r="C105">
            <v>19.2</v>
          </cell>
          <cell r="D105">
            <v>19.899999999999999</v>
          </cell>
          <cell r="E105">
            <v>19.100000000000001</v>
          </cell>
          <cell r="F105">
            <v>19.3</v>
          </cell>
          <cell r="G105">
            <v>19.7</v>
          </cell>
          <cell r="I105">
            <v>19.600000000000001</v>
          </cell>
          <cell r="J105">
            <v>19.399999999999999</v>
          </cell>
        </row>
        <row r="106">
          <cell r="A106">
            <v>26451</v>
          </cell>
          <cell r="B106">
            <v>19.8</v>
          </cell>
          <cell r="C106">
            <v>19.399999999999999</v>
          </cell>
          <cell r="D106">
            <v>20.100000000000001</v>
          </cell>
          <cell r="E106">
            <v>19.3</v>
          </cell>
          <cell r="F106">
            <v>19.5</v>
          </cell>
          <cell r="G106">
            <v>19.8</v>
          </cell>
          <cell r="I106">
            <v>19.8</v>
          </cell>
          <cell r="J106">
            <v>19.600000000000001</v>
          </cell>
        </row>
        <row r="107">
          <cell r="A107">
            <v>26543</v>
          </cell>
          <cell r="B107">
            <v>20</v>
          </cell>
          <cell r="C107">
            <v>19.600000000000001</v>
          </cell>
          <cell r="D107">
            <v>20.2</v>
          </cell>
          <cell r="E107">
            <v>19.600000000000001</v>
          </cell>
          <cell r="F107">
            <v>19.8</v>
          </cell>
          <cell r="G107">
            <v>20.100000000000001</v>
          </cell>
          <cell r="I107">
            <v>20.100000000000001</v>
          </cell>
          <cell r="J107">
            <v>19.899999999999999</v>
          </cell>
          <cell r="T107">
            <v>1</v>
          </cell>
          <cell r="U107">
            <v>1</v>
          </cell>
          <cell r="V107">
            <v>0.5</v>
          </cell>
          <cell r="W107">
            <v>1.6</v>
          </cell>
          <cell r="X107">
            <v>1.5</v>
          </cell>
          <cell r="Y107">
            <v>1.5</v>
          </cell>
          <cell r="AA107">
            <v>1.5</v>
          </cell>
          <cell r="AB107">
            <v>1.5</v>
          </cell>
        </row>
        <row r="108">
          <cell r="A108">
            <v>26634</v>
          </cell>
          <cell r="B108">
            <v>20.2</v>
          </cell>
          <cell r="C108">
            <v>19.8</v>
          </cell>
          <cell r="D108">
            <v>20.5</v>
          </cell>
          <cell r="E108">
            <v>19.8</v>
          </cell>
          <cell r="F108">
            <v>19.899999999999999</v>
          </cell>
          <cell r="G108">
            <v>20.3</v>
          </cell>
          <cell r="I108">
            <v>20.399999999999999</v>
          </cell>
          <cell r="J108">
            <v>20.100000000000001</v>
          </cell>
          <cell r="T108">
            <v>1</v>
          </cell>
          <cell r="U108">
            <v>1</v>
          </cell>
          <cell r="V108">
            <v>1.5</v>
          </cell>
          <cell r="W108">
            <v>1</v>
          </cell>
          <cell r="X108">
            <v>0.5</v>
          </cell>
          <cell r="Y108">
            <v>1</v>
          </cell>
          <cell r="AA108">
            <v>1.5</v>
          </cell>
          <cell r="AB108">
            <v>1</v>
          </cell>
        </row>
        <row r="109">
          <cell r="A109">
            <v>26724</v>
          </cell>
          <cell r="B109">
            <v>20.7</v>
          </cell>
          <cell r="C109">
            <v>20.3</v>
          </cell>
          <cell r="D109">
            <v>21</v>
          </cell>
          <cell r="E109">
            <v>20.2</v>
          </cell>
          <cell r="F109">
            <v>20.3</v>
          </cell>
          <cell r="G109">
            <v>20.7</v>
          </cell>
          <cell r="I109">
            <v>20.8</v>
          </cell>
          <cell r="J109">
            <v>20.5</v>
          </cell>
          <cell r="T109">
            <v>2.5</v>
          </cell>
          <cell r="U109">
            <v>2.5</v>
          </cell>
          <cell r="V109">
            <v>2.4</v>
          </cell>
          <cell r="W109">
            <v>2</v>
          </cell>
          <cell r="X109">
            <v>2</v>
          </cell>
          <cell r="Y109">
            <v>2</v>
          </cell>
          <cell r="AA109">
            <v>2</v>
          </cell>
          <cell r="AB109">
            <v>2</v>
          </cell>
        </row>
        <row r="110">
          <cell r="A110">
            <v>26816</v>
          </cell>
          <cell r="B110">
            <v>21.3</v>
          </cell>
          <cell r="C110">
            <v>21</v>
          </cell>
          <cell r="D110">
            <v>21.7</v>
          </cell>
          <cell r="E110">
            <v>21</v>
          </cell>
          <cell r="F110">
            <v>20.8</v>
          </cell>
          <cell r="G110">
            <v>21.3</v>
          </cell>
          <cell r="I110">
            <v>21.4</v>
          </cell>
          <cell r="J110">
            <v>21.2</v>
          </cell>
          <cell r="K110">
            <v>7.6</v>
          </cell>
          <cell r="L110">
            <v>8.1999999999999993</v>
          </cell>
          <cell r="M110">
            <v>8</v>
          </cell>
          <cell r="N110">
            <v>8.8000000000000007</v>
          </cell>
          <cell r="O110">
            <v>6.7</v>
          </cell>
          <cell r="P110">
            <v>7.6</v>
          </cell>
          <cell r="R110">
            <v>8.1</v>
          </cell>
          <cell r="S110">
            <v>8.1999999999999993</v>
          </cell>
          <cell r="T110">
            <v>2.9</v>
          </cell>
          <cell r="U110">
            <v>3.4</v>
          </cell>
          <cell r="V110">
            <v>3.3</v>
          </cell>
          <cell r="W110">
            <v>4</v>
          </cell>
          <cell r="X110">
            <v>2.5</v>
          </cell>
          <cell r="Y110">
            <v>2.9</v>
          </cell>
          <cell r="AA110">
            <v>2.9</v>
          </cell>
          <cell r="AB110">
            <v>3.4</v>
          </cell>
        </row>
        <row r="111">
          <cell r="A111">
            <v>26908</v>
          </cell>
          <cell r="B111">
            <v>22.1</v>
          </cell>
          <cell r="C111">
            <v>21.8</v>
          </cell>
          <cell r="D111">
            <v>22.6</v>
          </cell>
          <cell r="E111">
            <v>21.7</v>
          </cell>
          <cell r="F111">
            <v>21.3</v>
          </cell>
          <cell r="G111">
            <v>22</v>
          </cell>
          <cell r="I111">
            <v>22.2</v>
          </cell>
          <cell r="J111">
            <v>21.9</v>
          </cell>
          <cell r="K111">
            <v>10.5</v>
          </cell>
          <cell r="L111">
            <v>11.2</v>
          </cell>
          <cell r="M111">
            <v>11.9</v>
          </cell>
          <cell r="N111">
            <v>10.7</v>
          </cell>
          <cell r="O111">
            <v>7.6</v>
          </cell>
          <cell r="P111">
            <v>9.5</v>
          </cell>
          <cell r="R111">
            <v>10.4</v>
          </cell>
          <cell r="S111">
            <v>10.1</v>
          </cell>
          <cell r="T111">
            <v>3.8</v>
          </cell>
          <cell r="U111">
            <v>3.8</v>
          </cell>
          <cell r="V111">
            <v>4.0999999999999996</v>
          </cell>
          <cell r="W111">
            <v>3.3</v>
          </cell>
          <cell r="X111">
            <v>2.4</v>
          </cell>
          <cell r="Y111">
            <v>3.3</v>
          </cell>
          <cell r="AA111">
            <v>3.7</v>
          </cell>
          <cell r="AB111">
            <v>3.3</v>
          </cell>
        </row>
        <row r="112">
          <cell r="A112">
            <v>26999</v>
          </cell>
          <cell r="B112">
            <v>23</v>
          </cell>
          <cell r="C112">
            <v>22.5</v>
          </cell>
          <cell r="D112">
            <v>23.4</v>
          </cell>
          <cell r="E112">
            <v>22.6</v>
          </cell>
          <cell r="F112">
            <v>22</v>
          </cell>
          <cell r="G112">
            <v>22.9</v>
          </cell>
          <cell r="I112">
            <v>23.1</v>
          </cell>
          <cell r="J112">
            <v>22.7</v>
          </cell>
          <cell r="K112">
            <v>13.9</v>
          </cell>
          <cell r="L112">
            <v>13.6</v>
          </cell>
          <cell r="M112">
            <v>14.1</v>
          </cell>
          <cell r="N112">
            <v>14.1</v>
          </cell>
          <cell r="O112">
            <v>10.6</v>
          </cell>
          <cell r="P112">
            <v>12.8</v>
          </cell>
          <cell r="R112">
            <v>13.2</v>
          </cell>
          <cell r="S112">
            <v>12.9</v>
          </cell>
          <cell r="T112">
            <v>4.0999999999999996</v>
          </cell>
          <cell r="U112">
            <v>3.2</v>
          </cell>
          <cell r="V112">
            <v>3.5</v>
          </cell>
          <cell r="W112">
            <v>4.0999999999999996</v>
          </cell>
          <cell r="X112">
            <v>3.3</v>
          </cell>
          <cell r="Y112">
            <v>4.0999999999999996</v>
          </cell>
          <cell r="AA112">
            <v>4.0999999999999996</v>
          </cell>
          <cell r="AB112">
            <v>3.7</v>
          </cell>
        </row>
        <row r="113">
          <cell r="A113">
            <v>27089</v>
          </cell>
          <cell r="B113">
            <v>23.4</v>
          </cell>
          <cell r="C113">
            <v>23.1</v>
          </cell>
          <cell r="D113">
            <v>24</v>
          </cell>
          <cell r="E113">
            <v>23.2</v>
          </cell>
          <cell r="F113">
            <v>22.5</v>
          </cell>
          <cell r="G113">
            <v>23.4</v>
          </cell>
          <cell r="I113">
            <v>23.7</v>
          </cell>
          <cell r="J113">
            <v>23.3</v>
          </cell>
          <cell r="K113">
            <v>13</v>
          </cell>
          <cell r="L113">
            <v>13.8</v>
          </cell>
          <cell r="M113">
            <v>14.3</v>
          </cell>
          <cell r="N113">
            <v>14.9</v>
          </cell>
          <cell r="O113">
            <v>10.8</v>
          </cell>
          <cell r="P113">
            <v>13</v>
          </cell>
          <cell r="R113">
            <v>13.9</v>
          </cell>
          <cell r="S113">
            <v>13.7</v>
          </cell>
          <cell r="T113">
            <v>1.7</v>
          </cell>
          <cell r="U113">
            <v>2.7</v>
          </cell>
          <cell r="V113">
            <v>2.6</v>
          </cell>
          <cell r="W113">
            <v>2.7</v>
          </cell>
          <cell r="X113">
            <v>2.2999999999999998</v>
          </cell>
          <cell r="Y113">
            <v>2.2000000000000002</v>
          </cell>
          <cell r="AA113">
            <v>2.6</v>
          </cell>
          <cell r="AB113">
            <v>2.6</v>
          </cell>
        </row>
        <row r="114">
          <cell r="A114">
            <v>27181</v>
          </cell>
          <cell r="B114">
            <v>24.4</v>
          </cell>
          <cell r="C114">
            <v>24.1</v>
          </cell>
          <cell r="D114">
            <v>24.8</v>
          </cell>
          <cell r="E114">
            <v>24.2</v>
          </cell>
          <cell r="F114">
            <v>23.3</v>
          </cell>
          <cell r="G114">
            <v>24.4</v>
          </cell>
          <cell r="I114">
            <v>24.5</v>
          </cell>
          <cell r="J114">
            <v>24.3</v>
          </cell>
          <cell r="K114">
            <v>14.6</v>
          </cell>
          <cell r="L114">
            <v>14.8</v>
          </cell>
          <cell r="M114">
            <v>14.3</v>
          </cell>
          <cell r="N114">
            <v>15.2</v>
          </cell>
          <cell r="O114">
            <v>12</v>
          </cell>
          <cell r="P114">
            <v>14.6</v>
          </cell>
          <cell r="R114">
            <v>14.5</v>
          </cell>
          <cell r="S114">
            <v>14.6</v>
          </cell>
          <cell r="T114">
            <v>4.3</v>
          </cell>
          <cell r="U114">
            <v>4.3</v>
          </cell>
          <cell r="V114">
            <v>3.3</v>
          </cell>
          <cell r="W114">
            <v>4.3</v>
          </cell>
          <cell r="X114">
            <v>3.6</v>
          </cell>
          <cell r="Y114">
            <v>4.3</v>
          </cell>
          <cell r="AA114">
            <v>3.4</v>
          </cell>
          <cell r="AB114">
            <v>4.3</v>
          </cell>
        </row>
        <row r="115">
          <cell r="A115">
            <v>27273</v>
          </cell>
          <cell r="B115">
            <v>25.7</v>
          </cell>
          <cell r="C115">
            <v>25.3</v>
          </cell>
          <cell r="D115">
            <v>26.2</v>
          </cell>
          <cell r="E115">
            <v>25.4</v>
          </cell>
          <cell r="F115">
            <v>24.4</v>
          </cell>
          <cell r="G115">
            <v>25.6</v>
          </cell>
          <cell r="I115">
            <v>25.8</v>
          </cell>
          <cell r="J115">
            <v>25.5</v>
          </cell>
          <cell r="K115">
            <v>16.3</v>
          </cell>
          <cell r="L115">
            <v>16.100000000000001</v>
          </cell>
          <cell r="M115">
            <v>15.9</v>
          </cell>
          <cell r="N115">
            <v>17.100000000000001</v>
          </cell>
          <cell r="O115">
            <v>14.6</v>
          </cell>
          <cell r="P115">
            <v>16.399999999999999</v>
          </cell>
          <cell r="R115">
            <v>16.2</v>
          </cell>
          <cell r="S115">
            <v>16.399999999999999</v>
          </cell>
          <cell r="T115">
            <v>5.3</v>
          </cell>
          <cell r="U115">
            <v>5</v>
          </cell>
          <cell r="V115">
            <v>5.6</v>
          </cell>
          <cell r="W115">
            <v>5</v>
          </cell>
          <cell r="X115">
            <v>4.7</v>
          </cell>
          <cell r="Y115">
            <v>4.9000000000000004</v>
          </cell>
          <cell r="AA115">
            <v>5.3</v>
          </cell>
          <cell r="AB115">
            <v>4.9000000000000004</v>
          </cell>
        </row>
        <row r="116">
          <cell r="A116">
            <v>27364</v>
          </cell>
          <cell r="B116">
            <v>26.6</v>
          </cell>
          <cell r="C116">
            <v>26.1</v>
          </cell>
          <cell r="D116">
            <v>27</v>
          </cell>
          <cell r="E116">
            <v>26.5</v>
          </cell>
          <cell r="F116">
            <v>25.9</v>
          </cell>
          <cell r="G116">
            <v>26.9</v>
          </cell>
          <cell r="I116">
            <v>26.6</v>
          </cell>
          <cell r="J116">
            <v>26.4</v>
          </cell>
          <cell r="K116">
            <v>15.7</v>
          </cell>
          <cell r="L116">
            <v>16</v>
          </cell>
          <cell r="M116">
            <v>15.4</v>
          </cell>
          <cell r="N116">
            <v>17.3</v>
          </cell>
          <cell r="O116">
            <v>17.7</v>
          </cell>
          <cell r="P116">
            <v>17.5</v>
          </cell>
          <cell r="R116">
            <v>15.2</v>
          </cell>
          <cell r="S116">
            <v>16.3</v>
          </cell>
          <cell r="T116">
            <v>3.5</v>
          </cell>
          <cell r="U116">
            <v>3.2</v>
          </cell>
          <cell r="V116">
            <v>3.1</v>
          </cell>
          <cell r="W116">
            <v>4.3</v>
          </cell>
          <cell r="X116">
            <v>6.1</v>
          </cell>
          <cell r="Y116">
            <v>5.0999999999999996</v>
          </cell>
          <cell r="AA116">
            <v>3.1</v>
          </cell>
          <cell r="AB116">
            <v>3.5</v>
          </cell>
        </row>
        <row r="117">
          <cell r="A117">
            <v>27454</v>
          </cell>
          <cell r="B117">
            <v>27.4</v>
          </cell>
          <cell r="C117">
            <v>27.2</v>
          </cell>
          <cell r="D117">
            <v>27.7</v>
          </cell>
          <cell r="E117">
            <v>27.7</v>
          </cell>
          <cell r="F117">
            <v>26.9</v>
          </cell>
          <cell r="G117">
            <v>27.5</v>
          </cell>
          <cell r="I117">
            <v>27.2</v>
          </cell>
          <cell r="J117">
            <v>27.4</v>
          </cell>
          <cell r="K117">
            <v>17.100000000000001</v>
          </cell>
          <cell r="L117">
            <v>17.7</v>
          </cell>
          <cell r="M117">
            <v>15.4</v>
          </cell>
          <cell r="N117">
            <v>19.399999999999999</v>
          </cell>
          <cell r="O117">
            <v>19.600000000000001</v>
          </cell>
          <cell r="P117">
            <v>17.5</v>
          </cell>
          <cell r="R117">
            <v>14.8</v>
          </cell>
          <cell r="S117">
            <v>17.600000000000001</v>
          </cell>
          <cell r="T117">
            <v>3</v>
          </cell>
          <cell r="U117">
            <v>4.2</v>
          </cell>
          <cell r="V117">
            <v>2.6</v>
          </cell>
          <cell r="W117">
            <v>4.5</v>
          </cell>
          <cell r="X117">
            <v>3.9</v>
          </cell>
          <cell r="Y117">
            <v>2.2000000000000002</v>
          </cell>
          <cell r="AA117">
            <v>2.2999999999999998</v>
          </cell>
          <cell r="AB117">
            <v>3.8</v>
          </cell>
        </row>
        <row r="118">
          <cell r="A118">
            <v>27546</v>
          </cell>
          <cell r="B118">
            <v>28.5</v>
          </cell>
          <cell r="C118">
            <v>28.1</v>
          </cell>
          <cell r="D118">
            <v>28.5</v>
          </cell>
          <cell r="E118">
            <v>28.6</v>
          </cell>
          <cell r="F118">
            <v>28</v>
          </cell>
          <cell r="G118">
            <v>28.4</v>
          </cell>
          <cell r="I118">
            <v>28.4</v>
          </cell>
          <cell r="J118">
            <v>28.4</v>
          </cell>
          <cell r="K118">
            <v>16.8</v>
          </cell>
          <cell r="L118">
            <v>16.600000000000001</v>
          </cell>
          <cell r="M118">
            <v>14.9</v>
          </cell>
          <cell r="N118">
            <v>18.2</v>
          </cell>
          <cell r="O118">
            <v>20.2</v>
          </cell>
          <cell r="P118">
            <v>16.399999999999999</v>
          </cell>
          <cell r="R118">
            <v>15.9</v>
          </cell>
          <cell r="S118">
            <v>16.899999999999999</v>
          </cell>
          <cell r="T118">
            <v>4</v>
          </cell>
          <cell r="U118">
            <v>3.3</v>
          </cell>
          <cell r="V118">
            <v>2.9</v>
          </cell>
          <cell r="W118">
            <v>3.2</v>
          </cell>
          <cell r="X118">
            <v>4.0999999999999996</v>
          </cell>
          <cell r="Y118">
            <v>3.3</v>
          </cell>
          <cell r="AA118">
            <v>4.4000000000000004</v>
          </cell>
          <cell r="AB118">
            <v>3.6</v>
          </cell>
        </row>
        <row r="119">
          <cell r="A119">
            <v>27638</v>
          </cell>
          <cell r="B119">
            <v>28.9</v>
          </cell>
          <cell r="C119">
            <v>28.2</v>
          </cell>
          <cell r="D119">
            <v>29</v>
          </cell>
          <cell r="E119">
            <v>28.4</v>
          </cell>
          <cell r="F119">
            <v>28</v>
          </cell>
          <cell r="G119">
            <v>28.6</v>
          </cell>
          <cell r="I119">
            <v>28.3</v>
          </cell>
          <cell r="J119">
            <v>28.6</v>
          </cell>
          <cell r="K119">
            <v>12.5</v>
          </cell>
          <cell r="L119">
            <v>11.5</v>
          </cell>
          <cell r="M119">
            <v>10.7</v>
          </cell>
          <cell r="N119">
            <v>11.8</v>
          </cell>
          <cell r="O119">
            <v>14.8</v>
          </cell>
          <cell r="P119">
            <v>11.7</v>
          </cell>
          <cell r="R119">
            <v>9.6999999999999993</v>
          </cell>
          <cell r="S119">
            <v>12.2</v>
          </cell>
          <cell r="T119">
            <v>1.4</v>
          </cell>
          <cell r="U119">
            <v>0.4</v>
          </cell>
          <cell r="V119">
            <v>1.8</v>
          </cell>
          <cell r="W119">
            <v>-0.7</v>
          </cell>
          <cell r="X119">
            <v>0</v>
          </cell>
          <cell r="Y119">
            <v>0.7</v>
          </cell>
          <cell r="AA119">
            <v>-0.4</v>
          </cell>
          <cell r="AB119">
            <v>0.7</v>
          </cell>
        </row>
        <row r="120">
          <cell r="A120">
            <v>27729</v>
          </cell>
          <cell r="B120">
            <v>30.2</v>
          </cell>
          <cell r="C120">
            <v>29.9</v>
          </cell>
          <cell r="D120">
            <v>30.8</v>
          </cell>
          <cell r="E120">
            <v>30</v>
          </cell>
          <cell r="F120">
            <v>29.7</v>
          </cell>
          <cell r="G120">
            <v>30.8</v>
          </cell>
          <cell r="I120">
            <v>30.6</v>
          </cell>
          <cell r="J120">
            <v>30.2</v>
          </cell>
          <cell r="K120">
            <v>13.5</v>
          </cell>
          <cell r="L120">
            <v>14.6</v>
          </cell>
          <cell r="M120">
            <v>14.1</v>
          </cell>
          <cell r="N120">
            <v>13.2</v>
          </cell>
          <cell r="O120">
            <v>14.7</v>
          </cell>
          <cell r="P120">
            <v>14.5</v>
          </cell>
          <cell r="R120">
            <v>15</v>
          </cell>
          <cell r="S120">
            <v>14.4</v>
          </cell>
          <cell r="T120">
            <v>4.5</v>
          </cell>
          <cell r="U120">
            <v>6</v>
          </cell>
          <cell r="V120">
            <v>6.2</v>
          </cell>
          <cell r="W120">
            <v>5.6</v>
          </cell>
          <cell r="X120">
            <v>6.1</v>
          </cell>
          <cell r="Y120">
            <v>7.7</v>
          </cell>
          <cell r="AA120">
            <v>8.1</v>
          </cell>
          <cell r="AB120">
            <v>5.6</v>
          </cell>
        </row>
        <row r="121">
          <cell r="A121">
            <v>27820</v>
          </cell>
          <cell r="B121">
            <v>31.2</v>
          </cell>
          <cell r="C121">
            <v>30.7</v>
          </cell>
          <cell r="D121">
            <v>31.7</v>
          </cell>
          <cell r="E121">
            <v>31</v>
          </cell>
          <cell r="F121">
            <v>30.7</v>
          </cell>
          <cell r="G121">
            <v>31.6</v>
          </cell>
          <cell r="I121">
            <v>31.4</v>
          </cell>
          <cell r="J121">
            <v>31</v>
          </cell>
          <cell r="K121">
            <v>13.9</v>
          </cell>
          <cell r="L121">
            <v>12.9</v>
          </cell>
          <cell r="M121">
            <v>14.4</v>
          </cell>
          <cell r="N121">
            <v>11.9</v>
          </cell>
          <cell r="O121">
            <v>14.1</v>
          </cell>
          <cell r="P121">
            <v>14.9</v>
          </cell>
          <cell r="R121">
            <v>15.4</v>
          </cell>
          <cell r="S121">
            <v>13.1</v>
          </cell>
          <cell r="T121">
            <v>3.3</v>
          </cell>
          <cell r="U121">
            <v>2.7</v>
          </cell>
          <cell r="V121">
            <v>2.9</v>
          </cell>
          <cell r="W121">
            <v>3.3</v>
          </cell>
          <cell r="X121">
            <v>3.4</v>
          </cell>
          <cell r="Y121">
            <v>2.6</v>
          </cell>
          <cell r="AA121">
            <v>2.6</v>
          </cell>
          <cell r="AB121">
            <v>2.6</v>
          </cell>
        </row>
        <row r="122">
          <cell r="A122">
            <v>27912</v>
          </cell>
          <cell r="B122">
            <v>31.9</v>
          </cell>
          <cell r="C122">
            <v>31.5</v>
          </cell>
          <cell r="D122">
            <v>32.5</v>
          </cell>
          <cell r="E122">
            <v>31.9</v>
          </cell>
          <cell r="F122">
            <v>31.8</v>
          </cell>
          <cell r="G122">
            <v>32.6</v>
          </cell>
          <cell r="I122">
            <v>32.4</v>
          </cell>
          <cell r="J122">
            <v>31.8</v>
          </cell>
          <cell r="K122">
            <v>11.9</v>
          </cell>
          <cell r="L122">
            <v>12.1</v>
          </cell>
          <cell r="M122">
            <v>14</v>
          </cell>
          <cell r="N122">
            <v>11.5</v>
          </cell>
          <cell r="O122">
            <v>13.6</v>
          </cell>
          <cell r="P122">
            <v>14.8</v>
          </cell>
          <cell r="R122">
            <v>14.1</v>
          </cell>
          <cell r="S122">
            <v>12</v>
          </cell>
          <cell r="T122">
            <v>2.2000000000000002</v>
          </cell>
          <cell r="U122">
            <v>2.6</v>
          </cell>
          <cell r="V122">
            <v>2.5</v>
          </cell>
          <cell r="W122">
            <v>2.9</v>
          </cell>
          <cell r="X122">
            <v>3.6</v>
          </cell>
          <cell r="Y122">
            <v>3.2</v>
          </cell>
          <cell r="AA122">
            <v>3.2</v>
          </cell>
          <cell r="AB122">
            <v>2.6</v>
          </cell>
        </row>
        <row r="123">
          <cell r="A123">
            <v>28004</v>
          </cell>
          <cell r="B123">
            <v>32.4</v>
          </cell>
          <cell r="C123">
            <v>32.299999999999997</v>
          </cell>
          <cell r="D123">
            <v>33.299999999999997</v>
          </cell>
          <cell r="E123">
            <v>32.799999999999997</v>
          </cell>
          <cell r="F123">
            <v>32.6</v>
          </cell>
          <cell r="G123">
            <v>33.4</v>
          </cell>
          <cell r="I123">
            <v>33.1</v>
          </cell>
          <cell r="J123">
            <v>32.6</v>
          </cell>
          <cell r="K123">
            <v>12.1</v>
          </cell>
          <cell r="L123">
            <v>14.5</v>
          </cell>
          <cell r="M123">
            <v>14.8</v>
          </cell>
          <cell r="N123">
            <v>15.5</v>
          </cell>
          <cell r="O123">
            <v>16.399999999999999</v>
          </cell>
          <cell r="P123">
            <v>16.8</v>
          </cell>
          <cell r="R123">
            <v>17</v>
          </cell>
          <cell r="S123">
            <v>14</v>
          </cell>
          <cell r="T123">
            <v>1.6</v>
          </cell>
          <cell r="U123">
            <v>2.5</v>
          </cell>
          <cell r="V123">
            <v>2.5</v>
          </cell>
          <cell r="W123">
            <v>2.8</v>
          </cell>
          <cell r="X123">
            <v>2.5</v>
          </cell>
          <cell r="Y123">
            <v>2.5</v>
          </cell>
          <cell r="AA123">
            <v>2.2000000000000002</v>
          </cell>
          <cell r="AB123">
            <v>2.5</v>
          </cell>
        </row>
        <row r="124">
          <cell r="A124">
            <v>28095</v>
          </cell>
          <cell r="B124">
            <v>34.200000000000003</v>
          </cell>
          <cell r="C124">
            <v>34.200000000000003</v>
          </cell>
          <cell r="D124">
            <v>35.299999999999997</v>
          </cell>
          <cell r="E124">
            <v>35</v>
          </cell>
          <cell r="F124">
            <v>34.700000000000003</v>
          </cell>
          <cell r="G124">
            <v>35.299999999999997</v>
          </cell>
          <cell r="I124">
            <v>34.9</v>
          </cell>
          <cell r="J124">
            <v>34.5</v>
          </cell>
          <cell r="K124">
            <v>13.2</v>
          </cell>
          <cell r="L124">
            <v>14.4</v>
          </cell>
          <cell r="M124">
            <v>14.6</v>
          </cell>
          <cell r="N124">
            <v>16.7</v>
          </cell>
          <cell r="O124">
            <v>16.8</v>
          </cell>
          <cell r="P124">
            <v>14.6</v>
          </cell>
          <cell r="R124">
            <v>14.1</v>
          </cell>
          <cell r="S124">
            <v>14.2</v>
          </cell>
          <cell r="T124">
            <v>5.6</v>
          </cell>
          <cell r="U124">
            <v>5.9</v>
          </cell>
          <cell r="V124">
            <v>6</v>
          </cell>
          <cell r="W124">
            <v>6.7</v>
          </cell>
          <cell r="X124">
            <v>6.4</v>
          </cell>
          <cell r="Y124">
            <v>5.7</v>
          </cell>
          <cell r="AA124">
            <v>5.4</v>
          </cell>
          <cell r="AB124">
            <v>5.8</v>
          </cell>
        </row>
        <row r="125">
          <cell r="A125">
            <v>28185</v>
          </cell>
          <cell r="B125">
            <v>34.9</v>
          </cell>
          <cell r="C125">
            <v>35.1</v>
          </cell>
          <cell r="D125">
            <v>36.1</v>
          </cell>
          <cell r="E125">
            <v>35.799999999999997</v>
          </cell>
          <cell r="F125">
            <v>35.5</v>
          </cell>
          <cell r="G125">
            <v>36</v>
          </cell>
          <cell r="I125">
            <v>35.5</v>
          </cell>
          <cell r="J125">
            <v>35.299999999999997</v>
          </cell>
          <cell r="K125">
            <v>11.9</v>
          </cell>
          <cell r="L125">
            <v>14.3</v>
          </cell>
          <cell r="M125">
            <v>13.9</v>
          </cell>
          <cell r="N125">
            <v>15.5</v>
          </cell>
          <cell r="O125">
            <v>15.6</v>
          </cell>
          <cell r="P125">
            <v>13.9</v>
          </cell>
          <cell r="R125">
            <v>13.1</v>
          </cell>
          <cell r="S125">
            <v>13.9</v>
          </cell>
          <cell r="T125">
            <v>2</v>
          </cell>
          <cell r="U125">
            <v>2.6</v>
          </cell>
          <cell r="V125">
            <v>2.2999999999999998</v>
          </cell>
          <cell r="W125">
            <v>2.2999999999999998</v>
          </cell>
          <cell r="X125">
            <v>2.2999999999999998</v>
          </cell>
          <cell r="Y125">
            <v>2</v>
          </cell>
          <cell r="AA125">
            <v>1.7</v>
          </cell>
          <cell r="AB125">
            <v>2.2999999999999998</v>
          </cell>
        </row>
        <row r="126">
          <cell r="A126">
            <v>28277</v>
          </cell>
          <cell r="B126">
            <v>35.700000000000003</v>
          </cell>
          <cell r="C126">
            <v>36.1</v>
          </cell>
          <cell r="D126">
            <v>36.799999999999997</v>
          </cell>
          <cell r="E126">
            <v>36.6</v>
          </cell>
          <cell r="F126">
            <v>36.299999999999997</v>
          </cell>
          <cell r="G126">
            <v>36.9</v>
          </cell>
          <cell r="I126">
            <v>36.1</v>
          </cell>
          <cell r="J126">
            <v>36.1</v>
          </cell>
          <cell r="K126">
            <v>11.9</v>
          </cell>
          <cell r="L126">
            <v>14.6</v>
          </cell>
          <cell r="M126">
            <v>13.2</v>
          </cell>
          <cell r="N126">
            <v>14.7</v>
          </cell>
          <cell r="O126">
            <v>14.2</v>
          </cell>
          <cell r="P126">
            <v>13.2</v>
          </cell>
          <cell r="R126">
            <v>11.4</v>
          </cell>
          <cell r="S126">
            <v>13.5</v>
          </cell>
          <cell r="T126">
            <v>2.2999999999999998</v>
          </cell>
          <cell r="U126">
            <v>2.8</v>
          </cell>
          <cell r="V126">
            <v>1.9</v>
          </cell>
          <cell r="W126">
            <v>2.2000000000000002</v>
          </cell>
          <cell r="X126">
            <v>2.2999999999999998</v>
          </cell>
          <cell r="Y126">
            <v>2.5</v>
          </cell>
          <cell r="AA126">
            <v>1.7</v>
          </cell>
          <cell r="AB126">
            <v>2.2999999999999998</v>
          </cell>
        </row>
        <row r="127">
          <cell r="A127">
            <v>28369</v>
          </cell>
          <cell r="B127">
            <v>36.299999999999997</v>
          </cell>
          <cell r="C127">
            <v>36.799999999999997</v>
          </cell>
          <cell r="D127">
            <v>37.5</v>
          </cell>
          <cell r="E127">
            <v>37.5</v>
          </cell>
          <cell r="F127">
            <v>37.200000000000003</v>
          </cell>
          <cell r="G127">
            <v>37.700000000000003</v>
          </cell>
          <cell r="I127">
            <v>36.799999999999997</v>
          </cell>
          <cell r="J127">
            <v>36.799999999999997</v>
          </cell>
          <cell r="K127">
            <v>12</v>
          </cell>
          <cell r="L127">
            <v>13.9</v>
          </cell>
          <cell r="M127">
            <v>12.6</v>
          </cell>
          <cell r="N127">
            <v>14.3</v>
          </cell>
          <cell r="O127">
            <v>14.1</v>
          </cell>
          <cell r="P127">
            <v>12.9</v>
          </cell>
          <cell r="R127">
            <v>11.2</v>
          </cell>
          <cell r="S127">
            <v>12.9</v>
          </cell>
          <cell r="T127">
            <v>1.7</v>
          </cell>
          <cell r="U127">
            <v>1.9</v>
          </cell>
          <cell r="V127">
            <v>1.9</v>
          </cell>
          <cell r="W127">
            <v>2.5</v>
          </cell>
          <cell r="X127">
            <v>2.5</v>
          </cell>
          <cell r="Y127">
            <v>2.2000000000000002</v>
          </cell>
          <cell r="AA127">
            <v>1.9</v>
          </cell>
          <cell r="AB127">
            <v>1.9</v>
          </cell>
        </row>
        <row r="128">
          <cell r="A128">
            <v>28460</v>
          </cell>
          <cell r="B128">
            <v>37.1</v>
          </cell>
          <cell r="C128">
            <v>37.6</v>
          </cell>
          <cell r="D128">
            <v>38.299999999999997</v>
          </cell>
          <cell r="E128">
            <v>38.4</v>
          </cell>
          <cell r="F128">
            <v>38.5</v>
          </cell>
          <cell r="G128">
            <v>38.700000000000003</v>
          </cell>
          <cell r="I128">
            <v>38</v>
          </cell>
          <cell r="J128">
            <v>37.700000000000003</v>
          </cell>
          <cell r="K128">
            <v>8.5</v>
          </cell>
          <cell r="L128">
            <v>9.9</v>
          </cell>
          <cell r="M128">
            <v>8.5</v>
          </cell>
          <cell r="N128">
            <v>9.6999999999999993</v>
          </cell>
          <cell r="O128">
            <v>11</v>
          </cell>
          <cell r="P128">
            <v>9.6</v>
          </cell>
          <cell r="R128">
            <v>8.9</v>
          </cell>
          <cell r="S128">
            <v>9.3000000000000007</v>
          </cell>
          <cell r="T128">
            <v>2.2000000000000002</v>
          </cell>
          <cell r="U128">
            <v>2.2000000000000002</v>
          </cell>
          <cell r="V128">
            <v>2.1</v>
          </cell>
          <cell r="W128">
            <v>2.4</v>
          </cell>
          <cell r="X128">
            <v>3.5</v>
          </cell>
          <cell r="Y128">
            <v>2.7</v>
          </cell>
          <cell r="AA128">
            <v>3.3</v>
          </cell>
          <cell r="AB128">
            <v>2.4</v>
          </cell>
        </row>
        <row r="129">
          <cell r="A129">
            <v>28550</v>
          </cell>
          <cell r="B129">
            <v>37.6</v>
          </cell>
          <cell r="C129">
            <v>38</v>
          </cell>
          <cell r="D129">
            <v>39</v>
          </cell>
          <cell r="E129">
            <v>38.700000000000003</v>
          </cell>
          <cell r="F129">
            <v>38.9</v>
          </cell>
          <cell r="G129">
            <v>39.200000000000003</v>
          </cell>
          <cell r="I129">
            <v>38.4</v>
          </cell>
          <cell r="J129">
            <v>38.200000000000003</v>
          </cell>
          <cell r="K129">
            <v>7.7</v>
          </cell>
          <cell r="L129">
            <v>8.3000000000000007</v>
          </cell>
          <cell r="M129">
            <v>8</v>
          </cell>
          <cell r="N129">
            <v>8.1</v>
          </cell>
          <cell r="O129">
            <v>9.6</v>
          </cell>
          <cell r="P129">
            <v>8.9</v>
          </cell>
          <cell r="R129">
            <v>8.1999999999999993</v>
          </cell>
          <cell r="S129">
            <v>8.1999999999999993</v>
          </cell>
          <cell r="T129">
            <v>1.3</v>
          </cell>
          <cell r="U129">
            <v>1.1000000000000001</v>
          </cell>
          <cell r="V129">
            <v>1.8</v>
          </cell>
          <cell r="W129">
            <v>0.8</v>
          </cell>
          <cell r="X129">
            <v>1</v>
          </cell>
          <cell r="Y129">
            <v>1.3</v>
          </cell>
          <cell r="AA129">
            <v>1.1000000000000001</v>
          </cell>
          <cell r="AB129">
            <v>1.3</v>
          </cell>
        </row>
        <row r="130">
          <cell r="A130">
            <v>28642</v>
          </cell>
          <cell r="B130">
            <v>38.4</v>
          </cell>
          <cell r="C130">
            <v>39</v>
          </cell>
          <cell r="D130">
            <v>39.799999999999997</v>
          </cell>
          <cell r="E130">
            <v>39.5</v>
          </cell>
          <cell r="F130">
            <v>39.6</v>
          </cell>
          <cell r="G130">
            <v>39.9</v>
          </cell>
          <cell r="I130">
            <v>39</v>
          </cell>
          <cell r="J130">
            <v>39</v>
          </cell>
          <cell r="K130">
            <v>7.6</v>
          </cell>
          <cell r="L130">
            <v>8</v>
          </cell>
          <cell r="M130">
            <v>8.1999999999999993</v>
          </cell>
          <cell r="N130">
            <v>7.9</v>
          </cell>
          <cell r="O130">
            <v>9.1</v>
          </cell>
          <cell r="P130">
            <v>8.1</v>
          </cell>
          <cell r="R130">
            <v>8</v>
          </cell>
          <cell r="S130">
            <v>8</v>
          </cell>
          <cell r="T130">
            <v>2.1</v>
          </cell>
          <cell r="U130">
            <v>2.6</v>
          </cell>
          <cell r="V130">
            <v>2.1</v>
          </cell>
          <cell r="W130">
            <v>2.1</v>
          </cell>
          <cell r="X130">
            <v>1.8</v>
          </cell>
          <cell r="Y130">
            <v>1.8</v>
          </cell>
          <cell r="AA130">
            <v>1.6</v>
          </cell>
          <cell r="AB130">
            <v>2.1</v>
          </cell>
        </row>
        <row r="131">
          <cell r="A131">
            <v>28734</v>
          </cell>
          <cell r="B131">
            <v>39.200000000000003</v>
          </cell>
          <cell r="C131">
            <v>39.6</v>
          </cell>
          <cell r="D131">
            <v>40.5</v>
          </cell>
          <cell r="E131">
            <v>40.299999999999997</v>
          </cell>
          <cell r="F131">
            <v>40.4</v>
          </cell>
          <cell r="G131">
            <v>40.5</v>
          </cell>
          <cell r="I131">
            <v>39.799999999999997</v>
          </cell>
          <cell r="J131">
            <v>39.700000000000003</v>
          </cell>
          <cell r="K131">
            <v>8</v>
          </cell>
          <cell r="L131">
            <v>7.6</v>
          </cell>
          <cell r="M131">
            <v>8</v>
          </cell>
          <cell r="N131">
            <v>7.5</v>
          </cell>
          <cell r="O131">
            <v>8.6</v>
          </cell>
          <cell r="P131">
            <v>7.4</v>
          </cell>
          <cell r="R131">
            <v>8.1999999999999993</v>
          </cell>
          <cell r="S131">
            <v>7.9</v>
          </cell>
          <cell r="T131">
            <v>2.1</v>
          </cell>
          <cell r="U131">
            <v>1.5</v>
          </cell>
          <cell r="V131">
            <v>1.8</v>
          </cell>
          <cell r="W131">
            <v>2</v>
          </cell>
          <cell r="X131">
            <v>2</v>
          </cell>
          <cell r="Y131">
            <v>1.5</v>
          </cell>
          <cell r="AA131">
            <v>2.1</v>
          </cell>
          <cell r="AB131">
            <v>1.8</v>
          </cell>
        </row>
        <row r="132">
          <cell r="A132">
            <v>28825</v>
          </cell>
          <cell r="B132">
            <v>40.1</v>
          </cell>
          <cell r="C132">
            <v>40.299999999999997</v>
          </cell>
          <cell r="D132">
            <v>41.8</v>
          </cell>
          <cell r="E132">
            <v>40.9</v>
          </cell>
          <cell r="F132">
            <v>41.3</v>
          </cell>
          <cell r="G132">
            <v>41.4</v>
          </cell>
          <cell r="I132">
            <v>40.700000000000003</v>
          </cell>
          <cell r="J132">
            <v>40.6</v>
          </cell>
          <cell r="K132">
            <v>8.1</v>
          </cell>
          <cell r="L132">
            <v>7.2</v>
          </cell>
          <cell r="M132">
            <v>9.1</v>
          </cell>
          <cell r="N132">
            <v>6.5</v>
          </cell>
          <cell r="O132">
            <v>7.3</v>
          </cell>
          <cell r="P132">
            <v>7</v>
          </cell>
          <cell r="R132">
            <v>7.1</v>
          </cell>
          <cell r="S132">
            <v>7.7</v>
          </cell>
          <cell r="T132">
            <v>2.2999999999999998</v>
          </cell>
          <cell r="U132">
            <v>1.8</v>
          </cell>
          <cell r="V132">
            <v>3.2</v>
          </cell>
          <cell r="W132">
            <v>1.5</v>
          </cell>
          <cell r="X132">
            <v>2.2000000000000002</v>
          </cell>
          <cell r="Y132">
            <v>2.2000000000000002</v>
          </cell>
          <cell r="AA132">
            <v>2.2999999999999998</v>
          </cell>
          <cell r="AB132">
            <v>2.2999999999999998</v>
          </cell>
        </row>
        <row r="133">
          <cell r="A133">
            <v>28915</v>
          </cell>
          <cell r="B133">
            <v>40.9</v>
          </cell>
          <cell r="C133">
            <v>41.1</v>
          </cell>
          <cell r="D133">
            <v>42.1</v>
          </cell>
          <cell r="E133">
            <v>41.6</v>
          </cell>
          <cell r="F133">
            <v>41.9</v>
          </cell>
          <cell r="G133">
            <v>42.3</v>
          </cell>
          <cell r="I133">
            <v>41.4</v>
          </cell>
          <cell r="J133">
            <v>41.3</v>
          </cell>
          <cell r="K133">
            <v>8.8000000000000007</v>
          </cell>
          <cell r="L133">
            <v>8.1999999999999993</v>
          </cell>
          <cell r="M133">
            <v>7.9</v>
          </cell>
          <cell r="N133">
            <v>7.5</v>
          </cell>
          <cell r="O133">
            <v>7.7</v>
          </cell>
          <cell r="P133">
            <v>7.9</v>
          </cell>
          <cell r="R133">
            <v>7.8</v>
          </cell>
          <cell r="S133">
            <v>8.1</v>
          </cell>
          <cell r="T133">
            <v>2</v>
          </cell>
          <cell r="U133">
            <v>2</v>
          </cell>
          <cell r="V133">
            <v>0.7</v>
          </cell>
          <cell r="W133">
            <v>1.7</v>
          </cell>
          <cell r="X133">
            <v>1.5</v>
          </cell>
          <cell r="Y133">
            <v>2.2000000000000002</v>
          </cell>
          <cell r="AA133">
            <v>1.7</v>
          </cell>
          <cell r="AB133">
            <v>1.7</v>
          </cell>
        </row>
        <row r="134">
          <cell r="A134">
            <v>29007</v>
          </cell>
          <cell r="B134">
            <v>42.1</v>
          </cell>
          <cell r="C134">
            <v>42.1</v>
          </cell>
          <cell r="D134">
            <v>43</v>
          </cell>
          <cell r="E134">
            <v>42.7</v>
          </cell>
          <cell r="F134">
            <v>43</v>
          </cell>
          <cell r="G134">
            <v>43.4</v>
          </cell>
          <cell r="I134">
            <v>42.7</v>
          </cell>
          <cell r="J134">
            <v>42.4</v>
          </cell>
          <cell r="K134">
            <v>9.6</v>
          </cell>
          <cell r="L134">
            <v>7.9</v>
          </cell>
          <cell r="M134">
            <v>8</v>
          </cell>
          <cell r="N134">
            <v>8.1</v>
          </cell>
          <cell r="O134">
            <v>8.6</v>
          </cell>
          <cell r="P134">
            <v>8.8000000000000007</v>
          </cell>
          <cell r="R134">
            <v>9.5</v>
          </cell>
          <cell r="S134">
            <v>8.6999999999999993</v>
          </cell>
          <cell r="T134">
            <v>2.9</v>
          </cell>
          <cell r="U134">
            <v>2.4</v>
          </cell>
          <cell r="V134">
            <v>2.1</v>
          </cell>
          <cell r="W134">
            <v>2.6</v>
          </cell>
          <cell r="X134">
            <v>2.6</v>
          </cell>
          <cell r="Y134">
            <v>2.6</v>
          </cell>
          <cell r="AA134">
            <v>3.1</v>
          </cell>
          <cell r="AB134">
            <v>2.7</v>
          </cell>
        </row>
        <row r="135">
          <cell r="A135">
            <v>29099</v>
          </cell>
          <cell r="B135">
            <v>43.1</v>
          </cell>
          <cell r="C135">
            <v>43.3</v>
          </cell>
          <cell r="D135">
            <v>44</v>
          </cell>
          <cell r="E135">
            <v>43.5</v>
          </cell>
          <cell r="F135">
            <v>43.8</v>
          </cell>
          <cell r="G135">
            <v>44.5</v>
          </cell>
          <cell r="I135">
            <v>43.8</v>
          </cell>
          <cell r="J135">
            <v>43.4</v>
          </cell>
          <cell r="K135">
            <v>9.9</v>
          </cell>
          <cell r="L135">
            <v>9.3000000000000007</v>
          </cell>
          <cell r="M135">
            <v>8.6</v>
          </cell>
          <cell r="N135">
            <v>7.9</v>
          </cell>
          <cell r="O135">
            <v>8.4</v>
          </cell>
          <cell r="P135">
            <v>9.9</v>
          </cell>
          <cell r="R135">
            <v>10.1</v>
          </cell>
          <cell r="S135">
            <v>9.3000000000000007</v>
          </cell>
          <cell r="T135">
            <v>2.4</v>
          </cell>
          <cell r="U135">
            <v>2.9</v>
          </cell>
          <cell r="V135">
            <v>2.2999999999999998</v>
          </cell>
          <cell r="W135">
            <v>1.9</v>
          </cell>
          <cell r="X135">
            <v>1.9</v>
          </cell>
          <cell r="Y135">
            <v>2.5</v>
          </cell>
          <cell r="AA135">
            <v>2.6</v>
          </cell>
          <cell r="AB135">
            <v>2.4</v>
          </cell>
        </row>
        <row r="136">
          <cell r="A136">
            <v>29190</v>
          </cell>
          <cell r="B136">
            <v>44.3</v>
          </cell>
          <cell r="C136">
            <v>44.5</v>
          </cell>
          <cell r="D136">
            <v>45.4</v>
          </cell>
          <cell r="E136">
            <v>45.2</v>
          </cell>
          <cell r="F136">
            <v>45.3</v>
          </cell>
          <cell r="G136">
            <v>45.7</v>
          </cell>
          <cell r="I136">
            <v>44.9</v>
          </cell>
          <cell r="J136">
            <v>44.7</v>
          </cell>
          <cell r="K136">
            <v>10.5</v>
          </cell>
          <cell r="L136">
            <v>10.4</v>
          </cell>
          <cell r="M136">
            <v>8.6</v>
          </cell>
          <cell r="N136">
            <v>10.5</v>
          </cell>
          <cell r="O136">
            <v>9.6999999999999993</v>
          </cell>
          <cell r="P136">
            <v>10.4</v>
          </cell>
          <cell r="R136">
            <v>10.3</v>
          </cell>
          <cell r="S136">
            <v>10.1</v>
          </cell>
          <cell r="T136">
            <v>2.8</v>
          </cell>
          <cell r="U136">
            <v>2.8</v>
          </cell>
          <cell r="V136">
            <v>3.2</v>
          </cell>
          <cell r="W136">
            <v>3.9</v>
          </cell>
          <cell r="X136">
            <v>3.4</v>
          </cell>
          <cell r="Y136">
            <v>2.7</v>
          </cell>
          <cell r="AA136">
            <v>2.5</v>
          </cell>
          <cell r="AB136">
            <v>3</v>
          </cell>
        </row>
        <row r="137">
          <cell r="A137">
            <v>29281</v>
          </cell>
          <cell r="B137">
            <v>45.5</v>
          </cell>
          <cell r="C137">
            <v>45.2</v>
          </cell>
          <cell r="D137">
            <v>46.6</v>
          </cell>
          <cell r="E137">
            <v>46</v>
          </cell>
          <cell r="F137">
            <v>46.1</v>
          </cell>
          <cell r="G137">
            <v>46.7</v>
          </cell>
          <cell r="I137">
            <v>46.1</v>
          </cell>
          <cell r="J137">
            <v>45.7</v>
          </cell>
          <cell r="K137">
            <v>11.2</v>
          </cell>
          <cell r="L137">
            <v>10</v>
          </cell>
          <cell r="M137">
            <v>10.7</v>
          </cell>
          <cell r="N137">
            <v>10.6</v>
          </cell>
          <cell r="O137">
            <v>10</v>
          </cell>
          <cell r="P137">
            <v>10.4</v>
          </cell>
          <cell r="R137">
            <v>11.4</v>
          </cell>
          <cell r="S137">
            <v>10.7</v>
          </cell>
          <cell r="T137">
            <v>2.7</v>
          </cell>
          <cell r="U137">
            <v>1.6</v>
          </cell>
          <cell r="V137">
            <v>2.6</v>
          </cell>
          <cell r="W137">
            <v>1.8</v>
          </cell>
          <cell r="X137">
            <v>1.8</v>
          </cell>
          <cell r="Y137">
            <v>2.2000000000000002</v>
          </cell>
          <cell r="AA137">
            <v>2.7</v>
          </cell>
          <cell r="AB137">
            <v>2.2000000000000002</v>
          </cell>
        </row>
        <row r="138">
          <cell r="A138">
            <v>29373</v>
          </cell>
          <cell r="B138">
            <v>46.7</v>
          </cell>
          <cell r="C138">
            <v>46.6</v>
          </cell>
          <cell r="D138">
            <v>47.7</v>
          </cell>
          <cell r="E138">
            <v>47.4</v>
          </cell>
          <cell r="F138">
            <v>47.2</v>
          </cell>
          <cell r="G138">
            <v>47.8</v>
          </cell>
          <cell r="I138">
            <v>47.4</v>
          </cell>
          <cell r="J138">
            <v>47</v>
          </cell>
          <cell r="K138">
            <v>10.9</v>
          </cell>
          <cell r="L138">
            <v>10.7</v>
          </cell>
          <cell r="M138">
            <v>10.9</v>
          </cell>
          <cell r="N138">
            <v>11</v>
          </cell>
          <cell r="O138">
            <v>9.8000000000000007</v>
          </cell>
          <cell r="P138">
            <v>10.1</v>
          </cell>
          <cell r="R138">
            <v>11</v>
          </cell>
          <cell r="S138">
            <v>10.8</v>
          </cell>
          <cell r="T138">
            <v>2.6</v>
          </cell>
          <cell r="U138">
            <v>3.1</v>
          </cell>
          <cell r="V138">
            <v>2.4</v>
          </cell>
          <cell r="W138">
            <v>3</v>
          </cell>
          <cell r="X138">
            <v>2.4</v>
          </cell>
          <cell r="Y138">
            <v>2.4</v>
          </cell>
          <cell r="AA138">
            <v>2.8</v>
          </cell>
          <cell r="AB138">
            <v>2.8</v>
          </cell>
        </row>
        <row r="139">
          <cell r="A139">
            <v>29465</v>
          </cell>
          <cell r="B139">
            <v>47.6</v>
          </cell>
          <cell r="C139">
            <v>47.5</v>
          </cell>
          <cell r="D139">
            <v>48.5</v>
          </cell>
          <cell r="E139">
            <v>48</v>
          </cell>
          <cell r="F139">
            <v>48.3</v>
          </cell>
          <cell r="G139">
            <v>48.9</v>
          </cell>
          <cell r="H139">
            <v>51</v>
          </cell>
          <cell r="I139">
            <v>48.3</v>
          </cell>
          <cell r="J139">
            <v>47.8</v>
          </cell>
          <cell r="K139">
            <v>10.4</v>
          </cell>
          <cell r="L139">
            <v>9.6999999999999993</v>
          </cell>
          <cell r="M139">
            <v>10.199999999999999</v>
          </cell>
          <cell r="N139">
            <v>10.3</v>
          </cell>
          <cell r="O139">
            <v>10.3</v>
          </cell>
          <cell r="P139">
            <v>9.9</v>
          </cell>
          <cell r="R139">
            <v>10.3</v>
          </cell>
          <cell r="S139">
            <v>10.1</v>
          </cell>
          <cell r="T139">
            <v>1.9</v>
          </cell>
          <cell r="U139">
            <v>1.9</v>
          </cell>
          <cell r="V139">
            <v>1.7</v>
          </cell>
          <cell r="W139">
            <v>1.3</v>
          </cell>
          <cell r="X139">
            <v>2.2999999999999998</v>
          </cell>
          <cell r="Y139">
            <v>2.2999999999999998</v>
          </cell>
          <cell r="AA139">
            <v>1.9</v>
          </cell>
          <cell r="AB139">
            <v>1.7</v>
          </cell>
        </row>
        <row r="140">
          <cell r="A140">
            <v>29556</v>
          </cell>
          <cell r="B140">
            <v>48.6</v>
          </cell>
          <cell r="C140">
            <v>48.5</v>
          </cell>
          <cell r="D140">
            <v>49.6</v>
          </cell>
          <cell r="E140">
            <v>49</v>
          </cell>
          <cell r="F140">
            <v>49</v>
          </cell>
          <cell r="G140">
            <v>49.8</v>
          </cell>
          <cell r="H140">
            <v>52.2</v>
          </cell>
          <cell r="I140">
            <v>49.4</v>
          </cell>
          <cell r="J140">
            <v>48.8</v>
          </cell>
          <cell r="K140">
            <v>9.6999999999999993</v>
          </cell>
          <cell r="L140">
            <v>9</v>
          </cell>
          <cell r="M140">
            <v>9.3000000000000007</v>
          </cell>
          <cell r="N140">
            <v>8.4</v>
          </cell>
          <cell r="O140">
            <v>8.1999999999999993</v>
          </cell>
          <cell r="P140">
            <v>9</v>
          </cell>
          <cell r="R140">
            <v>10</v>
          </cell>
          <cell r="S140">
            <v>9.1999999999999993</v>
          </cell>
          <cell r="T140">
            <v>2.1</v>
          </cell>
          <cell r="U140">
            <v>2.1</v>
          </cell>
          <cell r="V140">
            <v>2.2999999999999998</v>
          </cell>
          <cell r="W140">
            <v>2.1</v>
          </cell>
          <cell r="X140">
            <v>1.4</v>
          </cell>
          <cell r="Y140">
            <v>1.8</v>
          </cell>
          <cell r="Z140">
            <v>2.4</v>
          </cell>
          <cell r="AA140">
            <v>2.2999999999999998</v>
          </cell>
          <cell r="AB140">
            <v>2.1</v>
          </cell>
        </row>
        <row r="141">
          <cell r="A141">
            <v>29646</v>
          </cell>
          <cell r="B141">
            <v>49.9</v>
          </cell>
          <cell r="C141">
            <v>49.6</v>
          </cell>
          <cell r="D141">
            <v>50.6</v>
          </cell>
          <cell r="E141">
            <v>50.3</v>
          </cell>
          <cell r="F141">
            <v>50</v>
          </cell>
          <cell r="G141">
            <v>50.9</v>
          </cell>
          <cell r="H141">
            <v>53.2</v>
          </cell>
          <cell r="I141">
            <v>50.4</v>
          </cell>
          <cell r="J141">
            <v>50</v>
          </cell>
          <cell r="K141">
            <v>9.6999999999999993</v>
          </cell>
          <cell r="L141">
            <v>9.6999999999999993</v>
          </cell>
          <cell r="M141">
            <v>8.6</v>
          </cell>
          <cell r="N141">
            <v>9.3000000000000007</v>
          </cell>
          <cell r="O141">
            <v>8.5</v>
          </cell>
          <cell r="P141">
            <v>9</v>
          </cell>
          <cell r="R141">
            <v>9.3000000000000007</v>
          </cell>
          <cell r="S141">
            <v>9.4</v>
          </cell>
          <cell r="T141">
            <v>2.7</v>
          </cell>
          <cell r="U141">
            <v>2.2999999999999998</v>
          </cell>
          <cell r="V141">
            <v>2</v>
          </cell>
          <cell r="W141">
            <v>2.7</v>
          </cell>
          <cell r="X141">
            <v>2</v>
          </cell>
          <cell r="Y141">
            <v>2.2000000000000002</v>
          </cell>
          <cell r="Z141">
            <v>1.9</v>
          </cell>
          <cell r="AA141">
            <v>2</v>
          </cell>
          <cell r="AB141">
            <v>2.5</v>
          </cell>
        </row>
        <row r="142">
          <cell r="A142">
            <v>29738</v>
          </cell>
          <cell r="B142">
            <v>50.9</v>
          </cell>
          <cell r="C142">
            <v>50.7</v>
          </cell>
          <cell r="D142">
            <v>52</v>
          </cell>
          <cell r="E142">
            <v>51.5</v>
          </cell>
          <cell r="F142">
            <v>51.1</v>
          </cell>
          <cell r="G142">
            <v>52</v>
          </cell>
          <cell r="H142">
            <v>54.2</v>
          </cell>
          <cell r="I142">
            <v>51.7</v>
          </cell>
          <cell r="J142">
            <v>51.1</v>
          </cell>
          <cell r="K142">
            <v>9</v>
          </cell>
          <cell r="L142">
            <v>8.8000000000000007</v>
          </cell>
          <cell r="M142">
            <v>9</v>
          </cell>
          <cell r="N142">
            <v>8.6</v>
          </cell>
          <cell r="O142">
            <v>8.3000000000000007</v>
          </cell>
          <cell r="P142">
            <v>8.8000000000000007</v>
          </cell>
          <cell r="R142">
            <v>9.1</v>
          </cell>
          <cell r="S142">
            <v>8.6999999999999993</v>
          </cell>
          <cell r="T142">
            <v>2</v>
          </cell>
          <cell r="U142">
            <v>2.2000000000000002</v>
          </cell>
          <cell r="V142">
            <v>2.8</v>
          </cell>
          <cell r="W142">
            <v>2.4</v>
          </cell>
          <cell r="X142">
            <v>2.2000000000000002</v>
          </cell>
          <cell r="Y142">
            <v>2.2000000000000002</v>
          </cell>
          <cell r="Z142">
            <v>1.9</v>
          </cell>
          <cell r="AA142">
            <v>2.6</v>
          </cell>
          <cell r="AB142">
            <v>2.2000000000000002</v>
          </cell>
        </row>
        <row r="143">
          <cell r="A143">
            <v>29830</v>
          </cell>
          <cell r="B143">
            <v>51.8</v>
          </cell>
          <cell r="C143">
            <v>51.8</v>
          </cell>
          <cell r="D143">
            <v>53.2</v>
          </cell>
          <cell r="E143">
            <v>52.6</v>
          </cell>
          <cell r="F143">
            <v>52.8</v>
          </cell>
          <cell r="G143">
            <v>53.3</v>
          </cell>
          <cell r="H143">
            <v>55.3</v>
          </cell>
          <cell r="I143">
            <v>52.8</v>
          </cell>
          <cell r="J143">
            <v>52.1</v>
          </cell>
          <cell r="K143">
            <v>8.8000000000000007</v>
          </cell>
          <cell r="L143">
            <v>9.1</v>
          </cell>
          <cell r="M143">
            <v>9.6999999999999993</v>
          </cell>
          <cell r="N143">
            <v>9.6</v>
          </cell>
          <cell r="O143">
            <v>9.3000000000000007</v>
          </cell>
          <cell r="P143">
            <v>9</v>
          </cell>
          <cell r="Q143">
            <v>8.4</v>
          </cell>
          <cell r="R143">
            <v>9.3000000000000007</v>
          </cell>
          <cell r="S143">
            <v>9</v>
          </cell>
          <cell r="T143">
            <v>1.8</v>
          </cell>
          <cell r="U143">
            <v>2.2000000000000002</v>
          </cell>
          <cell r="V143">
            <v>2.2999999999999998</v>
          </cell>
          <cell r="W143">
            <v>2.1</v>
          </cell>
          <cell r="X143">
            <v>3.3</v>
          </cell>
          <cell r="Y143">
            <v>2.5</v>
          </cell>
          <cell r="Z143">
            <v>2</v>
          </cell>
          <cell r="AA143">
            <v>2.1</v>
          </cell>
          <cell r="AB143">
            <v>2</v>
          </cell>
        </row>
        <row r="144">
          <cell r="A144">
            <v>29921</v>
          </cell>
          <cell r="B144">
            <v>53.9</v>
          </cell>
          <cell r="C144">
            <v>54.1</v>
          </cell>
          <cell r="D144">
            <v>55.2</v>
          </cell>
          <cell r="E144">
            <v>54.7</v>
          </cell>
          <cell r="F144">
            <v>55.1</v>
          </cell>
          <cell r="G144">
            <v>55.3</v>
          </cell>
          <cell r="H144">
            <v>58.6</v>
          </cell>
          <cell r="I144">
            <v>54.9</v>
          </cell>
          <cell r="J144">
            <v>54.3</v>
          </cell>
          <cell r="K144">
            <v>10.9</v>
          </cell>
          <cell r="L144">
            <v>11.5</v>
          </cell>
          <cell r="M144">
            <v>11.3</v>
          </cell>
          <cell r="N144">
            <v>11.6</v>
          </cell>
          <cell r="O144">
            <v>12.4</v>
          </cell>
          <cell r="P144">
            <v>11</v>
          </cell>
          <cell r="Q144">
            <v>12.3</v>
          </cell>
          <cell r="R144">
            <v>11.1</v>
          </cell>
          <cell r="S144">
            <v>11.3</v>
          </cell>
          <cell r="T144">
            <v>4.0999999999999996</v>
          </cell>
          <cell r="U144">
            <v>4.4000000000000004</v>
          </cell>
          <cell r="V144">
            <v>3.8</v>
          </cell>
          <cell r="W144">
            <v>4</v>
          </cell>
          <cell r="X144">
            <v>4.4000000000000004</v>
          </cell>
          <cell r="Y144">
            <v>3.8</v>
          </cell>
          <cell r="Z144">
            <v>6</v>
          </cell>
          <cell r="AA144">
            <v>4</v>
          </cell>
          <cell r="AB144">
            <v>4.2</v>
          </cell>
        </row>
        <row r="145">
          <cell r="A145">
            <v>30011</v>
          </cell>
          <cell r="B145">
            <v>54.9</v>
          </cell>
          <cell r="C145">
            <v>54.8</v>
          </cell>
          <cell r="D145">
            <v>56.5</v>
          </cell>
          <cell r="E145">
            <v>55.5</v>
          </cell>
          <cell r="F145">
            <v>55.7</v>
          </cell>
          <cell r="G145">
            <v>56.1</v>
          </cell>
          <cell r="H145">
            <v>59.5</v>
          </cell>
          <cell r="I145">
            <v>55.8</v>
          </cell>
          <cell r="J145">
            <v>55.3</v>
          </cell>
          <cell r="K145">
            <v>10</v>
          </cell>
          <cell r="L145">
            <v>10.5</v>
          </cell>
          <cell r="M145">
            <v>11.7</v>
          </cell>
          <cell r="N145">
            <v>10.3</v>
          </cell>
          <cell r="O145">
            <v>11.4</v>
          </cell>
          <cell r="P145">
            <v>10.199999999999999</v>
          </cell>
          <cell r="Q145">
            <v>11.8</v>
          </cell>
          <cell r="R145">
            <v>10.7</v>
          </cell>
          <cell r="S145">
            <v>10.6</v>
          </cell>
          <cell r="T145">
            <v>1.9</v>
          </cell>
          <cell r="U145">
            <v>1.3</v>
          </cell>
          <cell r="V145">
            <v>2.4</v>
          </cell>
          <cell r="W145">
            <v>1.5</v>
          </cell>
          <cell r="X145">
            <v>1.1000000000000001</v>
          </cell>
          <cell r="Y145">
            <v>1.4</v>
          </cell>
          <cell r="Z145">
            <v>1.5</v>
          </cell>
          <cell r="AA145">
            <v>1.6</v>
          </cell>
          <cell r="AB145">
            <v>1.8</v>
          </cell>
        </row>
        <row r="146">
          <cell r="A146">
            <v>30103</v>
          </cell>
          <cell r="B146">
            <v>56.5</v>
          </cell>
          <cell r="C146">
            <v>56.1</v>
          </cell>
          <cell r="D146">
            <v>57.3</v>
          </cell>
          <cell r="E146">
            <v>56.9</v>
          </cell>
          <cell r="F146">
            <v>56.8</v>
          </cell>
          <cell r="G146">
            <v>57.2</v>
          </cell>
          <cell r="H146">
            <v>60.5</v>
          </cell>
          <cell r="I146">
            <v>57.5</v>
          </cell>
          <cell r="J146">
            <v>56.6</v>
          </cell>
          <cell r="K146">
            <v>11</v>
          </cell>
          <cell r="L146">
            <v>10.7</v>
          </cell>
          <cell r="M146">
            <v>10.199999999999999</v>
          </cell>
          <cell r="N146">
            <v>10.5</v>
          </cell>
          <cell r="O146">
            <v>11.2</v>
          </cell>
          <cell r="P146">
            <v>10</v>
          </cell>
          <cell r="Q146">
            <v>11.6</v>
          </cell>
          <cell r="R146">
            <v>11.2</v>
          </cell>
          <cell r="S146">
            <v>10.8</v>
          </cell>
          <cell r="T146">
            <v>2.9</v>
          </cell>
          <cell r="U146">
            <v>2.4</v>
          </cell>
          <cell r="V146">
            <v>1.4</v>
          </cell>
          <cell r="W146">
            <v>2.5</v>
          </cell>
          <cell r="X146">
            <v>2</v>
          </cell>
          <cell r="Y146">
            <v>2</v>
          </cell>
          <cell r="Z146">
            <v>1.7</v>
          </cell>
          <cell r="AA146">
            <v>3</v>
          </cell>
          <cell r="AB146">
            <v>2.4</v>
          </cell>
        </row>
        <row r="147">
          <cell r="A147">
            <v>30195</v>
          </cell>
          <cell r="B147">
            <v>58.5</v>
          </cell>
          <cell r="C147">
            <v>58.1</v>
          </cell>
          <cell r="D147">
            <v>59.2</v>
          </cell>
          <cell r="E147">
            <v>58.9</v>
          </cell>
          <cell r="F147">
            <v>58.8</v>
          </cell>
          <cell r="G147">
            <v>59</v>
          </cell>
          <cell r="H147">
            <v>62.5</v>
          </cell>
          <cell r="I147">
            <v>59.3</v>
          </cell>
          <cell r="J147">
            <v>58.6</v>
          </cell>
          <cell r="K147">
            <v>12.9</v>
          </cell>
          <cell r="L147">
            <v>12.2</v>
          </cell>
          <cell r="M147">
            <v>11.3</v>
          </cell>
          <cell r="N147">
            <v>12</v>
          </cell>
          <cell r="O147">
            <v>11.4</v>
          </cell>
          <cell r="P147">
            <v>10.7</v>
          </cell>
          <cell r="Q147">
            <v>13</v>
          </cell>
          <cell r="R147">
            <v>12.3</v>
          </cell>
          <cell r="S147">
            <v>12.5</v>
          </cell>
          <cell r="T147">
            <v>3.5</v>
          </cell>
          <cell r="U147">
            <v>3.6</v>
          </cell>
          <cell r="V147">
            <v>3.3</v>
          </cell>
          <cell r="W147">
            <v>3.5</v>
          </cell>
          <cell r="X147">
            <v>3.5</v>
          </cell>
          <cell r="Y147">
            <v>3.1</v>
          </cell>
          <cell r="Z147">
            <v>3.3</v>
          </cell>
          <cell r="AA147">
            <v>3.1</v>
          </cell>
          <cell r="AB147">
            <v>3.5</v>
          </cell>
        </row>
        <row r="148">
          <cell r="A148">
            <v>30286</v>
          </cell>
          <cell r="B148">
            <v>60.3</v>
          </cell>
          <cell r="C148">
            <v>59.6</v>
          </cell>
          <cell r="D148">
            <v>61.2</v>
          </cell>
          <cell r="E148">
            <v>60.5</v>
          </cell>
          <cell r="F148">
            <v>60.4</v>
          </cell>
          <cell r="G148">
            <v>61</v>
          </cell>
          <cell r="H148">
            <v>64.3</v>
          </cell>
          <cell r="I148">
            <v>61.6</v>
          </cell>
          <cell r="J148">
            <v>60.3</v>
          </cell>
          <cell r="K148">
            <v>11.9</v>
          </cell>
          <cell r="L148">
            <v>10.199999999999999</v>
          </cell>
          <cell r="M148">
            <v>10.9</v>
          </cell>
          <cell r="N148">
            <v>10.6</v>
          </cell>
          <cell r="O148">
            <v>9.6</v>
          </cell>
          <cell r="P148">
            <v>10.3</v>
          </cell>
          <cell r="Q148">
            <v>9.6999999999999993</v>
          </cell>
          <cell r="R148">
            <v>12.2</v>
          </cell>
          <cell r="S148">
            <v>11</v>
          </cell>
          <cell r="T148">
            <v>3.1</v>
          </cell>
          <cell r="U148">
            <v>2.6</v>
          </cell>
          <cell r="V148">
            <v>3.4</v>
          </cell>
          <cell r="W148">
            <v>2.7</v>
          </cell>
          <cell r="X148">
            <v>2.7</v>
          </cell>
          <cell r="Y148">
            <v>3.4</v>
          </cell>
          <cell r="Z148">
            <v>2.9</v>
          </cell>
          <cell r="AA148">
            <v>3.9</v>
          </cell>
          <cell r="AB148">
            <v>2.9</v>
          </cell>
        </row>
        <row r="149">
          <cell r="A149">
            <v>30376</v>
          </cell>
          <cell r="B149">
            <v>61.6</v>
          </cell>
          <cell r="C149">
            <v>60.9</v>
          </cell>
          <cell r="D149">
            <v>62.7</v>
          </cell>
          <cell r="E149">
            <v>62.2</v>
          </cell>
          <cell r="F149">
            <v>61.3</v>
          </cell>
          <cell r="G149">
            <v>62.3</v>
          </cell>
          <cell r="H149">
            <v>65.599999999999994</v>
          </cell>
          <cell r="I149">
            <v>62.9</v>
          </cell>
          <cell r="J149">
            <v>61.6</v>
          </cell>
          <cell r="K149">
            <v>12.2</v>
          </cell>
          <cell r="L149">
            <v>11.1</v>
          </cell>
          <cell r="M149">
            <v>11</v>
          </cell>
          <cell r="N149">
            <v>12.1</v>
          </cell>
          <cell r="O149">
            <v>10.1</v>
          </cell>
          <cell r="P149">
            <v>11.1</v>
          </cell>
          <cell r="Q149">
            <v>10.3</v>
          </cell>
          <cell r="R149">
            <v>12.7</v>
          </cell>
          <cell r="S149">
            <v>11.4</v>
          </cell>
          <cell r="T149">
            <v>2.2000000000000002</v>
          </cell>
          <cell r="U149">
            <v>2.2000000000000002</v>
          </cell>
          <cell r="V149">
            <v>2.5</v>
          </cell>
          <cell r="W149">
            <v>2.8</v>
          </cell>
          <cell r="X149">
            <v>1.5</v>
          </cell>
          <cell r="Y149">
            <v>2.1</v>
          </cell>
          <cell r="Z149">
            <v>2</v>
          </cell>
          <cell r="AA149">
            <v>2.1</v>
          </cell>
          <cell r="AB149">
            <v>2.2000000000000002</v>
          </cell>
        </row>
        <row r="150">
          <cell r="A150">
            <v>30468</v>
          </cell>
          <cell r="B150">
            <v>62.8</v>
          </cell>
          <cell r="C150">
            <v>62.6</v>
          </cell>
          <cell r="D150">
            <v>63.5</v>
          </cell>
          <cell r="E150">
            <v>63.9</v>
          </cell>
          <cell r="F150">
            <v>62.4</v>
          </cell>
          <cell r="G150">
            <v>63.5</v>
          </cell>
          <cell r="H150">
            <v>66.8</v>
          </cell>
          <cell r="I150">
            <v>63.9</v>
          </cell>
          <cell r="J150">
            <v>62.9</v>
          </cell>
          <cell r="K150">
            <v>11.2</v>
          </cell>
          <cell r="L150">
            <v>11.6</v>
          </cell>
          <cell r="M150">
            <v>10.8</v>
          </cell>
          <cell r="N150">
            <v>12.3</v>
          </cell>
          <cell r="O150">
            <v>9.9</v>
          </cell>
          <cell r="P150">
            <v>11</v>
          </cell>
          <cell r="Q150">
            <v>10.4</v>
          </cell>
          <cell r="R150">
            <v>11.1</v>
          </cell>
          <cell r="S150">
            <v>11.1</v>
          </cell>
          <cell r="T150">
            <v>1.9</v>
          </cell>
          <cell r="U150">
            <v>2.8</v>
          </cell>
          <cell r="V150">
            <v>1.3</v>
          </cell>
          <cell r="W150">
            <v>2.7</v>
          </cell>
          <cell r="X150">
            <v>1.8</v>
          </cell>
          <cell r="Y150">
            <v>1.9</v>
          </cell>
          <cell r="Z150">
            <v>1.8</v>
          </cell>
          <cell r="AA150">
            <v>1.6</v>
          </cell>
          <cell r="AB150">
            <v>2.1</v>
          </cell>
        </row>
        <row r="151">
          <cell r="A151">
            <v>30560</v>
          </cell>
          <cell r="B151">
            <v>63.6</v>
          </cell>
          <cell r="C151">
            <v>63.6</v>
          </cell>
          <cell r="D151">
            <v>64.900000000000006</v>
          </cell>
          <cell r="E151">
            <v>64.8</v>
          </cell>
          <cell r="F151">
            <v>64.2</v>
          </cell>
          <cell r="G151">
            <v>64.3</v>
          </cell>
          <cell r="H151">
            <v>67.7</v>
          </cell>
          <cell r="I151">
            <v>64.8</v>
          </cell>
          <cell r="J151">
            <v>64</v>
          </cell>
          <cell r="K151">
            <v>8.6999999999999993</v>
          </cell>
          <cell r="L151">
            <v>9.5</v>
          </cell>
          <cell r="M151">
            <v>9.6</v>
          </cell>
          <cell r="N151">
            <v>10</v>
          </cell>
          <cell r="O151">
            <v>9.1999999999999993</v>
          </cell>
          <cell r="P151">
            <v>9</v>
          </cell>
          <cell r="Q151">
            <v>8.3000000000000007</v>
          </cell>
          <cell r="R151">
            <v>9.3000000000000007</v>
          </cell>
          <cell r="S151">
            <v>9.1999999999999993</v>
          </cell>
          <cell r="T151">
            <v>1.3</v>
          </cell>
          <cell r="U151">
            <v>1.6</v>
          </cell>
          <cell r="V151">
            <v>2.2000000000000002</v>
          </cell>
          <cell r="W151">
            <v>1.4</v>
          </cell>
          <cell r="X151">
            <v>2.9</v>
          </cell>
          <cell r="Y151">
            <v>1.3</v>
          </cell>
          <cell r="Z151">
            <v>1.3</v>
          </cell>
          <cell r="AA151">
            <v>1.4</v>
          </cell>
          <cell r="AB151">
            <v>1.7</v>
          </cell>
        </row>
        <row r="152">
          <cell r="A152">
            <v>30651</v>
          </cell>
          <cell r="B152">
            <v>64.900000000000006</v>
          </cell>
          <cell r="C152">
            <v>65.5</v>
          </cell>
          <cell r="D152">
            <v>66.2</v>
          </cell>
          <cell r="E152">
            <v>66.099999999999994</v>
          </cell>
          <cell r="F152">
            <v>65.599999999999994</v>
          </cell>
          <cell r="G152">
            <v>65.8</v>
          </cell>
          <cell r="H152">
            <v>68.599999999999994</v>
          </cell>
          <cell r="I152">
            <v>66.400000000000006</v>
          </cell>
          <cell r="J152">
            <v>65.5</v>
          </cell>
          <cell r="K152">
            <v>7.6</v>
          </cell>
          <cell r="L152">
            <v>9.9</v>
          </cell>
          <cell r="M152">
            <v>8.1999999999999993</v>
          </cell>
          <cell r="N152">
            <v>9.3000000000000007</v>
          </cell>
          <cell r="O152">
            <v>8.6</v>
          </cell>
          <cell r="P152">
            <v>7.9</v>
          </cell>
          <cell r="Q152">
            <v>6.7</v>
          </cell>
          <cell r="R152">
            <v>7.8</v>
          </cell>
          <cell r="S152">
            <v>8.6</v>
          </cell>
          <cell r="T152">
            <v>2</v>
          </cell>
          <cell r="U152">
            <v>3</v>
          </cell>
          <cell r="V152">
            <v>2</v>
          </cell>
          <cell r="W152">
            <v>2</v>
          </cell>
          <cell r="X152">
            <v>2.2000000000000002</v>
          </cell>
          <cell r="Y152">
            <v>2.2999999999999998</v>
          </cell>
          <cell r="Z152">
            <v>1.3</v>
          </cell>
          <cell r="AA152">
            <v>2.5</v>
          </cell>
          <cell r="AB152">
            <v>2.2999999999999998</v>
          </cell>
        </row>
        <row r="153">
          <cell r="A153">
            <v>30742</v>
          </cell>
          <cell r="B153">
            <v>64.599999999999994</v>
          </cell>
          <cell r="C153">
            <v>65.099999999999994</v>
          </cell>
          <cell r="D153">
            <v>66.400000000000006</v>
          </cell>
          <cell r="E153">
            <v>66.099999999999994</v>
          </cell>
          <cell r="F153">
            <v>65</v>
          </cell>
          <cell r="G153">
            <v>65.900000000000006</v>
          </cell>
          <cell r="H153">
            <v>68.900000000000006</v>
          </cell>
          <cell r="I153">
            <v>66.5</v>
          </cell>
          <cell r="J153">
            <v>65.2</v>
          </cell>
          <cell r="K153">
            <v>4.9000000000000004</v>
          </cell>
          <cell r="L153">
            <v>6.9</v>
          </cell>
          <cell r="M153">
            <v>5.9</v>
          </cell>
          <cell r="N153">
            <v>6.3</v>
          </cell>
          <cell r="O153">
            <v>6</v>
          </cell>
          <cell r="P153">
            <v>5.8</v>
          </cell>
          <cell r="Q153">
            <v>5</v>
          </cell>
          <cell r="R153">
            <v>5.7</v>
          </cell>
          <cell r="S153">
            <v>5.8</v>
          </cell>
          <cell r="T153">
            <v>-0.5</v>
          </cell>
          <cell r="U153">
            <v>-0.6</v>
          </cell>
          <cell r="V153">
            <v>0.3</v>
          </cell>
          <cell r="W153">
            <v>0</v>
          </cell>
          <cell r="X153">
            <v>-0.9</v>
          </cell>
          <cell r="Y153">
            <v>0.2</v>
          </cell>
          <cell r="Z153">
            <v>0.4</v>
          </cell>
          <cell r="AA153">
            <v>0.2</v>
          </cell>
          <cell r="AB153">
            <v>-0.5</v>
          </cell>
        </row>
        <row r="154">
          <cell r="A154">
            <v>30834</v>
          </cell>
          <cell r="B154">
            <v>64.599999999999994</v>
          </cell>
          <cell r="C154">
            <v>65.3</v>
          </cell>
          <cell r="D154">
            <v>66.900000000000006</v>
          </cell>
          <cell r="E154">
            <v>66.2</v>
          </cell>
          <cell r="F154">
            <v>65</v>
          </cell>
          <cell r="G154">
            <v>66</v>
          </cell>
          <cell r="H154">
            <v>68.900000000000006</v>
          </cell>
          <cell r="I154">
            <v>66.599999999999994</v>
          </cell>
          <cell r="J154">
            <v>65.400000000000006</v>
          </cell>
          <cell r="K154">
            <v>2.9</v>
          </cell>
          <cell r="L154">
            <v>4.3</v>
          </cell>
          <cell r="M154">
            <v>5.4</v>
          </cell>
          <cell r="N154">
            <v>3.6</v>
          </cell>
          <cell r="O154">
            <v>4.2</v>
          </cell>
          <cell r="P154">
            <v>3.9</v>
          </cell>
          <cell r="Q154">
            <v>3.1</v>
          </cell>
          <cell r="R154">
            <v>4.2</v>
          </cell>
          <cell r="S154">
            <v>4</v>
          </cell>
          <cell r="T154">
            <v>0</v>
          </cell>
          <cell r="U154">
            <v>0.3</v>
          </cell>
          <cell r="V154">
            <v>0.8</v>
          </cell>
          <cell r="W154">
            <v>0.2</v>
          </cell>
          <cell r="X154">
            <v>0</v>
          </cell>
          <cell r="Y154">
            <v>0.2</v>
          </cell>
          <cell r="Z154">
            <v>0</v>
          </cell>
          <cell r="AA154">
            <v>0.2</v>
          </cell>
          <cell r="AB154">
            <v>0.3</v>
          </cell>
        </row>
        <row r="155">
          <cell r="A155">
            <v>30926</v>
          </cell>
          <cell r="B155">
            <v>65.400000000000006</v>
          </cell>
          <cell r="C155">
            <v>66.3</v>
          </cell>
          <cell r="D155">
            <v>67.8</v>
          </cell>
          <cell r="E155">
            <v>66.900000000000006</v>
          </cell>
          <cell r="F155">
            <v>66</v>
          </cell>
          <cell r="G155">
            <v>66.7</v>
          </cell>
          <cell r="H155">
            <v>69.8</v>
          </cell>
          <cell r="I155">
            <v>67.599999999999994</v>
          </cell>
          <cell r="J155">
            <v>66.2</v>
          </cell>
          <cell r="K155">
            <v>2.8</v>
          </cell>
          <cell r="L155">
            <v>4.2</v>
          </cell>
          <cell r="M155">
            <v>4.5</v>
          </cell>
          <cell r="N155">
            <v>3.2</v>
          </cell>
          <cell r="O155">
            <v>2.8</v>
          </cell>
          <cell r="P155">
            <v>3.7</v>
          </cell>
          <cell r="Q155">
            <v>3.1</v>
          </cell>
          <cell r="R155">
            <v>4.3</v>
          </cell>
          <cell r="S155">
            <v>3.4</v>
          </cell>
          <cell r="T155">
            <v>1.2</v>
          </cell>
          <cell r="U155">
            <v>1.5</v>
          </cell>
          <cell r="V155">
            <v>1.3</v>
          </cell>
          <cell r="W155">
            <v>1.1000000000000001</v>
          </cell>
          <cell r="X155">
            <v>1.5</v>
          </cell>
          <cell r="Y155">
            <v>1.1000000000000001</v>
          </cell>
          <cell r="Z155">
            <v>1.3</v>
          </cell>
          <cell r="AA155">
            <v>1.5</v>
          </cell>
          <cell r="AB155">
            <v>1.2</v>
          </cell>
        </row>
        <row r="156">
          <cell r="A156">
            <v>31017</v>
          </cell>
          <cell r="B156">
            <v>66.400000000000006</v>
          </cell>
          <cell r="C156">
            <v>67.099999999999994</v>
          </cell>
          <cell r="D156">
            <v>68.5</v>
          </cell>
          <cell r="E156">
            <v>68.3</v>
          </cell>
          <cell r="F156">
            <v>66.8</v>
          </cell>
          <cell r="G156">
            <v>68</v>
          </cell>
          <cell r="H156">
            <v>70.5</v>
          </cell>
          <cell r="I156">
            <v>68.599999999999994</v>
          </cell>
          <cell r="J156">
            <v>67.2</v>
          </cell>
          <cell r="K156">
            <v>2.2999999999999998</v>
          </cell>
          <cell r="L156">
            <v>2.4</v>
          </cell>
          <cell r="M156">
            <v>3.5</v>
          </cell>
          <cell r="N156">
            <v>3.3</v>
          </cell>
          <cell r="O156">
            <v>1.8</v>
          </cell>
          <cell r="P156">
            <v>3.3</v>
          </cell>
          <cell r="Q156">
            <v>2.8</v>
          </cell>
          <cell r="R156">
            <v>3.3</v>
          </cell>
          <cell r="S156">
            <v>2.6</v>
          </cell>
          <cell r="T156">
            <v>1.5</v>
          </cell>
          <cell r="U156">
            <v>1.2</v>
          </cell>
          <cell r="V156">
            <v>1</v>
          </cell>
          <cell r="W156">
            <v>2.1</v>
          </cell>
          <cell r="X156">
            <v>1.2</v>
          </cell>
          <cell r="Y156">
            <v>1.9</v>
          </cell>
          <cell r="Z156">
            <v>1</v>
          </cell>
          <cell r="AA156">
            <v>1.5</v>
          </cell>
          <cell r="AB156">
            <v>1.5</v>
          </cell>
        </row>
        <row r="157">
          <cell r="A157">
            <v>31107</v>
          </cell>
          <cell r="B157">
            <v>67.400000000000006</v>
          </cell>
          <cell r="C157">
            <v>67.900000000000006</v>
          </cell>
          <cell r="D157">
            <v>69.599999999999994</v>
          </cell>
          <cell r="E157">
            <v>69.3</v>
          </cell>
          <cell r="F157">
            <v>67.8</v>
          </cell>
          <cell r="G157">
            <v>69.099999999999994</v>
          </cell>
          <cell r="H157">
            <v>71.2</v>
          </cell>
          <cell r="I157">
            <v>69.7</v>
          </cell>
          <cell r="J157">
            <v>68.099999999999994</v>
          </cell>
          <cell r="K157">
            <v>4.3</v>
          </cell>
          <cell r="L157">
            <v>4.3</v>
          </cell>
          <cell r="M157">
            <v>4.8</v>
          </cell>
          <cell r="N157">
            <v>4.8</v>
          </cell>
          <cell r="O157">
            <v>4.3</v>
          </cell>
          <cell r="P157">
            <v>4.9000000000000004</v>
          </cell>
          <cell r="Q157">
            <v>3.3</v>
          </cell>
          <cell r="R157">
            <v>4.8</v>
          </cell>
          <cell r="S157">
            <v>4.4000000000000004</v>
          </cell>
          <cell r="T157">
            <v>1.5</v>
          </cell>
          <cell r="U157">
            <v>1.2</v>
          </cell>
          <cell r="V157">
            <v>1.6</v>
          </cell>
          <cell r="W157">
            <v>1.5</v>
          </cell>
          <cell r="X157">
            <v>1.5</v>
          </cell>
          <cell r="Y157">
            <v>1.6</v>
          </cell>
          <cell r="Z157">
            <v>1</v>
          </cell>
          <cell r="AA157">
            <v>1.6</v>
          </cell>
          <cell r="AB157">
            <v>1.3</v>
          </cell>
        </row>
        <row r="158">
          <cell r="A158">
            <v>31199</v>
          </cell>
          <cell r="B158">
            <v>68.8</v>
          </cell>
          <cell r="C158">
            <v>69.900000000000006</v>
          </cell>
          <cell r="D158">
            <v>70.8</v>
          </cell>
          <cell r="E158">
            <v>71.099999999999994</v>
          </cell>
          <cell r="F158">
            <v>69.400000000000006</v>
          </cell>
          <cell r="G158">
            <v>70.7</v>
          </cell>
          <cell r="H158">
            <v>72.8</v>
          </cell>
          <cell r="I158">
            <v>71.3</v>
          </cell>
          <cell r="J158">
            <v>69.7</v>
          </cell>
          <cell r="K158">
            <v>6.5</v>
          </cell>
          <cell r="L158">
            <v>7</v>
          </cell>
          <cell r="M158">
            <v>5.8</v>
          </cell>
          <cell r="N158">
            <v>7.4</v>
          </cell>
          <cell r="O158">
            <v>6.8</v>
          </cell>
          <cell r="P158">
            <v>7.1</v>
          </cell>
          <cell r="Q158">
            <v>5.7</v>
          </cell>
          <cell r="R158">
            <v>7.1</v>
          </cell>
          <cell r="S158">
            <v>6.6</v>
          </cell>
          <cell r="T158">
            <v>2.1</v>
          </cell>
          <cell r="U158">
            <v>2.9</v>
          </cell>
          <cell r="V158">
            <v>1.7</v>
          </cell>
          <cell r="W158">
            <v>2.6</v>
          </cell>
          <cell r="X158">
            <v>2.4</v>
          </cell>
          <cell r="Y158">
            <v>2.2999999999999998</v>
          </cell>
          <cell r="Z158">
            <v>2.2000000000000002</v>
          </cell>
          <cell r="AA158">
            <v>2.2999999999999998</v>
          </cell>
          <cell r="AB158">
            <v>2.2999999999999998</v>
          </cell>
        </row>
        <row r="159">
          <cell r="A159">
            <v>31291</v>
          </cell>
          <cell r="B159">
            <v>70.3</v>
          </cell>
          <cell r="C159">
            <v>71.400000000000006</v>
          </cell>
          <cell r="D159">
            <v>72.599999999999994</v>
          </cell>
          <cell r="E159">
            <v>72.599999999999994</v>
          </cell>
          <cell r="F159">
            <v>70.8</v>
          </cell>
          <cell r="G159">
            <v>72.5</v>
          </cell>
          <cell r="H159">
            <v>75.400000000000006</v>
          </cell>
          <cell r="I159">
            <v>73</v>
          </cell>
          <cell r="J159">
            <v>71.3</v>
          </cell>
          <cell r="K159">
            <v>7.5</v>
          </cell>
          <cell r="L159">
            <v>7.7</v>
          </cell>
          <cell r="M159">
            <v>7.1</v>
          </cell>
          <cell r="N159">
            <v>8.5</v>
          </cell>
          <cell r="O159">
            <v>7.3</v>
          </cell>
          <cell r="P159">
            <v>8.6999999999999993</v>
          </cell>
          <cell r="Q159">
            <v>8</v>
          </cell>
          <cell r="R159">
            <v>8</v>
          </cell>
          <cell r="S159">
            <v>7.7</v>
          </cell>
          <cell r="T159">
            <v>2.2000000000000002</v>
          </cell>
          <cell r="U159">
            <v>2.1</v>
          </cell>
          <cell r="V159">
            <v>2.5</v>
          </cell>
          <cell r="W159">
            <v>2.1</v>
          </cell>
          <cell r="X159">
            <v>2</v>
          </cell>
          <cell r="Y159">
            <v>2.5</v>
          </cell>
          <cell r="Z159">
            <v>3.6</v>
          </cell>
          <cell r="AA159">
            <v>2.4</v>
          </cell>
          <cell r="AB159">
            <v>2.2999999999999998</v>
          </cell>
        </row>
        <row r="160">
          <cell r="A160">
            <v>31382</v>
          </cell>
          <cell r="B160">
            <v>71.900000000000006</v>
          </cell>
          <cell r="C160">
            <v>72.599999999999994</v>
          </cell>
          <cell r="D160">
            <v>74</v>
          </cell>
          <cell r="E160">
            <v>74.099999999999994</v>
          </cell>
          <cell r="F160">
            <v>72.400000000000006</v>
          </cell>
          <cell r="G160">
            <v>74</v>
          </cell>
          <cell r="H160">
            <v>76.2</v>
          </cell>
          <cell r="I160">
            <v>74.599999999999994</v>
          </cell>
          <cell r="J160">
            <v>72.7</v>
          </cell>
          <cell r="K160">
            <v>8.3000000000000007</v>
          </cell>
          <cell r="L160">
            <v>8.1999999999999993</v>
          </cell>
          <cell r="M160">
            <v>8</v>
          </cell>
          <cell r="N160">
            <v>8.5</v>
          </cell>
          <cell r="O160">
            <v>8.4</v>
          </cell>
          <cell r="P160">
            <v>8.8000000000000007</v>
          </cell>
          <cell r="Q160">
            <v>8.1</v>
          </cell>
          <cell r="R160">
            <v>8.6999999999999993</v>
          </cell>
          <cell r="S160">
            <v>8.1999999999999993</v>
          </cell>
          <cell r="T160">
            <v>2.2999999999999998</v>
          </cell>
          <cell r="U160">
            <v>1.7</v>
          </cell>
          <cell r="V160">
            <v>1.9</v>
          </cell>
          <cell r="W160">
            <v>2.1</v>
          </cell>
          <cell r="X160">
            <v>2.2999999999999998</v>
          </cell>
          <cell r="Y160">
            <v>2.1</v>
          </cell>
          <cell r="Z160">
            <v>1.1000000000000001</v>
          </cell>
          <cell r="AA160">
            <v>2.2000000000000002</v>
          </cell>
          <cell r="AB160">
            <v>2</v>
          </cell>
        </row>
        <row r="161">
          <cell r="A161">
            <v>31472</v>
          </cell>
          <cell r="B161">
            <v>73.599999999999994</v>
          </cell>
          <cell r="C161">
            <v>74.599999999999994</v>
          </cell>
          <cell r="D161">
            <v>75.8</v>
          </cell>
          <cell r="E161">
            <v>75.2</v>
          </cell>
          <cell r="F161">
            <v>73.599999999999994</v>
          </cell>
          <cell r="G161">
            <v>75.099999999999994</v>
          </cell>
          <cell r="H161">
            <v>77.599999999999994</v>
          </cell>
          <cell r="I161">
            <v>76.2</v>
          </cell>
          <cell r="J161">
            <v>74.400000000000006</v>
          </cell>
          <cell r="K161">
            <v>9.1999999999999993</v>
          </cell>
          <cell r="L161">
            <v>9.9</v>
          </cell>
          <cell r="M161">
            <v>8.9</v>
          </cell>
          <cell r="N161">
            <v>8.5</v>
          </cell>
          <cell r="O161">
            <v>8.6</v>
          </cell>
          <cell r="P161">
            <v>8.6999999999999993</v>
          </cell>
          <cell r="Q161">
            <v>9</v>
          </cell>
          <cell r="R161">
            <v>9.3000000000000007</v>
          </cell>
          <cell r="S161">
            <v>9.3000000000000007</v>
          </cell>
          <cell r="T161">
            <v>2.4</v>
          </cell>
          <cell r="U161">
            <v>2.8</v>
          </cell>
          <cell r="V161">
            <v>2.4</v>
          </cell>
          <cell r="W161">
            <v>1.5</v>
          </cell>
          <cell r="X161">
            <v>1.7</v>
          </cell>
          <cell r="Y161">
            <v>1.5</v>
          </cell>
          <cell r="Z161">
            <v>1.8</v>
          </cell>
          <cell r="AA161">
            <v>2.1</v>
          </cell>
          <cell r="AB161">
            <v>2.2999999999999998</v>
          </cell>
        </row>
        <row r="162">
          <cell r="A162">
            <v>31564</v>
          </cell>
          <cell r="B162">
            <v>74.900000000000006</v>
          </cell>
          <cell r="C162">
            <v>75.7</v>
          </cell>
          <cell r="D162">
            <v>76.599999999999994</v>
          </cell>
          <cell r="E162">
            <v>76.7</v>
          </cell>
          <cell r="F162">
            <v>74.8</v>
          </cell>
          <cell r="G162">
            <v>76.8</v>
          </cell>
          <cell r="H162">
            <v>78.599999999999994</v>
          </cell>
          <cell r="I162">
            <v>77.5</v>
          </cell>
          <cell r="J162">
            <v>75.599999999999994</v>
          </cell>
          <cell r="K162">
            <v>8.9</v>
          </cell>
          <cell r="L162">
            <v>8.3000000000000007</v>
          </cell>
          <cell r="M162">
            <v>8.1999999999999993</v>
          </cell>
          <cell r="N162">
            <v>7.9</v>
          </cell>
          <cell r="O162">
            <v>7.8</v>
          </cell>
          <cell r="P162">
            <v>8.6</v>
          </cell>
          <cell r="Q162">
            <v>8</v>
          </cell>
          <cell r="R162">
            <v>8.6999999999999993</v>
          </cell>
          <cell r="S162">
            <v>8.5</v>
          </cell>
          <cell r="T162">
            <v>1.8</v>
          </cell>
          <cell r="U162">
            <v>1.5</v>
          </cell>
          <cell r="V162">
            <v>1.1000000000000001</v>
          </cell>
          <cell r="W162">
            <v>2</v>
          </cell>
          <cell r="X162">
            <v>1.6</v>
          </cell>
          <cell r="Y162">
            <v>2.2999999999999998</v>
          </cell>
          <cell r="Z162">
            <v>1.3</v>
          </cell>
          <cell r="AA162">
            <v>1.7</v>
          </cell>
          <cell r="AB162">
            <v>1.6</v>
          </cell>
        </row>
        <row r="163">
          <cell r="A163">
            <v>31656</v>
          </cell>
          <cell r="B163">
            <v>76.7</v>
          </cell>
          <cell r="C163">
            <v>77.7</v>
          </cell>
          <cell r="D163">
            <v>78.5</v>
          </cell>
          <cell r="E163">
            <v>79</v>
          </cell>
          <cell r="F163">
            <v>77.3</v>
          </cell>
          <cell r="G163">
            <v>78.8</v>
          </cell>
          <cell r="H163">
            <v>80.7</v>
          </cell>
          <cell r="I163">
            <v>79.099999999999994</v>
          </cell>
          <cell r="J163">
            <v>77.599999999999994</v>
          </cell>
          <cell r="K163">
            <v>9.1</v>
          </cell>
          <cell r="L163">
            <v>8.8000000000000007</v>
          </cell>
          <cell r="M163">
            <v>8.1</v>
          </cell>
          <cell r="N163">
            <v>8.8000000000000007</v>
          </cell>
          <cell r="O163">
            <v>9.1999999999999993</v>
          </cell>
          <cell r="P163">
            <v>8.6999999999999993</v>
          </cell>
          <cell r="Q163">
            <v>7</v>
          </cell>
          <cell r="R163">
            <v>8.4</v>
          </cell>
          <cell r="S163">
            <v>8.8000000000000007</v>
          </cell>
          <cell r="T163">
            <v>2.4</v>
          </cell>
          <cell r="U163">
            <v>2.6</v>
          </cell>
          <cell r="V163">
            <v>2.5</v>
          </cell>
          <cell r="W163">
            <v>3</v>
          </cell>
          <cell r="X163">
            <v>3.3</v>
          </cell>
          <cell r="Y163">
            <v>2.6</v>
          </cell>
          <cell r="Z163">
            <v>2.7</v>
          </cell>
          <cell r="AA163">
            <v>2.1</v>
          </cell>
          <cell r="AB163">
            <v>2.6</v>
          </cell>
        </row>
        <row r="164">
          <cell r="A164">
            <v>31747</v>
          </cell>
          <cell r="B164">
            <v>78.900000000000006</v>
          </cell>
          <cell r="C164">
            <v>80</v>
          </cell>
          <cell r="D164">
            <v>80.599999999999994</v>
          </cell>
          <cell r="E164">
            <v>81</v>
          </cell>
          <cell r="F164">
            <v>79.7</v>
          </cell>
          <cell r="G164">
            <v>81.400000000000006</v>
          </cell>
          <cell r="H164">
            <v>83.5</v>
          </cell>
          <cell r="I164">
            <v>81.099999999999994</v>
          </cell>
          <cell r="J164">
            <v>79.8</v>
          </cell>
          <cell r="K164">
            <v>9.6999999999999993</v>
          </cell>
          <cell r="L164">
            <v>10.199999999999999</v>
          </cell>
          <cell r="M164">
            <v>8.9</v>
          </cell>
          <cell r="N164">
            <v>9.3000000000000007</v>
          </cell>
          <cell r="O164">
            <v>10.1</v>
          </cell>
          <cell r="P164">
            <v>10</v>
          </cell>
          <cell r="Q164">
            <v>9.6</v>
          </cell>
          <cell r="R164">
            <v>8.6999999999999993</v>
          </cell>
          <cell r="S164">
            <v>9.8000000000000007</v>
          </cell>
          <cell r="T164">
            <v>2.9</v>
          </cell>
          <cell r="U164">
            <v>3</v>
          </cell>
          <cell r="V164">
            <v>2.7</v>
          </cell>
          <cell r="W164">
            <v>2.5</v>
          </cell>
          <cell r="X164">
            <v>3.1</v>
          </cell>
          <cell r="Y164">
            <v>3.3</v>
          </cell>
          <cell r="Z164">
            <v>3.5</v>
          </cell>
          <cell r="AA164">
            <v>2.5</v>
          </cell>
          <cell r="AB164">
            <v>2.8</v>
          </cell>
        </row>
        <row r="165">
          <cell r="A165">
            <v>31837</v>
          </cell>
          <cell r="B165">
            <v>80.5</v>
          </cell>
          <cell r="C165">
            <v>81.5</v>
          </cell>
          <cell r="D165">
            <v>82.3</v>
          </cell>
          <cell r="E165">
            <v>82.4</v>
          </cell>
          <cell r="F165">
            <v>81.2</v>
          </cell>
          <cell r="G165">
            <v>83.1</v>
          </cell>
          <cell r="H165">
            <v>84.9</v>
          </cell>
          <cell r="I165">
            <v>82.5</v>
          </cell>
          <cell r="J165">
            <v>81.400000000000006</v>
          </cell>
          <cell r="K165">
            <v>9.4</v>
          </cell>
          <cell r="L165">
            <v>9.1999999999999993</v>
          </cell>
          <cell r="M165">
            <v>8.6</v>
          </cell>
          <cell r="N165">
            <v>9.6</v>
          </cell>
          <cell r="O165">
            <v>10.3</v>
          </cell>
          <cell r="P165">
            <v>10.7</v>
          </cell>
          <cell r="Q165">
            <v>9.4</v>
          </cell>
          <cell r="R165">
            <v>8.3000000000000007</v>
          </cell>
          <cell r="S165">
            <v>9.4</v>
          </cell>
          <cell r="T165">
            <v>2</v>
          </cell>
          <cell r="U165">
            <v>1.9</v>
          </cell>
          <cell r="V165">
            <v>2.1</v>
          </cell>
          <cell r="W165">
            <v>1.7</v>
          </cell>
          <cell r="X165">
            <v>1.9</v>
          </cell>
          <cell r="Y165">
            <v>2.1</v>
          </cell>
          <cell r="Z165">
            <v>1.7</v>
          </cell>
          <cell r="AA165">
            <v>1.7</v>
          </cell>
          <cell r="AB165">
            <v>2</v>
          </cell>
        </row>
        <row r="166">
          <cell r="A166">
            <v>31929</v>
          </cell>
          <cell r="B166">
            <v>81.8</v>
          </cell>
          <cell r="C166">
            <v>82.8</v>
          </cell>
          <cell r="D166">
            <v>83.3</v>
          </cell>
          <cell r="E166">
            <v>83.7</v>
          </cell>
          <cell r="F166">
            <v>82.6</v>
          </cell>
          <cell r="G166">
            <v>84.4</v>
          </cell>
          <cell r="H166">
            <v>86.3</v>
          </cell>
          <cell r="I166">
            <v>83.8</v>
          </cell>
          <cell r="J166">
            <v>82.6</v>
          </cell>
          <cell r="K166">
            <v>9.1999999999999993</v>
          </cell>
          <cell r="L166">
            <v>9.4</v>
          </cell>
          <cell r="M166">
            <v>8.6999999999999993</v>
          </cell>
          <cell r="N166">
            <v>9.1</v>
          </cell>
          <cell r="O166">
            <v>10.4</v>
          </cell>
          <cell r="P166">
            <v>9.9</v>
          </cell>
          <cell r="Q166">
            <v>9.8000000000000007</v>
          </cell>
          <cell r="R166">
            <v>8.1</v>
          </cell>
          <cell r="S166">
            <v>9.3000000000000007</v>
          </cell>
          <cell r="T166">
            <v>1.6</v>
          </cell>
          <cell r="U166">
            <v>1.6</v>
          </cell>
          <cell r="V166">
            <v>1.2</v>
          </cell>
          <cell r="W166">
            <v>1.6</v>
          </cell>
          <cell r="X166">
            <v>1.7</v>
          </cell>
          <cell r="Y166">
            <v>1.6</v>
          </cell>
          <cell r="Z166">
            <v>1.6</v>
          </cell>
          <cell r="AA166">
            <v>1.6</v>
          </cell>
          <cell r="AB166">
            <v>1.5</v>
          </cell>
        </row>
        <row r="167">
          <cell r="A167">
            <v>32021</v>
          </cell>
          <cell r="B167">
            <v>83.2</v>
          </cell>
          <cell r="C167">
            <v>84.3</v>
          </cell>
          <cell r="D167">
            <v>84.5</v>
          </cell>
          <cell r="E167">
            <v>84.7</v>
          </cell>
          <cell r="F167">
            <v>83.8</v>
          </cell>
          <cell r="G167">
            <v>85.9</v>
          </cell>
          <cell r="H167">
            <v>87.7</v>
          </cell>
          <cell r="I167">
            <v>84.9</v>
          </cell>
          <cell r="J167">
            <v>84</v>
          </cell>
          <cell r="K167">
            <v>8.5</v>
          </cell>
          <cell r="L167">
            <v>8.5</v>
          </cell>
          <cell r="M167">
            <v>7.6</v>
          </cell>
          <cell r="N167">
            <v>7.2</v>
          </cell>
          <cell r="O167">
            <v>8.4</v>
          </cell>
          <cell r="P167">
            <v>9</v>
          </cell>
          <cell r="Q167">
            <v>8.6999999999999993</v>
          </cell>
          <cell r="R167">
            <v>7.3</v>
          </cell>
          <cell r="S167">
            <v>8.1999999999999993</v>
          </cell>
          <cell r="T167">
            <v>1.7</v>
          </cell>
          <cell r="U167">
            <v>1.8</v>
          </cell>
          <cell r="V167">
            <v>1.4</v>
          </cell>
          <cell r="W167">
            <v>1.2</v>
          </cell>
          <cell r="X167">
            <v>1.5</v>
          </cell>
          <cell r="Y167">
            <v>1.8</v>
          </cell>
          <cell r="Z167">
            <v>1.6</v>
          </cell>
          <cell r="AA167">
            <v>1.3</v>
          </cell>
          <cell r="AB167">
            <v>1.7</v>
          </cell>
        </row>
        <row r="168">
          <cell r="A168">
            <v>32112</v>
          </cell>
          <cell r="B168">
            <v>84.6</v>
          </cell>
          <cell r="C168">
            <v>85.7</v>
          </cell>
          <cell r="D168">
            <v>86.1</v>
          </cell>
          <cell r="E168">
            <v>86.4</v>
          </cell>
          <cell r="F168">
            <v>85.2</v>
          </cell>
          <cell r="G168">
            <v>87.2</v>
          </cell>
          <cell r="H168">
            <v>89.2</v>
          </cell>
          <cell r="I168">
            <v>86.4</v>
          </cell>
          <cell r="J168">
            <v>85.5</v>
          </cell>
          <cell r="K168">
            <v>7.2</v>
          </cell>
          <cell r="L168">
            <v>7.1</v>
          </cell>
          <cell r="M168">
            <v>6.8</v>
          </cell>
          <cell r="N168">
            <v>6.7</v>
          </cell>
          <cell r="O168">
            <v>6.9</v>
          </cell>
          <cell r="P168">
            <v>7.1</v>
          </cell>
          <cell r="Q168">
            <v>6.8</v>
          </cell>
          <cell r="R168">
            <v>6.5</v>
          </cell>
          <cell r="S168">
            <v>7.1</v>
          </cell>
          <cell r="T168">
            <v>1.7</v>
          </cell>
          <cell r="U168">
            <v>1.7</v>
          </cell>
          <cell r="V168">
            <v>1.9</v>
          </cell>
          <cell r="W168">
            <v>2</v>
          </cell>
          <cell r="X168">
            <v>1.7</v>
          </cell>
          <cell r="Y168">
            <v>1.5</v>
          </cell>
          <cell r="Z168">
            <v>1.7</v>
          </cell>
          <cell r="AA168">
            <v>1.8</v>
          </cell>
          <cell r="AB168">
            <v>1.8</v>
          </cell>
        </row>
        <row r="169">
          <cell r="A169">
            <v>32203</v>
          </cell>
          <cell r="B169">
            <v>86.5</v>
          </cell>
          <cell r="C169">
            <v>87</v>
          </cell>
          <cell r="D169">
            <v>87.6</v>
          </cell>
          <cell r="E169">
            <v>87.6</v>
          </cell>
          <cell r="F169">
            <v>86.6</v>
          </cell>
          <cell r="G169">
            <v>88.7</v>
          </cell>
          <cell r="H169">
            <v>90.4</v>
          </cell>
          <cell r="I169">
            <v>88.1</v>
          </cell>
          <cell r="J169">
            <v>87</v>
          </cell>
          <cell r="K169">
            <v>7.5</v>
          </cell>
          <cell r="L169">
            <v>6.7</v>
          </cell>
          <cell r="M169">
            <v>6.4</v>
          </cell>
          <cell r="N169">
            <v>6.3</v>
          </cell>
          <cell r="O169">
            <v>6.7</v>
          </cell>
          <cell r="P169">
            <v>6.7</v>
          </cell>
          <cell r="Q169">
            <v>6.5</v>
          </cell>
          <cell r="R169">
            <v>6.8</v>
          </cell>
          <cell r="S169">
            <v>6.9</v>
          </cell>
          <cell r="T169">
            <v>2.2000000000000002</v>
          </cell>
          <cell r="U169">
            <v>1.5</v>
          </cell>
          <cell r="V169">
            <v>1.7</v>
          </cell>
          <cell r="W169">
            <v>1.4</v>
          </cell>
          <cell r="X169">
            <v>1.6</v>
          </cell>
          <cell r="Y169">
            <v>1.7</v>
          </cell>
          <cell r="Z169">
            <v>1.3</v>
          </cell>
          <cell r="AA169">
            <v>2</v>
          </cell>
          <cell r="AB169">
            <v>1.8</v>
          </cell>
        </row>
        <row r="170">
          <cell r="A170">
            <v>32295</v>
          </cell>
          <cell r="B170">
            <v>87.8</v>
          </cell>
          <cell r="C170">
            <v>88.6</v>
          </cell>
          <cell r="D170">
            <v>89.3</v>
          </cell>
          <cell r="E170">
            <v>89.1</v>
          </cell>
          <cell r="F170">
            <v>88.1</v>
          </cell>
          <cell r="G170">
            <v>90</v>
          </cell>
          <cell r="H170">
            <v>91.8</v>
          </cell>
          <cell r="I170">
            <v>89.7</v>
          </cell>
          <cell r="J170">
            <v>88.5</v>
          </cell>
          <cell r="K170">
            <v>7.3</v>
          </cell>
          <cell r="L170">
            <v>7</v>
          </cell>
          <cell r="M170">
            <v>7.2</v>
          </cell>
          <cell r="N170">
            <v>6.5</v>
          </cell>
          <cell r="O170">
            <v>6.7</v>
          </cell>
          <cell r="P170">
            <v>6.6</v>
          </cell>
          <cell r="Q170">
            <v>6.4</v>
          </cell>
          <cell r="R170">
            <v>7</v>
          </cell>
          <cell r="S170">
            <v>7.1</v>
          </cell>
          <cell r="T170">
            <v>1.5</v>
          </cell>
          <cell r="U170">
            <v>1.8</v>
          </cell>
          <cell r="V170">
            <v>1.9</v>
          </cell>
          <cell r="W170">
            <v>1.7</v>
          </cell>
          <cell r="X170">
            <v>1.7</v>
          </cell>
          <cell r="Y170">
            <v>1.5</v>
          </cell>
          <cell r="Z170">
            <v>1.5</v>
          </cell>
          <cell r="AA170">
            <v>1.8</v>
          </cell>
          <cell r="AB170">
            <v>1.7</v>
          </cell>
        </row>
        <row r="171">
          <cell r="A171">
            <v>32387</v>
          </cell>
          <cell r="B171">
            <v>90.1</v>
          </cell>
          <cell r="C171">
            <v>89.9</v>
          </cell>
          <cell r="D171">
            <v>90.6</v>
          </cell>
          <cell r="E171">
            <v>90.8</v>
          </cell>
          <cell r="F171">
            <v>89.9</v>
          </cell>
          <cell r="G171">
            <v>91.1</v>
          </cell>
          <cell r="H171">
            <v>92.4</v>
          </cell>
          <cell r="I171">
            <v>90.8</v>
          </cell>
          <cell r="J171">
            <v>90.2</v>
          </cell>
          <cell r="K171">
            <v>8.3000000000000007</v>
          </cell>
          <cell r="L171">
            <v>6.6</v>
          </cell>
          <cell r="M171">
            <v>7.2</v>
          </cell>
          <cell r="N171">
            <v>7.2</v>
          </cell>
          <cell r="O171">
            <v>7.3</v>
          </cell>
          <cell r="P171">
            <v>6.1</v>
          </cell>
          <cell r="Q171">
            <v>5.4</v>
          </cell>
          <cell r="R171">
            <v>6.9</v>
          </cell>
          <cell r="S171">
            <v>7.4</v>
          </cell>
          <cell r="T171">
            <v>2.6</v>
          </cell>
          <cell r="U171">
            <v>1.5</v>
          </cell>
          <cell r="V171">
            <v>1.5</v>
          </cell>
          <cell r="W171">
            <v>1.9</v>
          </cell>
          <cell r="X171">
            <v>2</v>
          </cell>
          <cell r="Y171">
            <v>1.2</v>
          </cell>
          <cell r="Z171">
            <v>0.7</v>
          </cell>
          <cell r="AA171">
            <v>1.2</v>
          </cell>
          <cell r="AB171">
            <v>1.9</v>
          </cell>
        </row>
        <row r="172">
          <cell r="A172">
            <v>32478</v>
          </cell>
          <cell r="B172">
            <v>92.4</v>
          </cell>
          <cell r="C172">
            <v>91.5</v>
          </cell>
          <cell r="D172">
            <v>92.2</v>
          </cell>
          <cell r="E172">
            <v>92.3</v>
          </cell>
          <cell r="F172">
            <v>91.8</v>
          </cell>
          <cell r="G172">
            <v>92.5</v>
          </cell>
          <cell r="H172">
            <v>93.3</v>
          </cell>
          <cell r="I172">
            <v>92.4</v>
          </cell>
          <cell r="J172">
            <v>92</v>
          </cell>
          <cell r="K172">
            <v>9.1999999999999993</v>
          </cell>
          <cell r="L172">
            <v>6.8</v>
          </cell>
          <cell r="M172">
            <v>7.1</v>
          </cell>
          <cell r="N172">
            <v>6.8</v>
          </cell>
          <cell r="O172">
            <v>7.7</v>
          </cell>
          <cell r="P172">
            <v>6.1</v>
          </cell>
          <cell r="Q172">
            <v>4.5999999999999996</v>
          </cell>
          <cell r="R172">
            <v>6.9</v>
          </cell>
          <cell r="S172">
            <v>7.6</v>
          </cell>
          <cell r="T172">
            <v>2.6</v>
          </cell>
          <cell r="U172">
            <v>1.8</v>
          </cell>
          <cell r="V172">
            <v>1.8</v>
          </cell>
          <cell r="W172">
            <v>1.7</v>
          </cell>
          <cell r="X172">
            <v>2.1</v>
          </cell>
          <cell r="Y172">
            <v>1.5</v>
          </cell>
          <cell r="Z172">
            <v>1</v>
          </cell>
          <cell r="AA172">
            <v>1.8</v>
          </cell>
          <cell r="AB172">
            <v>2</v>
          </cell>
        </row>
        <row r="173">
          <cell r="A173">
            <v>32568</v>
          </cell>
          <cell r="B173">
            <v>92.5</v>
          </cell>
          <cell r="C173">
            <v>92.7</v>
          </cell>
          <cell r="D173">
            <v>93.5</v>
          </cell>
          <cell r="E173">
            <v>94.2</v>
          </cell>
          <cell r="F173">
            <v>92.7</v>
          </cell>
          <cell r="G173">
            <v>94.2</v>
          </cell>
          <cell r="H173">
            <v>94.7</v>
          </cell>
          <cell r="I173">
            <v>93.5</v>
          </cell>
          <cell r="J173">
            <v>92.9</v>
          </cell>
          <cell r="K173">
            <v>6.9</v>
          </cell>
          <cell r="L173">
            <v>6.6</v>
          </cell>
          <cell r="M173">
            <v>6.7</v>
          </cell>
          <cell r="N173">
            <v>7.5</v>
          </cell>
          <cell r="O173">
            <v>7</v>
          </cell>
          <cell r="P173">
            <v>6.2</v>
          </cell>
          <cell r="Q173">
            <v>4.8</v>
          </cell>
          <cell r="R173">
            <v>6.1</v>
          </cell>
          <cell r="S173">
            <v>6.8</v>
          </cell>
          <cell r="T173">
            <v>0.1</v>
          </cell>
          <cell r="U173">
            <v>1.3</v>
          </cell>
          <cell r="V173">
            <v>1.4</v>
          </cell>
          <cell r="W173">
            <v>2.1</v>
          </cell>
          <cell r="X173">
            <v>1</v>
          </cell>
          <cell r="Y173">
            <v>1.8</v>
          </cell>
          <cell r="Z173">
            <v>1.5</v>
          </cell>
          <cell r="AA173">
            <v>1.2</v>
          </cell>
          <cell r="AB173">
            <v>1</v>
          </cell>
        </row>
        <row r="174">
          <cell r="A174">
            <v>32660</v>
          </cell>
          <cell r="B174">
            <v>94.8</v>
          </cell>
          <cell r="C174">
            <v>95.2</v>
          </cell>
          <cell r="D174">
            <v>95.8</v>
          </cell>
          <cell r="E174">
            <v>96</v>
          </cell>
          <cell r="F174">
            <v>94.7</v>
          </cell>
          <cell r="G174">
            <v>96</v>
          </cell>
          <cell r="H174">
            <v>96.3</v>
          </cell>
          <cell r="I174">
            <v>95.7</v>
          </cell>
          <cell r="J174">
            <v>95.2</v>
          </cell>
          <cell r="K174">
            <v>8</v>
          </cell>
          <cell r="L174">
            <v>7.4</v>
          </cell>
          <cell r="M174">
            <v>7.3</v>
          </cell>
          <cell r="N174">
            <v>7.7</v>
          </cell>
          <cell r="O174">
            <v>7.5</v>
          </cell>
          <cell r="P174">
            <v>6.7</v>
          </cell>
          <cell r="Q174">
            <v>4.9000000000000004</v>
          </cell>
          <cell r="R174">
            <v>6.7</v>
          </cell>
          <cell r="S174">
            <v>7.6</v>
          </cell>
          <cell r="T174">
            <v>2.5</v>
          </cell>
          <cell r="U174">
            <v>2.7</v>
          </cell>
          <cell r="V174">
            <v>2.5</v>
          </cell>
          <cell r="W174">
            <v>1.9</v>
          </cell>
          <cell r="X174">
            <v>2.2000000000000002</v>
          </cell>
          <cell r="Y174">
            <v>1.9</v>
          </cell>
          <cell r="Z174">
            <v>1.7</v>
          </cell>
          <cell r="AA174">
            <v>2.4</v>
          </cell>
          <cell r="AB174">
            <v>2.5</v>
          </cell>
        </row>
        <row r="175">
          <cell r="A175">
            <v>32752</v>
          </cell>
          <cell r="B175">
            <v>97.4</v>
          </cell>
          <cell r="C175">
            <v>97.3</v>
          </cell>
          <cell r="D175">
            <v>97.6</v>
          </cell>
          <cell r="E175">
            <v>97.7</v>
          </cell>
          <cell r="F175">
            <v>96.9</v>
          </cell>
          <cell r="G175">
            <v>97.6</v>
          </cell>
          <cell r="H175">
            <v>97.6</v>
          </cell>
          <cell r="I175">
            <v>97.2</v>
          </cell>
          <cell r="J175">
            <v>97.4</v>
          </cell>
          <cell r="K175">
            <v>8.1</v>
          </cell>
          <cell r="L175">
            <v>8.1999999999999993</v>
          </cell>
          <cell r="M175">
            <v>7.7</v>
          </cell>
          <cell r="N175">
            <v>7.6</v>
          </cell>
          <cell r="O175">
            <v>7.8</v>
          </cell>
          <cell r="P175">
            <v>7.1</v>
          </cell>
          <cell r="Q175">
            <v>5.6</v>
          </cell>
          <cell r="R175">
            <v>7</v>
          </cell>
          <cell r="S175">
            <v>8</v>
          </cell>
          <cell r="T175">
            <v>2.7</v>
          </cell>
          <cell r="U175">
            <v>2.2000000000000002</v>
          </cell>
          <cell r="V175">
            <v>1.9</v>
          </cell>
          <cell r="W175">
            <v>1.8</v>
          </cell>
          <cell r="X175">
            <v>2.2999999999999998</v>
          </cell>
          <cell r="Y175">
            <v>1.7</v>
          </cell>
          <cell r="Z175">
            <v>1.3</v>
          </cell>
          <cell r="AA175">
            <v>1.6</v>
          </cell>
          <cell r="AB175">
            <v>2.2999999999999998</v>
          </cell>
        </row>
        <row r="176">
          <cell r="A176">
            <v>32843</v>
          </cell>
          <cell r="B176">
            <v>99.2</v>
          </cell>
          <cell r="C176">
            <v>99.2</v>
          </cell>
          <cell r="D176">
            <v>99.3</v>
          </cell>
          <cell r="E176">
            <v>99.2</v>
          </cell>
          <cell r="F176">
            <v>98.9</v>
          </cell>
          <cell r="G176">
            <v>99.4</v>
          </cell>
          <cell r="H176">
            <v>99.4</v>
          </cell>
          <cell r="I176">
            <v>99.3</v>
          </cell>
          <cell r="J176">
            <v>99.2</v>
          </cell>
          <cell r="K176">
            <v>7.4</v>
          </cell>
          <cell r="L176">
            <v>8.4</v>
          </cell>
          <cell r="M176">
            <v>7.7</v>
          </cell>
          <cell r="N176">
            <v>7.5</v>
          </cell>
          <cell r="O176">
            <v>7.7</v>
          </cell>
          <cell r="P176">
            <v>7.5</v>
          </cell>
          <cell r="Q176">
            <v>6.5</v>
          </cell>
          <cell r="R176">
            <v>7.5</v>
          </cell>
          <cell r="S176">
            <v>7.8</v>
          </cell>
          <cell r="T176">
            <v>1.8</v>
          </cell>
          <cell r="U176">
            <v>2</v>
          </cell>
          <cell r="V176">
            <v>1.7</v>
          </cell>
          <cell r="W176">
            <v>1.5</v>
          </cell>
          <cell r="X176">
            <v>2.1</v>
          </cell>
          <cell r="Y176">
            <v>1.8</v>
          </cell>
          <cell r="Z176">
            <v>1.8</v>
          </cell>
          <cell r="AA176">
            <v>2.2000000000000002</v>
          </cell>
          <cell r="AB176">
            <v>1.8</v>
          </cell>
        </row>
        <row r="177">
          <cell r="A177">
            <v>32933</v>
          </cell>
          <cell r="B177">
            <v>100.9</v>
          </cell>
          <cell r="C177">
            <v>100.7</v>
          </cell>
          <cell r="D177">
            <v>100.8</v>
          </cell>
          <cell r="E177">
            <v>100.6</v>
          </cell>
          <cell r="F177">
            <v>101.2</v>
          </cell>
          <cell r="G177">
            <v>101</v>
          </cell>
          <cell r="H177">
            <v>100.6</v>
          </cell>
          <cell r="I177">
            <v>101.2</v>
          </cell>
          <cell r="J177">
            <v>100.9</v>
          </cell>
          <cell r="K177">
            <v>9.1</v>
          </cell>
          <cell r="L177">
            <v>8.6</v>
          </cell>
          <cell r="M177">
            <v>7.8</v>
          </cell>
          <cell r="N177">
            <v>6.8</v>
          </cell>
          <cell r="O177">
            <v>9.1999999999999993</v>
          </cell>
          <cell r="P177">
            <v>7.2</v>
          </cell>
          <cell r="Q177">
            <v>6.2</v>
          </cell>
          <cell r="R177">
            <v>8.1999999999999993</v>
          </cell>
          <cell r="S177">
            <v>8.6</v>
          </cell>
          <cell r="T177">
            <v>1.7</v>
          </cell>
          <cell r="U177">
            <v>1.5</v>
          </cell>
          <cell r="V177">
            <v>1.5</v>
          </cell>
          <cell r="W177">
            <v>1.4</v>
          </cell>
          <cell r="X177">
            <v>2.2999999999999998</v>
          </cell>
          <cell r="Y177">
            <v>1.6</v>
          </cell>
          <cell r="Z177">
            <v>1.2</v>
          </cell>
          <cell r="AA177">
            <v>1.9</v>
          </cell>
          <cell r="AB177">
            <v>1.7</v>
          </cell>
        </row>
        <row r="178">
          <cell r="A178">
            <v>33025</v>
          </cell>
          <cell r="B178">
            <v>102.5</v>
          </cell>
          <cell r="C178">
            <v>102.7</v>
          </cell>
          <cell r="D178">
            <v>102.2</v>
          </cell>
          <cell r="E178">
            <v>102.5</v>
          </cell>
          <cell r="F178">
            <v>102.9</v>
          </cell>
          <cell r="G178">
            <v>101.9</v>
          </cell>
          <cell r="H178">
            <v>102.4</v>
          </cell>
          <cell r="I178">
            <v>102.3</v>
          </cell>
          <cell r="J178">
            <v>102.5</v>
          </cell>
          <cell r="K178">
            <v>8.1</v>
          </cell>
          <cell r="L178">
            <v>7.9</v>
          </cell>
          <cell r="M178">
            <v>6.7</v>
          </cell>
          <cell r="N178">
            <v>6.8</v>
          </cell>
          <cell r="O178">
            <v>8.6999999999999993</v>
          </cell>
          <cell r="P178">
            <v>6.1</v>
          </cell>
          <cell r="Q178">
            <v>6.3</v>
          </cell>
          <cell r="R178">
            <v>6.9</v>
          </cell>
          <cell r="S178">
            <v>7.7</v>
          </cell>
          <cell r="T178">
            <v>1.6</v>
          </cell>
          <cell r="U178">
            <v>2</v>
          </cell>
          <cell r="V178">
            <v>1.4</v>
          </cell>
          <cell r="W178">
            <v>1.9</v>
          </cell>
          <cell r="X178">
            <v>1.7</v>
          </cell>
          <cell r="Y178">
            <v>0.9</v>
          </cell>
          <cell r="Z178">
            <v>1.8</v>
          </cell>
          <cell r="AA178">
            <v>1.1000000000000001</v>
          </cell>
          <cell r="AB178">
            <v>1.6</v>
          </cell>
        </row>
        <row r="179">
          <cell r="A179">
            <v>33117</v>
          </cell>
          <cell r="B179">
            <v>103.1</v>
          </cell>
          <cell r="C179">
            <v>103.5</v>
          </cell>
          <cell r="D179">
            <v>102.8</v>
          </cell>
          <cell r="E179">
            <v>103.8</v>
          </cell>
          <cell r="F179">
            <v>103.7</v>
          </cell>
          <cell r="G179">
            <v>103</v>
          </cell>
          <cell r="H179">
            <v>103.5</v>
          </cell>
          <cell r="I179">
            <v>103.1</v>
          </cell>
          <cell r="J179">
            <v>103.3</v>
          </cell>
          <cell r="K179">
            <v>5.9</v>
          </cell>
          <cell r="L179">
            <v>6.4</v>
          </cell>
          <cell r="M179">
            <v>5.3</v>
          </cell>
          <cell r="N179">
            <v>6.2</v>
          </cell>
          <cell r="O179">
            <v>7</v>
          </cell>
          <cell r="P179">
            <v>5.5</v>
          </cell>
          <cell r="Q179">
            <v>6</v>
          </cell>
          <cell r="R179">
            <v>6.1</v>
          </cell>
          <cell r="S179">
            <v>6.1</v>
          </cell>
          <cell r="T179">
            <v>0.6</v>
          </cell>
          <cell r="U179">
            <v>0.8</v>
          </cell>
          <cell r="V179">
            <v>0.6</v>
          </cell>
          <cell r="W179">
            <v>1.3</v>
          </cell>
          <cell r="X179">
            <v>0.8</v>
          </cell>
          <cell r="Y179">
            <v>1.1000000000000001</v>
          </cell>
          <cell r="Z179">
            <v>1.1000000000000001</v>
          </cell>
          <cell r="AA179">
            <v>0.8</v>
          </cell>
          <cell r="AB179">
            <v>0.8</v>
          </cell>
        </row>
        <row r="180">
          <cell r="A180">
            <v>33208</v>
          </cell>
          <cell r="B180">
            <v>105.5</v>
          </cell>
          <cell r="C180">
            <v>106.6</v>
          </cell>
          <cell r="D180">
            <v>105.4</v>
          </cell>
          <cell r="E180">
            <v>106.9</v>
          </cell>
          <cell r="F180">
            <v>106.2</v>
          </cell>
          <cell r="G180">
            <v>105.5</v>
          </cell>
          <cell r="H180">
            <v>106.4</v>
          </cell>
          <cell r="I180">
            <v>106</v>
          </cell>
          <cell r="J180">
            <v>106</v>
          </cell>
          <cell r="K180">
            <v>6.4</v>
          </cell>
          <cell r="L180">
            <v>7.5</v>
          </cell>
          <cell r="M180">
            <v>6.1</v>
          </cell>
          <cell r="N180">
            <v>7.8</v>
          </cell>
          <cell r="O180">
            <v>7.4</v>
          </cell>
          <cell r="P180">
            <v>6.1</v>
          </cell>
          <cell r="Q180">
            <v>7</v>
          </cell>
          <cell r="R180">
            <v>6.7</v>
          </cell>
          <cell r="S180">
            <v>6.9</v>
          </cell>
          <cell r="T180">
            <v>2.2999999999999998</v>
          </cell>
          <cell r="U180">
            <v>3</v>
          </cell>
          <cell r="V180">
            <v>2.5</v>
          </cell>
          <cell r="W180">
            <v>3</v>
          </cell>
          <cell r="X180">
            <v>2.4</v>
          </cell>
          <cell r="Y180">
            <v>2.4</v>
          </cell>
          <cell r="Z180">
            <v>2.8</v>
          </cell>
          <cell r="AA180">
            <v>2.8</v>
          </cell>
          <cell r="AB180">
            <v>2.6</v>
          </cell>
        </row>
        <row r="181">
          <cell r="A181">
            <v>33298</v>
          </cell>
          <cell r="B181">
            <v>105.7</v>
          </cell>
          <cell r="C181">
            <v>106.1</v>
          </cell>
          <cell r="D181">
            <v>105.7</v>
          </cell>
          <cell r="E181">
            <v>106.7</v>
          </cell>
          <cell r="F181">
            <v>105.2</v>
          </cell>
          <cell r="G181">
            <v>105.2</v>
          </cell>
          <cell r="H181">
            <v>106.1</v>
          </cell>
          <cell r="I181">
            <v>105.5</v>
          </cell>
          <cell r="J181">
            <v>105.8</v>
          </cell>
          <cell r="K181">
            <v>4.8</v>
          </cell>
          <cell r="L181">
            <v>5.4</v>
          </cell>
          <cell r="M181">
            <v>4.9000000000000004</v>
          </cell>
          <cell r="N181">
            <v>6.1</v>
          </cell>
          <cell r="O181">
            <v>4</v>
          </cell>
          <cell r="P181">
            <v>4.2</v>
          </cell>
          <cell r="Q181">
            <v>5.5</v>
          </cell>
          <cell r="R181">
            <v>4.2</v>
          </cell>
          <cell r="S181">
            <v>4.9000000000000004</v>
          </cell>
          <cell r="T181">
            <v>0.2</v>
          </cell>
          <cell r="U181">
            <v>-0.5</v>
          </cell>
          <cell r="V181">
            <v>0.3</v>
          </cell>
          <cell r="W181">
            <v>-0.2</v>
          </cell>
          <cell r="X181">
            <v>-0.9</v>
          </cell>
          <cell r="Y181">
            <v>-0.3</v>
          </cell>
          <cell r="Z181">
            <v>-0.3</v>
          </cell>
          <cell r="AA181">
            <v>-0.5</v>
          </cell>
          <cell r="AB181">
            <v>-0.2</v>
          </cell>
        </row>
        <row r="182">
          <cell r="A182">
            <v>33390</v>
          </cell>
          <cell r="B182">
            <v>105.4</v>
          </cell>
          <cell r="C182">
            <v>106.8</v>
          </cell>
          <cell r="D182">
            <v>105.7</v>
          </cell>
          <cell r="E182">
            <v>107.3</v>
          </cell>
          <cell r="F182">
            <v>105.1</v>
          </cell>
          <cell r="G182">
            <v>105.8</v>
          </cell>
          <cell r="H182">
            <v>106.6</v>
          </cell>
          <cell r="I182">
            <v>105.6</v>
          </cell>
          <cell r="J182">
            <v>106</v>
          </cell>
          <cell r="K182">
            <v>2.8</v>
          </cell>
          <cell r="L182">
            <v>4</v>
          </cell>
          <cell r="M182">
            <v>3.4</v>
          </cell>
          <cell r="N182">
            <v>4.7</v>
          </cell>
          <cell r="O182">
            <v>2.1</v>
          </cell>
          <cell r="P182">
            <v>3.8</v>
          </cell>
          <cell r="Q182">
            <v>4.0999999999999996</v>
          </cell>
          <cell r="R182">
            <v>3.2</v>
          </cell>
          <cell r="S182">
            <v>3.4</v>
          </cell>
          <cell r="T182">
            <v>-0.3</v>
          </cell>
          <cell r="U182">
            <v>0.7</v>
          </cell>
          <cell r="V182">
            <v>0</v>
          </cell>
          <cell r="W182">
            <v>0.6</v>
          </cell>
          <cell r="X182">
            <v>-0.1</v>
          </cell>
          <cell r="Y182">
            <v>0.6</v>
          </cell>
          <cell r="Z182">
            <v>0.5</v>
          </cell>
          <cell r="AA182">
            <v>0.1</v>
          </cell>
          <cell r="AB182">
            <v>0.2</v>
          </cell>
        </row>
        <row r="183">
          <cell r="A183">
            <v>33482</v>
          </cell>
          <cell r="B183">
            <v>106</v>
          </cell>
          <cell r="C183">
            <v>107.6</v>
          </cell>
          <cell r="D183">
            <v>106.1</v>
          </cell>
          <cell r="E183">
            <v>108</v>
          </cell>
          <cell r="F183">
            <v>105.7</v>
          </cell>
          <cell r="G183">
            <v>106.7</v>
          </cell>
          <cell r="H183">
            <v>106.9</v>
          </cell>
          <cell r="I183">
            <v>107</v>
          </cell>
          <cell r="J183">
            <v>106.6</v>
          </cell>
          <cell r="K183">
            <v>2.8</v>
          </cell>
          <cell r="L183">
            <v>4</v>
          </cell>
          <cell r="M183">
            <v>3.2</v>
          </cell>
          <cell r="N183">
            <v>4</v>
          </cell>
          <cell r="O183">
            <v>1.9</v>
          </cell>
          <cell r="P183">
            <v>3.6</v>
          </cell>
          <cell r="Q183">
            <v>3.3</v>
          </cell>
          <cell r="R183">
            <v>3.8</v>
          </cell>
          <cell r="S183">
            <v>3.2</v>
          </cell>
          <cell r="T183">
            <v>0.6</v>
          </cell>
          <cell r="U183">
            <v>0.7</v>
          </cell>
          <cell r="V183">
            <v>0.4</v>
          </cell>
          <cell r="W183">
            <v>0.7</v>
          </cell>
          <cell r="X183">
            <v>0.6</v>
          </cell>
          <cell r="Y183">
            <v>0.9</v>
          </cell>
          <cell r="Z183">
            <v>0.3</v>
          </cell>
          <cell r="AA183">
            <v>1.3</v>
          </cell>
          <cell r="AB183">
            <v>0.6</v>
          </cell>
        </row>
        <row r="184">
          <cell r="A184">
            <v>33573</v>
          </cell>
          <cell r="B184">
            <v>107.1</v>
          </cell>
          <cell r="C184">
            <v>108.4</v>
          </cell>
          <cell r="D184">
            <v>107.3</v>
          </cell>
          <cell r="E184">
            <v>108.8</v>
          </cell>
          <cell r="F184">
            <v>106.1</v>
          </cell>
          <cell r="G184">
            <v>107.4</v>
          </cell>
          <cell r="H184">
            <v>108.2</v>
          </cell>
          <cell r="I184">
            <v>107.9</v>
          </cell>
          <cell r="J184">
            <v>107.6</v>
          </cell>
          <cell r="K184">
            <v>1.5</v>
          </cell>
          <cell r="L184">
            <v>1.7</v>
          </cell>
          <cell r="M184">
            <v>1.8</v>
          </cell>
          <cell r="N184">
            <v>1.8</v>
          </cell>
          <cell r="O184">
            <v>-0.1</v>
          </cell>
          <cell r="P184">
            <v>1.8</v>
          </cell>
          <cell r="Q184">
            <v>1.7</v>
          </cell>
          <cell r="R184">
            <v>1.8</v>
          </cell>
          <cell r="S184">
            <v>1.5</v>
          </cell>
          <cell r="T184">
            <v>1</v>
          </cell>
          <cell r="U184">
            <v>0.7</v>
          </cell>
          <cell r="V184">
            <v>1.1000000000000001</v>
          </cell>
          <cell r="W184">
            <v>0.7</v>
          </cell>
          <cell r="X184">
            <v>0.4</v>
          </cell>
          <cell r="Y184">
            <v>0.7</v>
          </cell>
          <cell r="Z184">
            <v>1.2</v>
          </cell>
          <cell r="AA184">
            <v>0.8</v>
          </cell>
          <cell r="AB184">
            <v>0.9</v>
          </cell>
        </row>
        <row r="185">
          <cell r="A185">
            <v>33664</v>
          </cell>
          <cell r="B185">
            <v>107</v>
          </cell>
          <cell r="C185">
            <v>108.3</v>
          </cell>
          <cell r="D185">
            <v>107.5</v>
          </cell>
          <cell r="E185">
            <v>109.5</v>
          </cell>
          <cell r="F185">
            <v>106.1</v>
          </cell>
          <cell r="G185">
            <v>107.4</v>
          </cell>
          <cell r="H185">
            <v>108.3</v>
          </cell>
          <cell r="I185">
            <v>108.2</v>
          </cell>
          <cell r="J185">
            <v>107.6</v>
          </cell>
          <cell r="K185">
            <v>1.2</v>
          </cell>
          <cell r="L185">
            <v>2.1</v>
          </cell>
          <cell r="M185">
            <v>1.7</v>
          </cell>
          <cell r="N185">
            <v>2.6</v>
          </cell>
          <cell r="O185">
            <v>0.9</v>
          </cell>
          <cell r="P185">
            <v>2.1</v>
          </cell>
          <cell r="Q185">
            <v>2.1</v>
          </cell>
          <cell r="R185">
            <v>2.6</v>
          </cell>
          <cell r="S185">
            <v>1.7</v>
          </cell>
          <cell r="T185">
            <v>-0.1</v>
          </cell>
          <cell r="U185">
            <v>-0.1</v>
          </cell>
          <cell r="V185">
            <v>0.2</v>
          </cell>
          <cell r="W185">
            <v>0.6</v>
          </cell>
          <cell r="X185">
            <v>0</v>
          </cell>
          <cell r="Y185">
            <v>0</v>
          </cell>
          <cell r="Z185">
            <v>0.1</v>
          </cell>
          <cell r="AA185">
            <v>0.3</v>
          </cell>
          <cell r="AB185">
            <v>0</v>
          </cell>
        </row>
        <row r="186">
          <cell r="A186">
            <v>33756</v>
          </cell>
          <cell r="B186">
            <v>106.5</v>
          </cell>
          <cell r="C186">
            <v>108.2</v>
          </cell>
          <cell r="D186">
            <v>107</v>
          </cell>
          <cell r="E186">
            <v>109.4</v>
          </cell>
          <cell r="F186">
            <v>105.6</v>
          </cell>
          <cell r="G186">
            <v>107</v>
          </cell>
          <cell r="H186">
            <v>108.4</v>
          </cell>
          <cell r="I186">
            <v>107.9</v>
          </cell>
          <cell r="J186">
            <v>107.3</v>
          </cell>
          <cell r="K186">
            <v>1</v>
          </cell>
          <cell r="L186">
            <v>1.3</v>
          </cell>
          <cell r="M186">
            <v>1.2</v>
          </cell>
          <cell r="N186">
            <v>2</v>
          </cell>
          <cell r="O186">
            <v>0.5</v>
          </cell>
          <cell r="P186">
            <v>1.1000000000000001</v>
          </cell>
          <cell r="Q186">
            <v>1.7</v>
          </cell>
          <cell r="R186">
            <v>2.2000000000000002</v>
          </cell>
          <cell r="S186">
            <v>1.2</v>
          </cell>
          <cell r="T186">
            <v>-0.5</v>
          </cell>
          <cell r="U186">
            <v>-0.1</v>
          </cell>
          <cell r="V186">
            <v>-0.5</v>
          </cell>
          <cell r="W186">
            <v>-0.1</v>
          </cell>
          <cell r="X186">
            <v>-0.5</v>
          </cell>
          <cell r="Y186">
            <v>-0.4</v>
          </cell>
          <cell r="Z186">
            <v>0.1</v>
          </cell>
          <cell r="AA186">
            <v>-0.3</v>
          </cell>
          <cell r="AB186">
            <v>-0.3</v>
          </cell>
        </row>
        <row r="187">
          <cell r="A187">
            <v>33848</v>
          </cell>
          <cell r="B187">
            <v>106.9</v>
          </cell>
          <cell r="C187">
            <v>107.9</v>
          </cell>
          <cell r="D187">
            <v>106.9</v>
          </cell>
          <cell r="E187">
            <v>110.1</v>
          </cell>
          <cell r="F187">
            <v>105.5</v>
          </cell>
          <cell r="G187">
            <v>107.6</v>
          </cell>
          <cell r="H187">
            <v>108.9</v>
          </cell>
          <cell r="I187">
            <v>108.6</v>
          </cell>
          <cell r="J187">
            <v>107.4</v>
          </cell>
          <cell r="K187">
            <v>0.8</v>
          </cell>
          <cell r="L187">
            <v>0.3</v>
          </cell>
          <cell r="M187">
            <v>0.8</v>
          </cell>
          <cell r="N187">
            <v>1.9</v>
          </cell>
          <cell r="O187">
            <v>-0.2</v>
          </cell>
          <cell r="P187">
            <v>0.8</v>
          </cell>
          <cell r="Q187">
            <v>1.9</v>
          </cell>
          <cell r="R187">
            <v>1.5</v>
          </cell>
          <cell r="S187">
            <v>0.8</v>
          </cell>
          <cell r="T187">
            <v>0.4</v>
          </cell>
          <cell r="U187">
            <v>-0.3</v>
          </cell>
          <cell r="V187">
            <v>-0.1</v>
          </cell>
          <cell r="W187">
            <v>0.6</v>
          </cell>
          <cell r="X187">
            <v>-0.1</v>
          </cell>
          <cell r="Y187">
            <v>0.6</v>
          </cell>
          <cell r="Z187">
            <v>0.5</v>
          </cell>
          <cell r="AA187">
            <v>0.6</v>
          </cell>
          <cell r="AB187">
            <v>0.1</v>
          </cell>
        </row>
        <row r="188">
          <cell r="A188">
            <v>33939</v>
          </cell>
          <cell r="B188">
            <v>107.4</v>
          </cell>
          <cell r="C188">
            <v>108.2</v>
          </cell>
          <cell r="D188">
            <v>108.1</v>
          </cell>
          <cell r="E188">
            <v>110.7</v>
          </cell>
          <cell r="F188">
            <v>106.1</v>
          </cell>
          <cell r="G188">
            <v>108</v>
          </cell>
          <cell r="H188">
            <v>109.2</v>
          </cell>
          <cell r="I188">
            <v>109</v>
          </cell>
          <cell r="J188">
            <v>107.9</v>
          </cell>
          <cell r="K188">
            <v>0.3</v>
          </cell>
          <cell r="L188">
            <v>-0.2</v>
          </cell>
          <cell r="M188">
            <v>0.7</v>
          </cell>
          <cell r="N188">
            <v>1.7</v>
          </cell>
          <cell r="O188">
            <v>0</v>
          </cell>
          <cell r="P188">
            <v>0.6</v>
          </cell>
          <cell r="Q188">
            <v>0.9</v>
          </cell>
          <cell r="R188">
            <v>1</v>
          </cell>
          <cell r="S188">
            <v>0.3</v>
          </cell>
          <cell r="T188">
            <v>0.5</v>
          </cell>
          <cell r="U188">
            <v>0.3</v>
          </cell>
          <cell r="V188">
            <v>1.1000000000000001</v>
          </cell>
          <cell r="W188">
            <v>0.5</v>
          </cell>
          <cell r="X188">
            <v>0.6</v>
          </cell>
          <cell r="Y188">
            <v>0.4</v>
          </cell>
          <cell r="Z188">
            <v>0.3</v>
          </cell>
          <cell r="AA188">
            <v>0.4</v>
          </cell>
          <cell r="AB188">
            <v>0.5</v>
          </cell>
        </row>
        <row r="189">
          <cell r="A189">
            <v>34029</v>
          </cell>
          <cell r="B189">
            <v>108.2</v>
          </cell>
          <cell r="C189">
            <v>109.5</v>
          </cell>
          <cell r="D189">
            <v>109.1</v>
          </cell>
          <cell r="E189">
            <v>111.6</v>
          </cell>
          <cell r="F189">
            <v>106.4</v>
          </cell>
          <cell r="G189">
            <v>109.1</v>
          </cell>
          <cell r="H189">
            <v>109.8</v>
          </cell>
          <cell r="I189">
            <v>110.1</v>
          </cell>
          <cell r="J189">
            <v>108.9</v>
          </cell>
          <cell r="K189">
            <v>1.1000000000000001</v>
          </cell>
          <cell r="L189">
            <v>1.1000000000000001</v>
          </cell>
          <cell r="M189">
            <v>1.5</v>
          </cell>
          <cell r="N189">
            <v>1.9</v>
          </cell>
          <cell r="O189">
            <v>0.3</v>
          </cell>
          <cell r="P189">
            <v>1.6</v>
          </cell>
          <cell r="Q189">
            <v>1.4</v>
          </cell>
          <cell r="R189">
            <v>1.8</v>
          </cell>
          <cell r="S189">
            <v>1.2</v>
          </cell>
          <cell r="T189">
            <v>0.7</v>
          </cell>
          <cell r="U189">
            <v>1.2</v>
          </cell>
          <cell r="V189">
            <v>0.9</v>
          </cell>
          <cell r="W189">
            <v>0.8</v>
          </cell>
          <cell r="X189">
            <v>0.3</v>
          </cell>
          <cell r="Y189">
            <v>1</v>
          </cell>
          <cell r="Z189">
            <v>0.5</v>
          </cell>
          <cell r="AA189">
            <v>1</v>
          </cell>
          <cell r="AB189">
            <v>0.9</v>
          </cell>
        </row>
        <row r="190">
          <cell r="A190">
            <v>34121</v>
          </cell>
          <cell r="B190">
            <v>108.4</v>
          </cell>
          <cell r="C190">
            <v>110.1</v>
          </cell>
          <cell r="D190">
            <v>109.7</v>
          </cell>
          <cell r="E190">
            <v>112.3</v>
          </cell>
          <cell r="F190">
            <v>106.8</v>
          </cell>
          <cell r="G190">
            <v>109.4</v>
          </cell>
          <cell r="H190">
            <v>110</v>
          </cell>
          <cell r="I190">
            <v>110.3</v>
          </cell>
          <cell r="J190">
            <v>109.3</v>
          </cell>
          <cell r="K190">
            <v>1.8</v>
          </cell>
          <cell r="L190">
            <v>1.8</v>
          </cell>
          <cell r="M190">
            <v>2.5</v>
          </cell>
          <cell r="N190">
            <v>2.7</v>
          </cell>
          <cell r="O190">
            <v>1.1000000000000001</v>
          </cell>
          <cell r="P190">
            <v>2.2000000000000002</v>
          </cell>
          <cell r="Q190">
            <v>1.5</v>
          </cell>
          <cell r="R190">
            <v>2.2000000000000002</v>
          </cell>
          <cell r="S190">
            <v>1.9</v>
          </cell>
          <cell r="T190">
            <v>0.2</v>
          </cell>
          <cell r="U190">
            <v>0.5</v>
          </cell>
          <cell r="V190">
            <v>0.5</v>
          </cell>
          <cell r="W190">
            <v>0.6</v>
          </cell>
          <cell r="X190">
            <v>0.4</v>
          </cell>
          <cell r="Y190">
            <v>0.3</v>
          </cell>
          <cell r="Z190">
            <v>0.2</v>
          </cell>
          <cell r="AA190">
            <v>0.2</v>
          </cell>
          <cell r="AB190">
            <v>0.4</v>
          </cell>
        </row>
        <row r="191">
          <cell r="A191">
            <v>34213</v>
          </cell>
          <cell r="B191">
            <v>108.7</v>
          </cell>
          <cell r="C191">
            <v>110.5</v>
          </cell>
          <cell r="D191">
            <v>109.9</v>
          </cell>
          <cell r="E191">
            <v>112.7</v>
          </cell>
          <cell r="F191">
            <v>107.9</v>
          </cell>
          <cell r="G191">
            <v>111</v>
          </cell>
          <cell r="H191">
            <v>110.6</v>
          </cell>
          <cell r="I191">
            <v>111</v>
          </cell>
          <cell r="J191">
            <v>109.8</v>
          </cell>
          <cell r="K191">
            <v>1.7</v>
          </cell>
          <cell r="L191">
            <v>2.4</v>
          </cell>
          <cell r="M191">
            <v>2.8</v>
          </cell>
          <cell r="N191">
            <v>2.4</v>
          </cell>
          <cell r="O191">
            <v>2.2999999999999998</v>
          </cell>
          <cell r="P191">
            <v>3.2</v>
          </cell>
          <cell r="Q191">
            <v>1.6</v>
          </cell>
          <cell r="R191">
            <v>2.2000000000000002</v>
          </cell>
          <cell r="S191">
            <v>2.2000000000000002</v>
          </cell>
          <cell r="T191">
            <v>0.3</v>
          </cell>
          <cell r="U191">
            <v>0.4</v>
          </cell>
          <cell r="V191">
            <v>0.2</v>
          </cell>
          <cell r="W191">
            <v>0.4</v>
          </cell>
          <cell r="X191">
            <v>1</v>
          </cell>
          <cell r="Y191">
            <v>1.5</v>
          </cell>
          <cell r="Z191">
            <v>0.5</v>
          </cell>
          <cell r="AA191">
            <v>0.6</v>
          </cell>
          <cell r="AB191">
            <v>0.5</v>
          </cell>
        </row>
        <row r="192">
          <cell r="A192">
            <v>34304</v>
          </cell>
          <cell r="B192">
            <v>108.8</v>
          </cell>
          <cell r="C192">
            <v>110.8</v>
          </cell>
          <cell r="D192">
            <v>110.2</v>
          </cell>
          <cell r="E192">
            <v>112.8</v>
          </cell>
          <cell r="F192">
            <v>108.5</v>
          </cell>
          <cell r="G192">
            <v>111.6</v>
          </cell>
          <cell r="H192">
            <v>111.7</v>
          </cell>
          <cell r="I192">
            <v>111.3</v>
          </cell>
          <cell r="J192">
            <v>110</v>
          </cell>
          <cell r="K192">
            <v>1.3</v>
          </cell>
          <cell r="L192">
            <v>2.4</v>
          </cell>
          <cell r="M192">
            <v>1.9</v>
          </cell>
          <cell r="N192">
            <v>1.9</v>
          </cell>
          <cell r="O192">
            <v>2.2999999999999998</v>
          </cell>
          <cell r="P192">
            <v>3.3</v>
          </cell>
          <cell r="Q192">
            <v>2.2999999999999998</v>
          </cell>
          <cell r="R192">
            <v>2.1</v>
          </cell>
          <cell r="S192">
            <v>1.9</v>
          </cell>
          <cell r="T192">
            <v>0.1</v>
          </cell>
          <cell r="U192">
            <v>0.3</v>
          </cell>
          <cell r="V192">
            <v>0.3</v>
          </cell>
          <cell r="W192">
            <v>0.1</v>
          </cell>
          <cell r="X192">
            <v>0.6</v>
          </cell>
          <cell r="Y192">
            <v>0.5</v>
          </cell>
          <cell r="Z192">
            <v>1</v>
          </cell>
          <cell r="AA192">
            <v>0.3</v>
          </cell>
          <cell r="AB192">
            <v>0.2</v>
          </cell>
        </row>
        <row r="193">
          <cell r="A193">
            <v>34394</v>
          </cell>
          <cell r="B193">
            <v>109.1</v>
          </cell>
          <cell r="C193">
            <v>111.2</v>
          </cell>
          <cell r="D193">
            <v>110.8</v>
          </cell>
          <cell r="E193">
            <v>113.6</v>
          </cell>
          <cell r="F193">
            <v>108.6</v>
          </cell>
          <cell r="G193">
            <v>111.9</v>
          </cell>
          <cell r="H193">
            <v>111.4</v>
          </cell>
          <cell r="I193">
            <v>111.4</v>
          </cell>
          <cell r="J193">
            <v>110.4</v>
          </cell>
          <cell r="K193">
            <v>0.8</v>
          </cell>
          <cell r="L193">
            <v>1.6</v>
          </cell>
          <cell r="M193">
            <v>1.6</v>
          </cell>
          <cell r="N193">
            <v>1.8</v>
          </cell>
          <cell r="O193">
            <v>2.1</v>
          </cell>
          <cell r="P193">
            <v>2.6</v>
          </cell>
          <cell r="Q193">
            <v>1.5</v>
          </cell>
          <cell r="R193">
            <v>1.2</v>
          </cell>
          <cell r="S193">
            <v>1.4</v>
          </cell>
          <cell r="T193">
            <v>0.3</v>
          </cell>
          <cell r="U193">
            <v>0.4</v>
          </cell>
          <cell r="V193">
            <v>0.5</v>
          </cell>
          <cell r="W193">
            <v>0.7</v>
          </cell>
          <cell r="X193">
            <v>0.1</v>
          </cell>
          <cell r="Y193">
            <v>0.3</v>
          </cell>
          <cell r="Z193">
            <v>-0.3</v>
          </cell>
          <cell r="AA193">
            <v>0.1</v>
          </cell>
          <cell r="AB193">
            <v>0.4</v>
          </cell>
        </row>
        <row r="194">
          <cell r="A194">
            <v>34486</v>
          </cell>
          <cell r="B194">
            <v>110</v>
          </cell>
          <cell r="C194">
            <v>112</v>
          </cell>
          <cell r="D194">
            <v>111.5</v>
          </cell>
          <cell r="E194">
            <v>114.4</v>
          </cell>
          <cell r="F194">
            <v>109.1</v>
          </cell>
          <cell r="G194">
            <v>112.4</v>
          </cell>
          <cell r="H194">
            <v>112.4</v>
          </cell>
          <cell r="I194">
            <v>112</v>
          </cell>
          <cell r="J194">
            <v>111.2</v>
          </cell>
          <cell r="K194">
            <v>1.5</v>
          </cell>
          <cell r="L194">
            <v>1.7</v>
          </cell>
          <cell r="M194">
            <v>1.6</v>
          </cell>
          <cell r="N194">
            <v>1.9</v>
          </cell>
          <cell r="O194">
            <v>2.2000000000000002</v>
          </cell>
          <cell r="P194">
            <v>2.7</v>
          </cell>
          <cell r="Q194">
            <v>2.2000000000000002</v>
          </cell>
          <cell r="R194">
            <v>1.5</v>
          </cell>
          <cell r="S194">
            <v>1.7</v>
          </cell>
          <cell r="T194">
            <v>0.8</v>
          </cell>
          <cell r="U194">
            <v>0.7</v>
          </cell>
          <cell r="V194">
            <v>0.6</v>
          </cell>
          <cell r="W194">
            <v>0.7</v>
          </cell>
          <cell r="X194">
            <v>0.5</v>
          </cell>
          <cell r="Y194">
            <v>0.4</v>
          </cell>
          <cell r="Z194">
            <v>0.9</v>
          </cell>
          <cell r="AA194">
            <v>0.5</v>
          </cell>
          <cell r="AB194">
            <v>0.7</v>
          </cell>
        </row>
        <row r="195">
          <cell r="A195">
            <v>34578</v>
          </cell>
          <cell r="B195">
            <v>111</v>
          </cell>
          <cell r="C195">
            <v>112.2</v>
          </cell>
          <cell r="D195">
            <v>112.5</v>
          </cell>
          <cell r="E195">
            <v>114.9</v>
          </cell>
          <cell r="F195">
            <v>110.1</v>
          </cell>
          <cell r="G195">
            <v>113.3</v>
          </cell>
          <cell r="H195">
            <v>113</v>
          </cell>
          <cell r="I195">
            <v>112.6</v>
          </cell>
          <cell r="J195">
            <v>111.9</v>
          </cell>
          <cell r="K195">
            <v>2.1</v>
          </cell>
          <cell r="L195">
            <v>1.5</v>
          </cell>
          <cell r="M195">
            <v>2.4</v>
          </cell>
          <cell r="N195">
            <v>2</v>
          </cell>
          <cell r="O195">
            <v>2</v>
          </cell>
          <cell r="P195">
            <v>2.1</v>
          </cell>
          <cell r="Q195">
            <v>2.2000000000000002</v>
          </cell>
          <cell r="R195">
            <v>1.4</v>
          </cell>
          <cell r="S195">
            <v>1.9</v>
          </cell>
          <cell r="T195">
            <v>0.9</v>
          </cell>
          <cell r="U195">
            <v>0.2</v>
          </cell>
          <cell r="V195">
            <v>0.9</v>
          </cell>
          <cell r="W195">
            <v>0.4</v>
          </cell>
          <cell r="X195">
            <v>0.9</v>
          </cell>
          <cell r="Y195">
            <v>0.8</v>
          </cell>
          <cell r="Z195">
            <v>0.5</v>
          </cell>
          <cell r="AA195">
            <v>0.5</v>
          </cell>
          <cell r="AB195">
            <v>0.6</v>
          </cell>
        </row>
        <row r="196">
          <cell r="A196">
            <v>34669</v>
          </cell>
          <cell r="B196">
            <v>111.8</v>
          </cell>
          <cell r="C196">
            <v>113.1</v>
          </cell>
          <cell r="D196">
            <v>113.7</v>
          </cell>
          <cell r="E196">
            <v>116</v>
          </cell>
          <cell r="F196">
            <v>111</v>
          </cell>
          <cell r="G196">
            <v>114.2</v>
          </cell>
          <cell r="H196">
            <v>113.7</v>
          </cell>
          <cell r="I196">
            <v>113.8</v>
          </cell>
          <cell r="J196">
            <v>112.8</v>
          </cell>
          <cell r="K196">
            <v>2.8</v>
          </cell>
          <cell r="L196">
            <v>2.1</v>
          </cell>
          <cell r="M196">
            <v>3.2</v>
          </cell>
          <cell r="N196">
            <v>2.8</v>
          </cell>
          <cell r="O196">
            <v>2.2999999999999998</v>
          </cell>
          <cell r="P196">
            <v>2.2999999999999998</v>
          </cell>
          <cell r="Q196">
            <v>1.8</v>
          </cell>
          <cell r="R196">
            <v>2.2000000000000002</v>
          </cell>
          <cell r="S196">
            <v>2.5</v>
          </cell>
          <cell r="T196">
            <v>0.7</v>
          </cell>
          <cell r="U196">
            <v>0.8</v>
          </cell>
          <cell r="V196">
            <v>1.1000000000000001</v>
          </cell>
          <cell r="W196">
            <v>1</v>
          </cell>
          <cell r="X196">
            <v>0.8</v>
          </cell>
          <cell r="Y196">
            <v>0.8</v>
          </cell>
          <cell r="Z196">
            <v>0.6</v>
          </cell>
          <cell r="AA196">
            <v>1.1000000000000001</v>
          </cell>
          <cell r="AB196">
            <v>0.8</v>
          </cell>
        </row>
        <row r="197">
          <cell r="A197">
            <v>34759</v>
          </cell>
          <cell r="B197">
            <v>113.7</v>
          </cell>
          <cell r="C197">
            <v>115</v>
          </cell>
          <cell r="D197">
            <v>115.8</v>
          </cell>
          <cell r="E197">
            <v>117.8</v>
          </cell>
          <cell r="F197">
            <v>113</v>
          </cell>
          <cell r="G197">
            <v>116.1</v>
          </cell>
          <cell r="H197">
            <v>115.3</v>
          </cell>
          <cell r="I197">
            <v>116.3</v>
          </cell>
          <cell r="J197">
            <v>114.7</v>
          </cell>
          <cell r="K197">
            <v>4.2</v>
          </cell>
          <cell r="L197">
            <v>3.4</v>
          </cell>
          <cell r="M197">
            <v>4.5</v>
          </cell>
          <cell r="N197">
            <v>3.7</v>
          </cell>
          <cell r="O197">
            <v>4.0999999999999996</v>
          </cell>
          <cell r="P197">
            <v>3.8</v>
          </cell>
          <cell r="Q197">
            <v>3.5</v>
          </cell>
          <cell r="R197">
            <v>4.4000000000000004</v>
          </cell>
          <cell r="S197">
            <v>3.9</v>
          </cell>
          <cell r="T197">
            <v>1.7</v>
          </cell>
          <cell r="U197">
            <v>1.7</v>
          </cell>
          <cell r="V197">
            <v>1.8</v>
          </cell>
          <cell r="W197">
            <v>1.6</v>
          </cell>
          <cell r="X197">
            <v>1.8</v>
          </cell>
          <cell r="Y197">
            <v>1.7</v>
          </cell>
          <cell r="Z197">
            <v>1.4</v>
          </cell>
          <cell r="AA197">
            <v>2.2000000000000002</v>
          </cell>
          <cell r="AB197">
            <v>1.7</v>
          </cell>
        </row>
        <row r="198">
          <cell r="A198">
            <v>34851</v>
          </cell>
          <cell r="B198">
            <v>115.4</v>
          </cell>
          <cell r="C198">
            <v>116.2</v>
          </cell>
          <cell r="D198">
            <v>116.9</v>
          </cell>
          <cell r="E198">
            <v>118.8</v>
          </cell>
          <cell r="F198">
            <v>114.9</v>
          </cell>
          <cell r="G198">
            <v>117.1</v>
          </cell>
          <cell r="H198">
            <v>116.8</v>
          </cell>
          <cell r="I198">
            <v>117.6</v>
          </cell>
          <cell r="J198">
            <v>116.2</v>
          </cell>
          <cell r="K198">
            <v>4.9000000000000004</v>
          </cell>
          <cell r="L198">
            <v>3.8</v>
          </cell>
          <cell r="M198">
            <v>4.8</v>
          </cell>
          <cell r="N198">
            <v>3.8</v>
          </cell>
          <cell r="O198">
            <v>5.3</v>
          </cell>
          <cell r="P198">
            <v>4.2</v>
          </cell>
          <cell r="Q198">
            <v>3.9</v>
          </cell>
          <cell r="R198">
            <v>5</v>
          </cell>
          <cell r="S198">
            <v>4.5</v>
          </cell>
          <cell r="T198">
            <v>1.5</v>
          </cell>
          <cell r="U198">
            <v>1</v>
          </cell>
          <cell r="V198">
            <v>0.9</v>
          </cell>
          <cell r="W198">
            <v>0.8</v>
          </cell>
          <cell r="X198">
            <v>1.7</v>
          </cell>
          <cell r="Y198">
            <v>0.9</v>
          </cell>
          <cell r="Z198">
            <v>1.3</v>
          </cell>
          <cell r="AA198">
            <v>1.1000000000000001</v>
          </cell>
          <cell r="AB198">
            <v>1.3</v>
          </cell>
        </row>
        <row r="199">
          <cell r="A199">
            <v>34943</v>
          </cell>
          <cell r="B199">
            <v>117.3</v>
          </cell>
          <cell r="C199">
            <v>117.6</v>
          </cell>
          <cell r="D199">
            <v>117.9</v>
          </cell>
          <cell r="E199">
            <v>120.1</v>
          </cell>
          <cell r="F199">
            <v>115.6</v>
          </cell>
          <cell r="G199">
            <v>118.4</v>
          </cell>
          <cell r="H199">
            <v>118</v>
          </cell>
          <cell r="I199">
            <v>119.1</v>
          </cell>
          <cell r="J199">
            <v>117.6</v>
          </cell>
          <cell r="K199">
            <v>5.7</v>
          </cell>
          <cell r="L199">
            <v>4.8</v>
          </cell>
          <cell r="M199">
            <v>4.8</v>
          </cell>
          <cell r="N199">
            <v>4.5</v>
          </cell>
          <cell r="O199">
            <v>5</v>
          </cell>
          <cell r="P199">
            <v>4.5</v>
          </cell>
          <cell r="Q199">
            <v>4.4000000000000004</v>
          </cell>
          <cell r="R199">
            <v>5.8</v>
          </cell>
          <cell r="S199">
            <v>5.0999999999999996</v>
          </cell>
          <cell r="T199">
            <v>1.6</v>
          </cell>
          <cell r="U199">
            <v>1.2</v>
          </cell>
          <cell r="V199">
            <v>0.9</v>
          </cell>
          <cell r="W199">
            <v>1.1000000000000001</v>
          </cell>
          <cell r="X199">
            <v>0.6</v>
          </cell>
          <cell r="Y199">
            <v>1.1000000000000001</v>
          </cell>
          <cell r="Z199">
            <v>1</v>
          </cell>
          <cell r="AA199">
            <v>1.3</v>
          </cell>
          <cell r="AB199">
            <v>1.2</v>
          </cell>
        </row>
        <row r="200">
          <cell r="A200">
            <v>35034</v>
          </cell>
          <cell r="B200">
            <v>118.3</v>
          </cell>
          <cell r="C200">
            <v>118.5</v>
          </cell>
          <cell r="D200">
            <v>118.6</v>
          </cell>
          <cell r="E200">
            <v>121.1</v>
          </cell>
          <cell r="F200">
            <v>116.3</v>
          </cell>
          <cell r="G200">
            <v>119.2</v>
          </cell>
          <cell r="H200">
            <v>119.2</v>
          </cell>
          <cell r="I200">
            <v>120</v>
          </cell>
          <cell r="J200">
            <v>118.5</v>
          </cell>
          <cell r="K200">
            <v>5.8</v>
          </cell>
          <cell r="L200">
            <v>4.8</v>
          </cell>
          <cell r="M200">
            <v>4.3</v>
          </cell>
          <cell r="N200">
            <v>4.4000000000000004</v>
          </cell>
          <cell r="O200">
            <v>4.8</v>
          </cell>
          <cell r="P200">
            <v>4.4000000000000004</v>
          </cell>
          <cell r="Q200">
            <v>4.8</v>
          </cell>
          <cell r="R200">
            <v>5.4</v>
          </cell>
          <cell r="S200">
            <v>5.0999999999999996</v>
          </cell>
          <cell r="T200">
            <v>0.9</v>
          </cell>
          <cell r="U200">
            <v>0.8</v>
          </cell>
          <cell r="V200">
            <v>0.6</v>
          </cell>
          <cell r="W200">
            <v>0.8</v>
          </cell>
          <cell r="X200">
            <v>0.6</v>
          </cell>
          <cell r="Y200">
            <v>0.7</v>
          </cell>
          <cell r="Z200">
            <v>1</v>
          </cell>
          <cell r="AA200">
            <v>0.8</v>
          </cell>
          <cell r="AB200">
            <v>0.8</v>
          </cell>
        </row>
        <row r="201">
          <cell r="A201">
            <v>35125</v>
          </cell>
          <cell r="B201">
            <v>119.1</v>
          </cell>
          <cell r="C201">
            <v>118.3</v>
          </cell>
          <cell r="D201">
            <v>119.6</v>
          </cell>
          <cell r="E201">
            <v>121.6</v>
          </cell>
          <cell r="F201">
            <v>117.1</v>
          </cell>
          <cell r="G201">
            <v>120.1</v>
          </cell>
          <cell r="H201">
            <v>119.8</v>
          </cell>
          <cell r="I201">
            <v>120.8</v>
          </cell>
          <cell r="J201">
            <v>119</v>
          </cell>
          <cell r="K201">
            <v>4.7</v>
          </cell>
          <cell r="L201">
            <v>2.9</v>
          </cell>
          <cell r="M201">
            <v>3.3</v>
          </cell>
          <cell r="N201">
            <v>3.2</v>
          </cell>
          <cell r="O201">
            <v>3.6</v>
          </cell>
          <cell r="P201">
            <v>3.4</v>
          </cell>
          <cell r="Q201">
            <v>3.9</v>
          </cell>
          <cell r="R201">
            <v>3.9</v>
          </cell>
          <cell r="S201">
            <v>3.7</v>
          </cell>
          <cell r="T201">
            <v>0.7</v>
          </cell>
          <cell r="U201">
            <v>-0.2</v>
          </cell>
          <cell r="V201">
            <v>0.8</v>
          </cell>
          <cell r="W201">
            <v>0.4</v>
          </cell>
          <cell r="X201">
            <v>0.7</v>
          </cell>
          <cell r="Y201">
            <v>0.8</v>
          </cell>
          <cell r="Z201">
            <v>0.5</v>
          </cell>
          <cell r="AA201">
            <v>0.7</v>
          </cell>
          <cell r="AB201">
            <v>0.4</v>
          </cell>
        </row>
        <row r="202">
          <cell r="A202">
            <v>35217</v>
          </cell>
          <cell r="B202">
            <v>119.9</v>
          </cell>
          <cell r="C202">
            <v>119.2</v>
          </cell>
          <cell r="D202">
            <v>120.4</v>
          </cell>
          <cell r="E202">
            <v>122</v>
          </cell>
          <cell r="F202">
            <v>117.9</v>
          </cell>
          <cell r="G202">
            <v>120.6</v>
          </cell>
          <cell r="H202">
            <v>120.8</v>
          </cell>
          <cell r="I202">
            <v>121.4</v>
          </cell>
          <cell r="J202">
            <v>119.8</v>
          </cell>
          <cell r="K202">
            <v>3.9</v>
          </cell>
          <cell r="L202">
            <v>2.6</v>
          </cell>
          <cell r="M202">
            <v>3</v>
          </cell>
          <cell r="N202">
            <v>2.7</v>
          </cell>
          <cell r="O202">
            <v>2.6</v>
          </cell>
          <cell r="P202">
            <v>3</v>
          </cell>
          <cell r="Q202">
            <v>3.4</v>
          </cell>
          <cell r="R202">
            <v>3.2</v>
          </cell>
          <cell r="S202">
            <v>3.1</v>
          </cell>
          <cell r="T202">
            <v>0.7</v>
          </cell>
          <cell r="U202">
            <v>0.8</v>
          </cell>
          <cell r="V202">
            <v>0.7</v>
          </cell>
          <cell r="W202">
            <v>0.3</v>
          </cell>
          <cell r="X202">
            <v>0.7</v>
          </cell>
          <cell r="Y202">
            <v>0.4</v>
          </cell>
          <cell r="Z202">
            <v>0.8</v>
          </cell>
          <cell r="AA202">
            <v>0.5</v>
          </cell>
          <cell r="AB202">
            <v>0.7</v>
          </cell>
        </row>
        <row r="203">
          <cell r="A203">
            <v>35309</v>
          </cell>
          <cell r="B203">
            <v>120.2</v>
          </cell>
          <cell r="C203">
            <v>119.6</v>
          </cell>
          <cell r="D203">
            <v>120.6</v>
          </cell>
          <cell r="E203">
            <v>122.2</v>
          </cell>
          <cell r="F203">
            <v>118.3</v>
          </cell>
          <cell r="G203">
            <v>121.1</v>
          </cell>
          <cell r="H203">
            <v>121.6</v>
          </cell>
          <cell r="I203">
            <v>121.4</v>
          </cell>
          <cell r="J203">
            <v>120.1</v>
          </cell>
          <cell r="K203">
            <v>2.5</v>
          </cell>
          <cell r="L203">
            <v>1.7</v>
          </cell>
          <cell r="M203">
            <v>2.2999999999999998</v>
          </cell>
          <cell r="N203">
            <v>1.7</v>
          </cell>
          <cell r="O203">
            <v>2.2999999999999998</v>
          </cell>
          <cell r="P203">
            <v>2.2999999999999998</v>
          </cell>
          <cell r="Q203">
            <v>3.1</v>
          </cell>
          <cell r="R203">
            <v>1.9</v>
          </cell>
          <cell r="S203">
            <v>2.1</v>
          </cell>
          <cell r="T203">
            <v>0.3</v>
          </cell>
          <cell r="U203">
            <v>0.3</v>
          </cell>
          <cell r="V203">
            <v>0.2</v>
          </cell>
          <cell r="W203">
            <v>0.2</v>
          </cell>
          <cell r="X203">
            <v>0.3</v>
          </cell>
          <cell r="Y203">
            <v>0.4</v>
          </cell>
          <cell r="Z203">
            <v>0.7</v>
          </cell>
          <cell r="AA203">
            <v>0</v>
          </cell>
          <cell r="AB203">
            <v>0.3</v>
          </cell>
        </row>
        <row r="204">
          <cell r="A204">
            <v>35400</v>
          </cell>
          <cell r="B204">
            <v>120.4</v>
          </cell>
          <cell r="C204">
            <v>119.9</v>
          </cell>
          <cell r="D204">
            <v>120.8</v>
          </cell>
          <cell r="E204">
            <v>122.6</v>
          </cell>
          <cell r="F204">
            <v>118.4</v>
          </cell>
          <cell r="G204">
            <v>121.3</v>
          </cell>
          <cell r="H204">
            <v>121.7</v>
          </cell>
          <cell r="I204">
            <v>121.4</v>
          </cell>
          <cell r="J204">
            <v>120.3</v>
          </cell>
          <cell r="K204">
            <v>1.8</v>
          </cell>
          <cell r="L204">
            <v>1.2</v>
          </cell>
          <cell r="M204">
            <v>1.9</v>
          </cell>
          <cell r="N204">
            <v>1.2</v>
          </cell>
          <cell r="O204">
            <v>1.8</v>
          </cell>
          <cell r="P204">
            <v>1.8</v>
          </cell>
          <cell r="Q204">
            <v>2.1</v>
          </cell>
          <cell r="R204">
            <v>1.2</v>
          </cell>
          <cell r="S204">
            <v>1.5</v>
          </cell>
          <cell r="T204">
            <v>0.2</v>
          </cell>
          <cell r="U204">
            <v>0.3</v>
          </cell>
          <cell r="V204">
            <v>0.2</v>
          </cell>
          <cell r="W204">
            <v>0.3</v>
          </cell>
          <cell r="X204">
            <v>0.1</v>
          </cell>
          <cell r="Y204">
            <v>0.2</v>
          </cell>
          <cell r="Z204">
            <v>0.1</v>
          </cell>
          <cell r="AA204">
            <v>0</v>
          </cell>
          <cell r="AB204">
            <v>0.2</v>
          </cell>
        </row>
        <row r="205">
          <cell r="A205">
            <v>35490</v>
          </cell>
          <cell r="B205">
            <v>120.6</v>
          </cell>
          <cell r="C205">
            <v>120.1</v>
          </cell>
          <cell r="D205">
            <v>121.5</v>
          </cell>
          <cell r="E205">
            <v>122.6</v>
          </cell>
          <cell r="F205">
            <v>118.2</v>
          </cell>
          <cell r="G205">
            <v>121.9</v>
          </cell>
          <cell r="H205">
            <v>121.6</v>
          </cell>
          <cell r="I205">
            <v>121.4</v>
          </cell>
          <cell r="J205">
            <v>120.5</v>
          </cell>
          <cell r="K205">
            <v>1.3</v>
          </cell>
          <cell r="L205">
            <v>1.5</v>
          </cell>
          <cell r="M205">
            <v>1.6</v>
          </cell>
          <cell r="N205">
            <v>0.8</v>
          </cell>
          <cell r="O205">
            <v>0.9</v>
          </cell>
          <cell r="P205">
            <v>1.5</v>
          </cell>
          <cell r="Q205">
            <v>1.5</v>
          </cell>
          <cell r="R205">
            <v>0.5</v>
          </cell>
          <cell r="S205">
            <v>1.3</v>
          </cell>
          <cell r="T205">
            <v>0.2</v>
          </cell>
          <cell r="U205">
            <v>0.2</v>
          </cell>
          <cell r="V205">
            <v>0.6</v>
          </cell>
          <cell r="W205">
            <v>0</v>
          </cell>
          <cell r="X205">
            <v>-0.2</v>
          </cell>
          <cell r="Y205">
            <v>0.5</v>
          </cell>
          <cell r="Z205">
            <v>-0.1</v>
          </cell>
          <cell r="AA205">
            <v>0</v>
          </cell>
          <cell r="AB205">
            <v>0.2</v>
          </cell>
        </row>
        <row r="206">
          <cell r="A206">
            <v>35582</v>
          </cell>
          <cell r="B206">
            <v>120.2</v>
          </cell>
          <cell r="C206">
            <v>119.9</v>
          </cell>
          <cell r="D206">
            <v>121.1</v>
          </cell>
          <cell r="E206">
            <v>121.9</v>
          </cell>
          <cell r="F206">
            <v>118.1</v>
          </cell>
          <cell r="G206">
            <v>121.3</v>
          </cell>
          <cell r="H206">
            <v>121.5</v>
          </cell>
          <cell r="I206">
            <v>120.4</v>
          </cell>
          <cell r="J206">
            <v>120.2</v>
          </cell>
          <cell r="K206">
            <v>0.3</v>
          </cell>
          <cell r="L206">
            <v>0.6</v>
          </cell>
          <cell r="M206">
            <v>0.6</v>
          </cell>
          <cell r="N206">
            <v>-0.1</v>
          </cell>
          <cell r="O206">
            <v>0.2</v>
          </cell>
          <cell r="P206">
            <v>0.6</v>
          </cell>
          <cell r="Q206">
            <v>0.6</v>
          </cell>
          <cell r="R206">
            <v>-0.8</v>
          </cell>
          <cell r="S206">
            <v>0.3</v>
          </cell>
          <cell r="T206">
            <v>-0.3</v>
          </cell>
          <cell r="U206">
            <v>-0.2</v>
          </cell>
          <cell r="V206">
            <v>-0.3</v>
          </cell>
          <cell r="W206">
            <v>-0.6</v>
          </cell>
          <cell r="X206">
            <v>-0.1</v>
          </cell>
          <cell r="Y206">
            <v>-0.5</v>
          </cell>
          <cell r="Z206">
            <v>-0.1</v>
          </cell>
          <cell r="AA206">
            <v>-0.8</v>
          </cell>
          <cell r="AB206">
            <v>-0.2</v>
          </cell>
        </row>
        <row r="207">
          <cell r="A207">
            <v>35674</v>
          </cell>
          <cell r="B207">
            <v>119.8</v>
          </cell>
          <cell r="C207">
            <v>119.5</v>
          </cell>
          <cell r="D207">
            <v>120.7</v>
          </cell>
          <cell r="E207">
            <v>121.2</v>
          </cell>
          <cell r="F207">
            <v>117.5</v>
          </cell>
          <cell r="G207">
            <v>120.6</v>
          </cell>
          <cell r="H207">
            <v>121</v>
          </cell>
          <cell r="I207">
            <v>119.8</v>
          </cell>
          <cell r="J207">
            <v>119.7</v>
          </cell>
          <cell r="K207">
            <v>-0.3</v>
          </cell>
          <cell r="L207">
            <v>-0.1</v>
          </cell>
          <cell r="M207">
            <v>0.1</v>
          </cell>
          <cell r="N207">
            <v>-0.8</v>
          </cell>
          <cell r="O207">
            <v>-0.7</v>
          </cell>
          <cell r="P207">
            <v>-0.4</v>
          </cell>
          <cell r="Q207">
            <v>-0.5</v>
          </cell>
          <cell r="R207">
            <v>-1.3</v>
          </cell>
          <cell r="S207">
            <v>-0.3</v>
          </cell>
          <cell r="T207">
            <v>-0.3</v>
          </cell>
          <cell r="U207">
            <v>-0.3</v>
          </cell>
          <cell r="V207">
            <v>-0.3</v>
          </cell>
          <cell r="W207">
            <v>-0.6</v>
          </cell>
          <cell r="X207">
            <v>-0.5</v>
          </cell>
          <cell r="Y207">
            <v>-0.6</v>
          </cell>
          <cell r="Z207">
            <v>-0.4</v>
          </cell>
          <cell r="AA207">
            <v>-0.5</v>
          </cell>
          <cell r="AB207">
            <v>-0.4</v>
          </cell>
        </row>
        <row r="208">
          <cell r="A208">
            <v>35765</v>
          </cell>
          <cell r="B208">
            <v>120.1</v>
          </cell>
          <cell r="C208">
            <v>119.8</v>
          </cell>
          <cell r="D208">
            <v>121.4</v>
          </cell>
          <cell r="E208">
            <v>121.2</v>
          </cell>
          <cell r="F208">
            <v>117.6</v>
          </cell>
          <cell r="G208">
            <v>121.2</v>
          </cell>
          <cell r="H208">
            <v>120.8</v>
          </cell>
          <cell r="I208">
            <v>119.8</v>
          </cell>
          <cell r="J208">
            <v>120</v>
          </cell>
          <cell r="K208">
            <v>-0.2</v>
          </cell>
          <cell r="L208">
            <v>-0.1</v>
          </cell>
          <cell r="M208">
            <v>0.5</v>
          </cell>
          <cell r="N208">
            <v>-1.1000000000000001</v>
          </cell>
          <cell r="O208">
            <v>-0.7</v>
          </cell>
          <cell r="P208">
            <v>-0.1</v>
          </cell>
          <cell r="Q208">
            <v>-0.7</v>
          </cell>
          <cell r="R208">
            <v>-1.3</v>
          </cell>
          <cell r="S208">
            <v>-0.2</v>
          </cell>
          <cell r="T208">
            <v>0.3</v>
          </cell>
          <cell r="U208">
            <v>0.3</v>
          </cell>
          <cell r="V208">
            <v>0.6</v>
          </cell>
          <cell r="W208">
            <v>0</v>
          </cell>
          <cell r="X208">
            <v>0.1</v>
          </cell>
          <cell r="Y208">
            <v>0.5</v>
          </cell>
          <cell r="Z208">
            <v>-0.2</v>
          </cell>
          <cell r="AA208">
            <v>0</v>
          </cell>
          <cell r="AB208">
            <v>0.3</v>
          </cell>
        </row>
        <row r="209">
          <cell r="A209">
            <v>35855</v>
          </cell>
          <cell r="B209">
            <v>120.7</v>
          </cell>
          <cell r="C209">
            <v>119.6</v>
          </cell>
          <cell r="D209">
            <v>121.9</v>
          </cell>
          <cell r="E209">
            <v>121.7</v>
          </cell>
          <cell r="F209">
            <v>118</v>
          </cell>
          <cell r="G209">
            <v>121.5</v>
          </cell>
          <cell r="H209">
            <v>121.5</v>
          </cell>
          <cell r="I209">
            <v>120.6</v>
          </cell>
          <cell r="J209">
            <v>120.3</v>
          </cell>
          <cell r="K209">
            <v>0.1</v>
          </cell>
          <cell r="L209">
            <v>-0.4</v>
          </cell>
          <cell r="M209">
            <v>0.3</v>
          </cell>
          <cell r="N209">
            <v>-0.7</v>
          </cell>
          <cell r="O209">
            <v>-0.2</v>
          </cell>
          <cell r="P209">
            <v>-0.3</v>
          </cell>
          <cell r="Q209">
            <v>-0.1</v>
          </cell>
          <cell r="R209">
            <v>-0.7</v>
          </cell>
          <cell r="S209">
            <v>-0.2</v>
          </cell>
          <cell r="T209">
            <v>0.5</v>
          </cell>
          <cell r="U209">
            <v>-0.2</v>
          </cell>
          <cell r="V209">
            <v>0.4</v>
          </cell>
          <cell r="W209">
            <v>0.4</v>
          </cell>
          <cell r="X209">
            <v>0.3</v>
          </cell>
          <cell r="Y209">
            <v>0.2</v>
          </cell>
          <cell r="Z209">
            <v>0.6</v>
          </cell>
          <cell r="AA209">
            <v>0.7</v>
          </cell>
          <cell r="AB209">
            <v>0.3</v>
          </cell>
        </row>
        <row r="210">
          <cell r="A210">
            <v>35947</v>
          </cell>
          <cell r="B210">
            <v>121.4</v>
          </cell>
          <cell r="C210">
            <v>120.3</v>
          </cell>
          <cell r="D210">
            <v>122.3</v>
          </cell>
          <cell r="E210">
            <v>122.4</v>
          </cell>
          <cell r="F210">
            <v>118.9</v>
          </cell>
          <cell r="G210">
            <v>122</v>
          </cell>
          <cell r="H210">
            <v>121.8</v>
          </cell>
          <cell r="I210">
            <v>121.2</v>
          </cell>
          <cell r="J210">
            <v>121</v>
          </cell>
          <cell r="K210">
            <v>1</v>
          </cell>
          <cell r="L210">
            <v>0.3</v>
          </cell>
          <cell r="M210">
            <v>1</v>
          </cell>
          <cell r="N210">
            <v>0.4</v>
          </cell>
          <cell r="O210">
            <v>0.7</v>
          </cell>
          <cell r="P210">
            <v>0.6</v>
          </cell>
          <cell r="Q210">
            <v>0.2</v>
          </cell>
          <cell r="R210">
            <v>0.7</v>
          </cell>
          <cell r="S210">
            <v>0.7</v>
          </cell>
          <cell r="T210">
            <v>0.6</v>
          </cell>
          <cell r="U210">
            <v>0.6</v>
          </cell>
          <cell r="V210">
            <v>0.3</v>
          </cell>
          <cell r="W210">
            <v>0.6</v>
          </cell>
          <cell r="X210">
            <v>0.8</v>
          </cell>
          <cell r="Y210">
            <v>0.4</v>
          </cell>
          <cell r="Z210">
            <v>0.2</v>
          </cell>
          <cell r="AA210">
            <v>0.5</v>
          </cell>
          <cell r="AB210">
            <v>0.6</v>
          </cell>
        </row>
        <row r="211">
          <cell r="A211">
            <v>36039</v>
          </cell>
          <cell r="B211">
            <v>121.9</v>
          </cell>
          <cell r="C211">
            <v>120.4</v>
          </cell>
          <cell r="D211">
            <v>122.5</v>
          </cell>
          <cell r="E211">
            <v>123</v>
          </cell>
          <cell r="F211">
            <v>119.6</v>
          </cell>
          <cell r="G211">
            <v>122.8</v>
          </cell>
          <cell r="H211">
            <v>122.1</v>
          </cell>
          <cell r="I211">
            <v>121.3</v>
          </cell>
          <cell r="J211">
            <v>121.3</v>
          </cell>
          <cell r="K211">
            <v>1.8</v>
          </cell>
          <cell r="L211">
            <v>0.8</v>
          </cell>
          <cell r="M211">
            <v>1.5</v>
          </cell>
          <cell r="N211">
            <v>1.5</v>
          </cell>
          <cell r="O211">
            <v>1.8</v>
          </cell>
          <cell r="P211">
            <v>1.8</v>
          </cell>
          <cell r="Q211">
            <v>0.9</v>
          </cell>
          <cell r="R211">
            <v>1.3</v>
          </cell>
          <cell r="S211">
            <v>1.3</v>
          </cell>
          <cell r="T211">
            <v>0.4</v>
          </cell>
          <cell r="U211">
            <v>0.1</v>
          </cell>
          <cell r="V211">
            <v>0.2</v>
          </cell>
          <cell r="W211">
            <v>0.5</v>
          </cell>
          <cell r="X211">
            <v>0.6</v>
          </cell>
          <cell r="Y211">
            <v>0.7</v>
          </cell>
          <cell r="Z211">
            <v>0.2</v>
          </cell>
          <cell r="AA211">
            <v>0.1</v>
          </cell>
          <cell r="AB211">
            <v>0.2</v>
          </cell>
        </row>
        <row r="212">
          <cell r="A212">
            <v>36130</v>
          </cell>
          <cell r="B212">
            <v>122.4</v>
          </cell>
          <cell r="C212">
            <v>120.8</v>
          </cell>
          <cell r="D212">
            <v>123</v>
          </cell>
          <cell r="E212">
            <v>123.6</v>
          </cell>
          <cell r="F212">
            <v>120.2</v>
          </cell>
          <cell r="G212">
            <v>122.7</v>
          </cell>
          <cell r="H212">
            <v>122.7</v>
          </cell>
          <cell r="I212">
            <v>121.7</v>
          </cell>
          <cell r="J212">
            <v>121.9</v>
          </cell>
          <cell r="K212">
            <v>1.9</v>
          </cell>
          <cell r="L212">
            <v>0.8</v>
          </cell>
          <cell r="M212">
            <v>1.3</v>
          </cell>
          <cell r="N212">
            <v>2</v>
          </cell>
          <cell r="O212">
            <v>2.2000000000000002</v>
          </cell>
          <cell r="P212">
            <v>1.2</v>
          </cell>
          <cell r="Q212">
            <v>1.6</v>
          </cell>
          <cell r="R212">
            <v>1.6</v>
          </cell>
          <cell r="S212">
            <v>1.6</v>
          </cell>
          <cell r="T212">
            <v>0.4</v>
          </cell>
          <cell r="U212">
            <v>0.3</v>
          </cell>
          <cell r="V212">
            <v>0.4</v>
          </cell>
          <cell r="W212">
            <v>0.5</v>
          </cell>
          <cell r="X212">
            <v>0.5</v>
          </cell>
          <cell r="Y212">
            <v>-0.1</v>
          </cell>
          <cell r="Z212">
            <v>0.5</v>
          </cell>
          <cell r="AA212">
            <v>0.3</v>
          </cell>
          <cell r="AB212">
            <v>0.5</v>
          </cell>
        </row>
        <row r="213">
          <cell r="A213">
            <v>36220</v>
          </cell>
          <cell r="B213">
            <v>122.6</v>
          </cell>
          <cell r="C213">
            <v>121</v>
          </cell>
          <cell r="D213">
            <v>122.8</v>
          </cell>
          <cell r="E213">
            <v>122.7</v>
          </cell>
          <cell r="F213">
            <v>119.8</v>
          </cell>
          <cell r="G213">
            <v>122.1</v>
          </cell>
          <cell r="H213">
            <v>122.1</v>
          </cell>
          <cell r="I213">
            <v>121.4</v>
          </cell>
          <cell r="J213">
            <v>121.8</v>
          </cell>
          <cell r="K213">
            <v>1.6</v>
          </cell>
          <cell r="L213">
            <v>1.2</v>
          </cell>
          <cell r="M213">
            <v>0.7</v>
          </cell>
          <cell r="N213">
            <v>0.8</v>
          </cell>
          <cell r="O213">
            <v>1.5</v>
          </cell>
          <cell r="P213">
            <v>0.5</v>
          </cell>
          <cell r="Q213">
            <v>0.5</v>
          </cell>
          <cell r="R213">
            <v>0.7</v>
          </cell>
          <cell r="S213">
            <v>1.2</v>
          </cell>
          <cell r="T213">
            <v>0.2</v>
          </cell>
          <cell r="U213">
            <v>0.2</v>
          </cell>
          <cell r="V213">
            <v>-0.2</v>
          </cell>
          <cell r="W213">
            <v>-0.7</v>
          </cell>
          <cell r="X213">
            <v>-0.3</v>
          </cell>
          <cell r="Y213">
            <v>-0.5</v>
          </cell>
          <cell r="Z213">
            <v>-0.5</v>
          </cell>
          <cell r="AA213">
            <v>-0.2</v>
          </cell>
          <cell r="AB213">
            <v>-0.1</v>
          </cell>
        </row>
        <row r="214">
          <cell r="A214">
            <v>36312</v>
          </cell>
          <cell r="B214">
            <v>123</v>
          </cell>
          <cell r="C214">
            <v>121.5</v>
          </cell>
          <cell r="D214">
            <v>123.1</v>
          </cell>
          <cell r="E214">
            <v>123.6</v>
          </cell>
          <cell r="F214">
            <v>120.8</v>
          </cell>
          <cell r="G214">
            <v>122.5</v>
          </cell>
          <cell r="H214">
            <v>122.7</v>
          </cell>
          <cell r="I214">
            <v>121.5</v>
          </cell>
          <cell r="J214">
            <v>122.3</v>
          </cell>
          <cell r="K214">
            <v>1.3</v>
          </cell>
          <cell r="L214">
            <v>1</v>
          </cell>
          <cell r="M214">
            <v>0.7</v>
          </cell>
          <cell r="N214">
            <v>1</v>
          </cell>
          <cell r="O214">
            <v>1.6</v>
          </cell>
          <cell r="P214">
            <v>0.4</v>
          </cell>
          <cell r="Q214">
            <v>0.7</v>
          </cell>
          <cell r="R214">
            <v>0.2</v>
          </cell>
          <cell r="S214">
            <v>1.1000000000000001</v>
          </cell>
          <cell r="T214">
            <v>0.3</v>
          </cell>
          <cell r="U214">
            <v>0.4</v>
          </cell>
          <cell r="V214">
            <v>0.2</v>
          </cell>
          <cell r="W214">
            <v>0.7</v>
          </cell>
          <cell r="X214">
            <v>0.8</v>
          </cell>
          <cell r="Y214">
            <v>0.3</v>
          </cell>
          <cell r="Z214">
            <v>0.5</v>
          </cell>
          <cell r="AA214">
            <v>0.1</v>
          </cell>
          <cell r="AB214">
            <v>0.4</v>
          </cell>
        </row>
        <row r="215">
          <cell r="A215">
            <v>36404</v>
          </cell>
          <cell r="B215">
            <v>124.1</v>
          </cell>
          <cell r="C215">
            <v>122.7</v>
          </cell>
          <cell r="D215">
            <v>124</v>
          </cell>
          <cell r="E215">
            <v>125.1</v>
          </cell>
          <cell r="F215">
            <v>121.9</v>
          </cell>
          <cell r="G215">
            <v>123.3</v>
          </cell>
          <cell r="H215">
            <v>122.9</v>
          </cell>
          <cell r="I215">
            <v>122.4</v>
          </cell>
          <cell r="J215">
            <v>123.4</v>
          </cell>
          <cell r="K215">
            <v>1.8</v>
          </cell>
          <cell r="L215">
            <v>1.9</v>
          </cell>
          <cell r="M215">
            <v>1.2</v>
          </cell>
          <cell r="N215">
            <v>1.7</v>
          </cell>
          <cell r="O215">
            <v>1.9</v>
          </cell>
          <cell r="P215">
            <v>0.4</v>
          </cell>
          <cell r="Q215">
            <v>0.7</v>
          </cell>
          <cell r="R215">
            <v>0.9</v>
          </cell>
          <cell r="S215">
            <v>1.7</v>
          </cell>
          <cell r="T215">
            <v>0.9</v>
          </cell>
          <cell r="U215">
            <v>1</v>
          </cell>
          <cell r="V215">
            <v>0.7</v>
          </cell>
          <cell r="W215">
            <v>1.2</v>
          </cell>
          <cell r="X215">
            <v>0.9</v>
          </cell>
          <cell r="Y215">
            <v>0.7</v>
          </cell>
          <cell r="Z215">
            <v>0.2</v>
          </cell>
          <cell r="AA215">
            <v>0.7</v>
          </cell>
          <cell r="AB215">
            <v>0.9</v>
          </cell>
        </row>
        <row r="216">
          <cell r="A216">
            <v>36495</v>
          </cell>
          <cell r="B216">
            <v>124.7</v>
          </cell>
          <cell r="C216">
            <v>123.5</v>
          </cell>
          <cell r="D216">
            <v>124.1</v>
          </cell>
          <cell r="E216">
            <v>125.7</v>
          </cell>
          <cell r="F216">
            <v>122.7</v>
          </cell>
          <cell r="G216">
            <v>124</v>
          </cell>
          <cell r="H216">
            <v>123.6</v>
          </cell>
          <cell r="I216">
            <v>123.7</v>
          </cell>
          <cell r="J216">
            <v>124.1</v>
          </cell>
          <cell r="K216">
            <v>1.9</v>
          </cell>
          <cell r="L216">
            <v>2.2000000000000002</v>
          </cell>
          <cell r="M216">
            <v>0.9</v>
          </cell>
          <cell r="N216">
            <v>1.7</v>
          </cell>
          <cell r="O216">
            <v>2.1</v>
          </cell>
          <cell r="P216">
            <v>1.1000000000000001</v>
          </cell>
          <cell r="Q216">
            <v>0.7</v>
          </cell>
          <cell r="R216">
            <v>1.6</v>
          </cell>
          <cell r="S216">
            <v>1.8</v>
          </cell>
          <cell r="T216">
            <v>0.5</v>
          </cell>
          <cell r="U216">
            <v>0.7</v>
          </cell>
          <cell r="V216">
            <v>0.1</v>
          </cell>
          <cell r="W216">
            <v>0.5</v>
          </cell>
          <cell r="X216">
            <v>0.7</v>
          </cell>
          <cell r="Y216">
            <v>0.6</v>
          </cell>
          <cell r="Z216">
            <v>0.6</v>
          </cell>
          <cell r="AA216">
            <v>1.1000000000000001</v>
          </cell>
          <cell r="AB216">
            <v>0.6</v>
          </cell>
        </row>
        <row r="217">
          <cell r="A217">
            <v>36586</v>
          </cell>
          <cell r="B217">
            <v>125.8</v>
          </cell>
          <cell r="C217">
            <v>124.7</v>
          </cell>
          <cell r="D217">
            <v>125.5</v>
          </cell>
          <cell r="E217">
            <v>126.8</v>
          </cell>
          <cell r="F217">
            <v>123.1</v>
          </cell>
          <cell r="G217">
            <v>125.3</v>
          </cell>
          <cell r="H217">
            <v>124.4</v>
          </cell>
          <cell r="I217">
            <v>124.9</v>
          </cell>
          <cell r="J217">
            <v>125.2</v>
          </cell>
          <cell r="K217">
            <v>2.6</v>
          </cell>
          <cell r="L217">
            <v>3.1</v>
          </cell>
          <cell r="M217">
            <v>2.2000000000000002</v>
          </cell>
          <cell r="N217">
            <v>3.3</v>
          </cell>
          <cell r="O217">
            <v>2.8</v>
          </cell>
          <cell r="P217">
            <v>2.6</v>
          </cell>
          <cell r="Q217">
            <v>1.9</v>
          </cell>
          <cell r="R217">
            <v>2.9</v>
          </cell>
          <cell r="S217">
            <v>2.8</v>
          </cell>
          <cell r="T217">
            <v>0.9</v>
          </cell>
          <cell r="U217">
            <v>1</v>
          </cell>
          <cell r="V217">
            <v>1.1000000000000001</v>
          </cell>
          <cell r="W217">
            <v>0.9</v>
          </cell>
          <cell r="X217">
            <v>0.3</v>
          </cell>
          <cell r="Y217">
            <v>1</v>
          </cell>
          <cell r="Z217">
            <v>0.6</v>
          </cell>
          <cell r="AA217">
            <v>1</v>
          </cell>
          <cell r="AB217">
            <v>0.9</v>
          </cell>
        </row>
        <row r="218">
          <cell r="A218">
            <v>36678</v>
          </cell>
          <cell r="B218">
            <v>127</v>
          </cell>
          <cell r="C218">
            <v>125.6</v>
          </cell>
          <cell r="D218">
            <v>126.4</v>
          </cell>
          <cell r="E218">
            <v>127.6</v>
          </cell>
          <cell r="F218">
            <v>124</v>
          </cell>
          <cell r="G218">
            <v>126.5</v>
          </cell>
          <cell r="H218">
            <v>125.7</v>
          </cell>
          <cell r="I218">
            <v>125.9</v>
          </cell>
          <cell r="J218">
            <v>126.2</v>
          </cell>
          <cell r="K218">
            <v>3.3</v>
          </cell>
          <cell r="L218">
            <v>3.4</v>
          </cell>
          <cell r="M218">
            <v>2.7</v>
          </cell>
          <cell r="N218">
            <v>3.2</v>
          </cell>
          <cell r="O218">
            <v>2.6</v>
          </cell>
          <cell r="P218">
            <v>3.3</v>
          </cell>
          <cell r="Q218">
            <v>2.4</v>
          </cell>
          <cell r="R218">
            <v>3.6</v>
          </cell>
          <cell r="S218">
            <v>3.2</v>
          </cell>
          <cell r="T218">
            <v>1</v>
          </cell>
          <cell r="U218">
            <v>0.7</v>
          </cell>
          <cell r="V218">
            <v>0.7</v>
          </cell>
          <cell r="W218">
            <v>0.6</v>
          </cell>
          <cell r="X218">
            <v>0.7</v>
          </cell>
          <cell r="Y218">
            <v>1</v>
          </cell>
          <cell r="Z218">
            <v>1</v>
          </cell>
          <cell r="AA218">
            <v>0.8</v>
          </cell>
          <cell r="AB218">
            <v>0.8</v>
          </cell>
        </row>
        <row r="219">
          <cell r="A219">
            <v>36770</v>
          </cell>
          <cell r="B219">
            <v>131.6</v>
          </cell>
          <cell r="C219">
            <v>130.4</v>
          </cell>
          <cell r="D219">
            <v>131.30000000000001</v>
          </cell>
          <cell r="E219">
            <v>132.30000000000001</v>
          </cell>
          <cell r="F219">
            <v>128.6</v>
          </cell>
          <cell r="G219">
            <v>131.30000000000001</v>
          </cell>
          <cell r="H219">
            <v>130</v>
          </cell>
          <cell r="I219">
            <v>130.69999999999999</v>
          </cell>
          <cell r="J219">
            <v>130.9</v>
          </cell>
          <cell r="K219">
            <v>6</v>
          </cell>
          <cell r="L219">
            <v>6.3</v>
          </cell>
          <cell r="M219">
            <v>5.9</v>
          </cell>
          <cell r="N219">
            <v>5.8</v>
          </cell>
          <cell r="O219">
            <v>5.5</v>
          </cell>
          <cell r="P219">
            <v>6.5</v>
          </cell>
          <cell r="Q219">
            <v>5.8</v>
          </cell>
          <cell r="R219">
            <v>6.8</v>
          </cell>
          <cell r="S219">
            <v>6.1</v>
          </cell>
          <cell r="T219">
            <v>3.6</v>
          </cell>
          <cell r="U219">
            <v>3.8</v>
          </cell>
          <cell r="V219">
            <v>3.9</v>
          </cell>
          <cell r="W219">
            <v>3.7</v>
          </cell>
          <cell r="X219">
            <v>3.7</v>
          </cell>
          <cell r="Y219">
            <v>3.8</v>
          </cell>
          <cell r="Z219">
            <v>3.4</v>
          </cell>
          <cell r="AA219">
            <v>3.8</v>
          </cell>
          <cell r="AB219">
            <v>3.7</v>
          </cell>
        </row>
        <row r="220">
          <cell r="A220">
            <v>36861</v>
          </cell>
          <cell r="B220">
            <v>132.19999999999999</v>
          </cell>
          <cell r="C220">
            <v>130.80000000000001</v>
          </cell>
          <cell r="D220">
            <v>131.6</v>
          </cell>
          <cell r="E220">
            <v>132.5</v>
          </cell>
          <cell r="F220">
            <v>128.80000000000001</v>
          </cell>
          <cell r="G220">
            <v>131.19999999999999</v>
          </cell>
          <cell r="H220">
            <v>130.6</v>
          </cell>
          <cell r="I220">
            <v>131.1</v>
          </cell>
          <cell r="J220">
            <v>131.30000000000001</v>
          </cell>
          <cell r="K220">
            <v>6</v>
          </cell>
          <cell r="L220">
            <v>5.9</v>
          </cell>
          <cell r="M220">
            <v>6</v>
          </cell>
          <cell r="N220">
            <v>5.4</v>
          </cell>
          <cell r="O220">
            <v>5</v>
          </cell>
          <cell r="P220">
            <v>5.8</v>
          </cell>
          <cell r="Q220">
            <v>5.7</v>
          </cell>
          <cell r="R220">
            <v>6</v>
          </cell>
          <cell r="S220">
            <v>5.8</v>
          </cell>
          <cell r="T220">
            <v>0.5</v>
          </cell>
          <cell r="U220">
            <v>0.3</v>
          </cell>
          <cell r="V220">
            <v>0.2</v>
          </cell>
          <cell r="W220">
            <v>0.2</v>
          </cell>
          <cell r="X220">
            <v>0.2</v>
          </cell>
          <cell r="Y220">
            <v>-0.1</v>
          </cell>
          <cell r="Z220">
            <v>0.5</v>
          </cell>
          <cell r="AA220">
            <v>0.3</v>
          </cell>
          <cell r="AB220">
            <v>0.3</v>
          </cell>
        </row>
        <row r="221">
          <cell r="A221">
            <v>36951</v>
          </cell>
          <cell r="B221">
            <v>134</v>
          </cell>
          <cell r="C221">
            <v>132.19999999999999</v>
          </cell>
          <cell r="D221">
            <v>132.69999999999999</v>
          </cell>
          <cell r="E221">
            <v>134.1</v>
          </cell>
          <cell r="F221">
            <v>129.6</v>
          </cell>
          <cell r="G221">
            <v>132.1</v>
          </cell>
          <cell r="H221">
            <v>130.69999999999999</v>
          </cell>
          <cell r="I221">
            <v>132.19999999999999</v>
          </cell>
          <cell r="J221">
            <v>132.69999999999999</v>
          </cell>
          <cell r="K221">
            <v>6.5</v>
          </cell>
          <cell r="L221">
            <v>6</v>
          </cell>
          <cell r="M221">
            <v>5.7</v>
          </cell>
          <cell r="N221">
            <v>5.8</v>
          </cell>
          <cell r="O221">
            <v>5.3</v>
          </cell>
          <cell r="P221">
            <v>5.4</v>
          </cell>
          <cell r="Q221">
            <v>5.0999999999999996</v>
          </cell>
          <cell r="R221">
            <v>5.8</v>
          </cell>
          <cell r="S221">
            <v>6</v>
          </cell>
          <cell r="T221">
            <v>1.4</v>
          </cell>
          <cell r="U221">
            <v>1.1000000000000001</v>
          </cell>
          <cell r="V221">
            <v>0.8</v>
          </cell>
          <cell r="W221">
            <v>1.2</v>
          </cell>
          <cell r="X221">
            <v>0.6</v>
          </cell>
          <cell r="Y221">
            <v>0.7</v>
          </cell>
          <cell r="Z221">
            <v>0.1</v>
          </cell>
          <cell r="AA221">
            <v>0.8</v>
          </cell>
          <cell r="AB221">
            <v>1.1000000000000001</v>
          </cell>
        </row>
        <row r="222">
          <cell r="A222">
            <v>37043</v>
          </cell>
          <cell r="B222">
            <v>135</v>
          </cell>
          <cell r="C222">
            <v>133</v>
          </cell>
          <cell r="D222">
            <v>134</v>
          </cell>
          <cell r="E222">
            <v>135.1</v>
          </cell>
          <cell r="F222">
            <v>131.4</v>
          </cell>
          <cell r="G222">
            <v>133.4</v>
          </cell>
          <cell r="H222">
            <v>132.19999999999999</v>
          </cell>
          <cell r="I222">
            <v>133.4</v>
          </cell>
          <cell r="J222">
            <v>133.80000000000001</v>
          </cell>
          <cell r="K222">
            <v>6.3</v>
          </cell>
          <cell r="L222">
            <v>5.9</v>
          </cell>
          <cell r="M222">
            <v>6</v>
          </cell>
          <cell r="N222">
            <v>5.9</v>
          </cell>
          <cell r="O222">
            <v>6</v>
          </cell>
          <cell r="P222">
            <v>5.5</v>
          </cell>
          <cell r="Q222">
            <v>5.2</v>
          </cell>
          <cell r="R222">
            <v>6</v>
          </cell>
          <cell r="S222">
            <v>6</v>
          </cell>
          <cell r="T222">
            <v>0.7</v>
          </cell>
          <cell r="U222">
            <v>0.6</v>
          </cell>
          <cell r="V222">
            <v>1</v>
          </cell>
          <cell r="W222">
            <v>0.7</v>
          </cell>
          <cell r="X222">
            <v>1.4</v>
          </cell>
          <cell r="Y222">
            <v>1</v>
          </cell>
          <cell r="Z222">
            <v>1.1000000000000001</v>
          </cell>
          <cell r="AA222">
            <v>0.9</v>
          </cell>
          <cell r="AB222">
            <v>0.8</v>
          </cell>
        </row>
        <row r="223">
          <cell r="A223">
            <v>37135</v>
          </cell>
          <cell r="B223">
            <v>135.4</v>
          </cell>
          <cell r="C223">
            <v>133.6</v>
          </cell>
          <cell r="D223">
            <v>134.19999999999999</v>
          </cell>
          <cell r="E223">
            <v>135.30000000000001</v>
          </cell>
          <cell r="F223">
            <v>131.5</v>
          </cell>
          <cell r="G223">
            <v>132.80000000000001</v>
          </cell>
          <cell r="H223">
            <v>132.5</v>
          </cell>
          <cell r="I223">
            <v>133.19999999999999</v>
          </cell>
          <cell r="J223">
            <v>134.19999999999999</v>
          </cell>
          <cell r="K223">
            <v>2.9</v>
          </cell>
          <cell r="L223">
            <v>2.5</v>
          </cell>
          <cell r="M223">
            <v>2.2000000000000002</v>
          </cell>
          <cell r="N223">
            <v>2.2999999999999998</v>
          </cell>
          <cell r="O223">
            <v>2.2999999999999998</v>
          </cell>
          <cell r="P223">
            <v>1.1000000000000001</v>
          </cell>
          <cell r="Q223">
            <v>1.9</v>
          </cell>
          <cell r="R223">
            <v>1.9</v>
          </cell>
          <cell r="S223">
            <v>2.5</v>
          </cell>
          <cell r="T223">
            <v>0.3</v>
          </cell>
          <cell r="U223">
            <v>0.5</v>
          </cell>
          <cell r="V223">
            <v>0.1</v>
          </cell>
          <cell r="W223">
            <v>0.1</v>
          </cell>
          <cell r="X223">
            <v>0.1</v>
          </cell>
          <cell r="Y223">
            <v>-0.4</v>
          </cell>
          <cell r="Z223">
            <v>0.2</v>
          </cell>
          <cell r="AA223">
            <v>-0.1</v>
          </cell>
          <cell r="AB223">
            <v>0.3</v>
          </cell>
        </row>
        <row r="224">
          <cell r="A224">
            <v>37226</v>
          </cell>
          <cell r="B224">
            <v>136.6</v>
          </cell>
          <cell r="C224">
            <v>134.80000000000001</v>
          </cell>
          <cell r="D224">
            <v>135.80000000000001</v>
          </cell>
          <cell r="E224">
            <v>136.6</v>
          </cell>
          <cell r="F224">
            <v>132.6</v>
          </cell>
          <cell r="G224">
            <v>133.9</v>
          </cell>
          <cell r="H224">
            <v>133.5</v>
          </cell>
          <cell r="I224">
            <v>134.9</v>
          </cell>
          <cell r="J224">
            <v>135.4</v>
          </cell>
          <cell r="K224">
            <v>3.3</v>
          </cell>
          <cell r="L224">
            <v>3.1</v>
          </cell>
          <cell r="M224">
            <v>3.2</v>
          </cell>
          <cell r="N224">
            <v>3.1</v>
          </cell>
          <cell r="O224">
            <v>3</v>
          </cell>
          <cell r="P224">
            <v>2.1</v>
          </cell>
          <cell r="Q224">
            <v>2.2000000000000002</v>
          </cell>
          <cell r="R224">
            <v>2.9</v>
          </cell>
          <cell r="S224">
            <v>3.1</v>
          </cell>
          <cell r="T224">
            <v>0.9</v>
          </cell>
          <cell r="U224">
            <v>0.9</v>
          </cell>
          <cell r="V224">
            <v>1.2</v>
          </cell>
          <cell r="W224">
            <v>1</v>
          </cell>
          <cell r="X224">
            <v>0.8</v>
          </cell>
          <cell r="Y224">
            <v>0.8</v>
          </cell>
          <cell r="Z224">
            <v>0.8</v>
          </cell>
          <cell r="AA224">
            <v>1.3</v>
          </cell>
          <cell r="AB224">
            <v>0.9</v>
          </cell>
        </row>
        <row r="225">
          <cell r="A225">
            <v>37316</v>
          </cell>
          <cell r="B225">
            <v>137.9</v>
          </cell>
          <cell r="C225">
            <v>136</v>
          </cell>
          <cell r="D225">
            <v>137.1</v>
          </cell>
          <cell r="E225">
            <v>137.69999999999999</v>
          </cell>
          <cell r="F225">
            <v>133.69999999999999</v>
          </cell>
          <cell r="G225">
            <v>135.19999999999999</v>
          </cell>
          <cell r="H225">
            <v>133.80000000000001</v>
          </cell>
          <cell r="I225">
            <v>135.6</v>
          </cell>
          <cell r="J225">
            <v>136.6</v>
          </cell>
          <cell r="K225">
            <v>2.9</v>
          </cell>
          <cell r="L225">
            <v>2.9</v>
          </cell>
          <cell r="M225">
            <v>3.3</v>
          </cell>
          <cell r="N225">
            <v>2.7</v>
          </cell>
          <cell r="O225">
            <v>3.2</v>
          </cell>
          <cell r="P225">
            <v>2.2999999999999998</v>
          </cell>
          <cell r="Q225">
            <v>2.4</v>
          </cell>
          <cell r="R225">
            <v>2.6</v>
          </cell>
          <cell r="S225">
            <v>2.9</v>
          </cell>
          <cell r="T225">
            <v>1</v>
          </cell>
          <cell r="U225">
            <v>0.9</v>
          </cell>
          <cell r="V225">
            <v>1</v>
          </cell>
          <cell r="W225">
            <v>0.8</v>
          </cell>
          <cell r="X225">
            <v>0.8</v>
          </cell>
          <cell r="Y225">
            <v>1</v>
          </cell>
          <cell r="Z225">
            <v>0.2</v>
          </cell>
          <cell r="AA225">
            <v>0.5</v>
          </cell>
          <cell r="AB225">
            <v>0.9</v>
          </cell>
        </row>
        <row r="226">
          <cell r="A226">
            <v>37408</v>
          </cell>
          <cell r="B226">
            <v>138.80000000000001</v>
          </cell>
          <cell r="C226">
            <v>136.9</v>
          </cell>
          <cell r="D226">
            <v>138.1</v>
          </cell>
          <cell r="E226">
            <v>139.1</v>
          </cell>
          <cell r="F226">
            <v>134.6</v>
          </cell>
          <cell r="G226">
            <v>137</v>
          </cell>
          <cell r="H226">
            <v>135</v>
          </cell>
          <cell r="I226">
            <v>137.19999999999999</v>
          </cell>
          <cell r="J226">
            <v>137.6</v>
          </cell>
          <cell r="K226">
            <v>2.8</v>
          </cell>
          <cell r="L226">
            <v>2.9</v>
          </cell>
          <cell r="M226">
            <v>3.1</v>
          </cell>
          <cell r="N226">
            <v>3</v>
          </cell>
          <cell r="O226">
            <v>2.4</v>
          </cell>
          <cell r="P226">
            <v>2.7</v>
          </cell>
          <cell r="Q226">
            <v>2.1</v>
          </cell>
          <cell r="R226">
            <v>2.8</v>
          </cell>
          <cell r="S226">
            <v>2.8</v>
          </cell>
          <cell r="T226">
            <v>0.7</v>
          </cell>
          <cell r="U226">
            <v>0.7</v>
          </cell>
          <cell r="V226">
            <v>0.7</v>
          </cell>
          <cell r="W226">
            <v>1</v>
          </cell>
          <cell r="X226">
            <v>0.7</v>
          </cell>
          <cell r="Y226">
            <v>1.3</v>
          </cell>
          <cell r="Z226">
            <v>0.9</v>
          </cell>
          <cell r="AA226">
            <v>1.2</v>
          </cell>
          <cell r="AB226">
            <v>0.7</v>
          </cell>
        </row>
        <row r="227">
          <cell r="A227">
            <v>37500</v>
          </cell>
          <cell r="B227">
            <v>139.6</v>
          </cell>
          <cell r="C227">
            <v>137.80000000000001</v>
          </cell>
          <cell r="D227">
            <v>139.19999999999999</v>
          </cell>
          <cell r="E227">
            <v>140.30000000000001</v>
          </cell>
          <cell r="F227">
            <v>135.80000000000001</v>
          </cell>
          <cell r="G227">
            <v>137.5</v>
          </cell>
          <cell r="H227">
            <v>135.4</v>
          </cell>
          <cell r="I227">
            <v>138.1</v>
          </cell>
          <cell r="J227">
            <v>138.5</v>
          </cell>
          <cell r="K227">
            <v>3.1</v>
          </cell>
          <cell r="L227">
            <v>3.1</v>
          </cell>
          <cell r="M227">
            <v>3.7</v>
          </cell>
          <cell r="N227">
            <v>3.7</v>
          </cell>
          <cell r="O227">
            <v>3.3</v>
          </cell>
          <cell r="P227">
            <v>3.5</v>
          </cell>
          <cell r="Q227">
            <v>2.2000000000000002</v>
          </cell>
          <cell r="R227">
            <v>3.7</v>
          </cell>
          <cell r="S227">
            <v>3.2</v>
          </cell>
          <cell r="T227">
            <v>0.6</v>
          </cell>
          <cell r="U227">
            <v>0.7</v>
          </cell>
          <cell r="V227">
            <v>0.8</v>
          </cell>
          <cell r="W227">
            <v>0.9</v>
          </cell>
          <cell r="X227">
            <v>0.9</v>
          </cell>
          <cell r="Y227">
            <v>0.4</v>
          </cell>
          <cell r="Z227">
            <v>0.3</v>
          </cell>
          <cell r="AA227">
            <v>0.7</v>
          </cell>
          <cell r="AB227">
            <v>0.7</v>
          </cell>
        </row>
        <row r="228">
          <cell r="A228">
            <v>37591</v>
          </cell>
          <cell r="B228">
            <v>140.4</v>
          </cell>
          <cell r="C228">
            <v>139</v>
          </cell>
          <cell r="D228">
            <v>139.9</v>
          </cell>
          <cell r="E228">
            <v>141.5</v>
          </cell>
          <cell r="F228">
            <v>136.4</v>
          </cell>
          <cell r="G228">
            <v>138</v>
          </cell>
          <cell r="H228">
            <v>136.19999999999999</v>
          </cell>
          <cell r="I228">
            <v>139.19999999999999</v>
          </cell>
          <cell r="J228">
            <v>139.5</v>
          </cell>
          <cell r="K228">
            <v>2.8</v>
          </cell>
          <cell r="L228">
            <v>3.1</v>
          </cell>
          <cell r="M228">
            <v>3</v>
          </cell>
          <cell r="N228">
            <v>3.6</v>
          </cell>
          <cell r="O228">
            <v>2.9</v>
          </cell>
          <cell r="P228">
            <v>3.1</v>
          </cell>
          <cell r="Q228">
            <v>2</v>
          </cell>
          <cell r="R228">
            <v>3.2</v>
          </cell>
          <cell r="S228">
            <v>3</v>
          </cell>
          <cell r="T228">
            <v>0.6</v>
          </cell>
          <cell r="U228">
            <v>0.9</v>
          </cell>
          <cell r="V228">
            <v>0.5</v>
          </cell>
          <cell r="W228">
            <v>0.9</v>
          </cell>
          <cell r="X228">
            <v>0.4</v>
          </cell>
          <cell r="Y228">
            <v>0.4</v>
          </cell>
          <cell r="Z228">
            <v>0.6</v>
          </cell>
          <cell r="AA228">
            <v>0.8</v>
          </cell>
          <cell r="AB228">
            <v>0.7</v>
          </cell>
        </row>
        <row r="229">
          <cell r="A229">
            <v>37681</v>
          </cell>
          <cell r="B229">
            <v>142.1</v>
          </cell>
          <cell r="C229">
            <v>140.9</v>
          </cell>
          <cell r="D229">
            <v>141.80000000000001</v>
          </cell>
          <cell r="E229">
            <v>144.6</v>
          </cell>
          <cell r="F229">
            <v>137.4</v>
          </cell>
          <cell r="G229">
            <v>140</v>
          </cell>
          <cell r="H229">
            <v>137.5</v>
          </cell>
          <cell r="I229">
            <v>140.69999999999999</v>
          </cell>
          <cell r="J229">
            <v>141.30000000000001</v>
          </cell>
          <cell r="K229">
            <v>3</v>
          </cell>
          <cell r="L229">
            <v>3.6</v>
          </cell>
          <cell r="M229">
            <v>3.4</v>
          </cell>
          <cell r="N229">
            <v>5</v>
          </cell>
          <cell r="O229">
            <v>2.8</v>
          </cell>
          <cell r="P229">
            <v>3.6</v>
          </cell>
          <cell r="Q229">
            <v>2.8</v>
          </cell>
          <cell r="R229">
            <v>3.8</v>
          </cell>
          <cell r="S229">
            <v>3.4</v>
          </cell>
          <cell r="T229">
            <v>1.2</v>
          </cell>
          <cell r="U229">
            <v>1.4</v>
          </cell>
          <cell r="V229">
            <v>1.4</v>
          </cell>
          <cell r="W229">
            <v>2.2000000000000002</v>
          </cell>
          <cell r="X229">
            <v>0.7</v>
          </cell>
          <cell r="Y229">
            <v>1.4</v>
          </cell>
          <cell r="Z229">
            <v>1</v>
          </cell>
          <cell r="AA229">
            <v>1.1000000000000001</v>
          </cell>
          <cell r="AB229">
            <v>1.3</v>
          </cell>
        </row>
        <row r="230">
          <cell r="A230">
            <v>37773</v>
          </cell>
          <cell r="B230">
            <v>142.19999999999999</v>
          </cell>
          <cell r="C230">
            <v>140.9</v>
          </cell>
          <cell r="D230">
            <v>141.80000000000001</v>
          </cell>
          <cell r="E230">
            <v>144.30000000000001</v>
          </cell>
          <cell r="F230">
            <v>137.4</v>
          </cell>
          <cell r="G230">
            <v>140.80000000000001</v>
          </cell>
          <cell r="H230">
            <v>137.9</v>
          </cell>
          <cell r="I230">
            <v>140.69999999999999</v>
          </cell>
          <cell r="J230">
            <v>141.30000000000001</v>
          </cell>
          <cell r="K230">
            <v>2.4</v>
          </cell>
          <cell r="L230">
            <v>2.9</v>
          </cell>
          <cell r="M230">
            <v>2.7</v>
          </cell>
          <cell r="N230">
            <v>3.7</v>
          </cell>
          <cell r="O230">
            <v>2.1</v>
          </cell>
          <cell r="P230">
            <v>2.8</v>
          </cell>
          <cell r="Q230">
            <v>2.1</v>
          </cell>
          <cell r="R230">
            <v>2.6</v>
          </cell>
          <cell r="S230">
            <v>2.7</v>
          </cell>
          <cell r="T230">
            <v>0.1</v>
          </cell>
          <cell r="U230">
            <v>0</v>
          </cell>
          <cell r="V230">
            <v>0</v>
          </cell>
          <cell r="W230">
            <v>-0.2</v>
          </cell>
          <cell r="X230">
            <v>0</v>
          </cell>
          <cell r="Y230">
            <v>0.6</v>
          </cell>
          <cell r="Z230">
            <v>0.3</v>
          </cell>
          <cell r="AA230">
            <v>0</v>
          </cell>
          <cell r="AB230">
            <v>0</v>
          </cell>
        </row>
        <row r="231">
          <cell r="A231">
            <v>37865</v>
          </cell>
          <cell r="B231">
            <v>142.4</v>
          </cell>
          <cell r="C231">
            <v>141.80000000000001</v>
          </cell>
          <cell r="D231">
            <v>143.30000000000001</v>
          </cell>
          <cell r="E231">
            <v>145.4</v>
          </cell>
          <cell r="F231">
            <v>138.6</v>
          </cell>
          <cell r="G231">
            <v>141.1</v>
          </cell>
          <cell r="H231">
            <v>137.80000000000001</v>
          </cell>
          <cell r="I231">
            <v>141.9</v>
          </cell>
          <cell r="J231">
            <v>142.1</v>
          </cell>
          <cell r="K231">
            <v>2</v>
          </cell>
          <cell r="L231">
            <v>2.9</v>
          </cell>
          <cell r="M231">
            <v>2.9</v>
          </cell>
          <cell r="N231">
            <v>3.6</v>
          </cell>
          <cell r="O231">
            <v>2.1</v>
          </cell>
          <cell r="P231">
            <v>2.6</v>
          </cell>
          <cell r="Q231">
            <v>1.8</v>
          </cell>
          <cell r="R231">
            <v>2.8</v>
          </cell>
          <cell r="S231">
            <v>2.6</v>
          </cell>
          <cell r="T231">
            <v>0.1</v>
          </cell>
          <cell r="U231">
            <v>0.6</v>
          </cell>
          <cell r="V231">
            <v>1.1000000000000001</v>
          </cell>
          <cell r="W231">
            <v>0.8</v>
          </cell>
          <cell r="X231">
            <v>0.9</v>
          </cell>
          <cell r="Y231">
            <v>0.2</v>
          </cell>
          <cell r="Z231">
            <v>-0.1</v>
          </cell>
          <cell r="AA231">
            <v>0.9</v>
          </cell>
          <cell r="AB231">
            <v>0.6</v>
          </cell>
        </row>
        <row r="232">
          <cell r="A232">
            <v>37956</v>
          </cell>
          <cell r="B232">
            <v>143.6</v>
          </cell>
          <cell r="C232">
            <v>142.1</v>
          </cell>
          <cell r="D232">
            <v>144.19999999999999</v>
          </cell>
          <cell r="E232">
            <v>146.19999999999999</v>
          </cell>
          <cell r="F232">
            <v>139.19999999999999</v>
          </cell>
          <cell r="G232">
            <v>142</v>
          </cell>
          <cell r="H232">
            <v>138.5</v>
          </cell>
          <cell r="I232">
            <v>142.9</v>
          </cell>
          <cell r="J232">
            <v>142.80000000000001</v>
          </cell>
          <cell r="K232">
            <v>2.2999999999999998</v>
          </cell>
          <cell r="L232">
            <v>2.2000000000000002</v>
          </cell>
          <cell r="M232">
            <v>3.1</v>
          </cell>
          <cell r="N232">
            <v>3.3</v>
          </cell>
          <cell r="O232">
            <v>2.1</v>
          </cell>
          <cell r="P232">
            <v>2.9</v>
          </cell>
          <cell r="Q232">
            <v>1.7</v>
          </cell>
          <cell r="R232">
            <v>2.7</v>
          </cell>
          <cell r="S232">
            <v>2.4</v>
          </cell>
          <cell r="T232">
            <v>0.8</v>
          </cell>
          <cell r="U232">
            <v>0.2</v>
          </cell>
          <cell r="V232">
            <v>0.6</v>
          </cell>
          <cell r="W232">
            <v>0.6</v>
          </cell>
          <cell r="X232">
            <v>0.4</v>
          </cell>
          <cell r="Y232">
            <v>0.6</v>
          </cell>
          <cell r="Z232">
            <v>0.5</v>
          </cell>
          <cell r="AA232">
            <v>0.7</v>
          </cell>
          <cell r="AB232">
            <v>0.5</v>
          </cell>
        </row>
        <row r="233">
          <cell r="A233">
            <v>38047</v>
          </cell>
          <cell r="B233">
            <v>145</v>
          </cell>
          <cell r="C233">
            <v>143.5</v>
          </cell>
          <cell r="D233">
            <v>145.4</v>
          </cell>
          <cell r="E233">
            <v>147.69999999999999</v>
          </cell>
          <cell r="F233">
            <v>139.6</v>
          </cell>
          <cell r="G233">
            <v>143</v>
          </cell>
          <cell r="H233">
            <v>139</v>
          </cell>
          <cell r="I233">
            <v>143.9</v>
          </cell>
          <cell r="J233">
            <v>144.1</v>
          </cell>
          <cell r="K233">
            <v>2</v>
          </cell>
          <cell r="L233">
            <v>1.8</v>
          </cell>
          <cell r="M233">
            <v>2.5</v>
          </cell>
          <cell r="N233">
            <v>2.1</v>
          </cell>
          <cell r="O233">
            <v>1.6</v>
          </cell>
          <cell r="P233">
            <v>2.1</v>
          </cell>
          <cell r="Q233">
            <v>1.1000000000000001</v>
          </cell>
          <cell r="R233">
            <v>2.2999999999999998</v>
          </cell>
          <cell r="S233">
            <v>2</v>
          </cell>
          <cell r="T233">
            <v>1</v>
          </cell>
          <cell r="U233">
            <v>1</v>
          </cell>
          <cell r="V233">
            <v>0.8</v>
          </cell>
          <cell r="W233">
            <v>1</v>
          </cell>
          <cell r="X233">
            <v>0.3</v>
          </cell>
          <cell r="Y233">
            <v>0.7</v>
          </cell>
          <cell r="Z233">
            <v>0.4</v>
          </cell>
          <cell r="AA233">
            <v>0.7</v>
          </cell>
          <cell r="AB233">
            <v>0.9</v>
          </cell>
        </row>
        <row r="234">
          <cell r="A234">
            <v>38139</v>
          </cell>
          <cell r="B234">
            <v>145.5</v>
          </cell>
          <cell r="C234">
            <v>143.9</v>
          </cell>
          <cell r="D234">
            <v>146.30000000000001</v>
          </cell>
          <cell r="E234">
            <v>148.6</v>
          </cell>
          <cell r="F234">
            <v>141</v>
          </cell>
          <cell r="G234">
            <v>144.30000000000001</v>
          </cell>
          <cell r="H234">
            <v>139.6</v>
          </cell>
          <cell r="I234">
            <v>144.80000000000001</v>
          </cell>
          <cell r="J234">
            <v>144.80000000000001</v>
          </cell>
          <cell r="K234">
            <v>2.2999999999999998</v>
          </cell>
          <cell r="L234">
            <v>2.1</v>
          </cell>
          <cell r="M234">
            <v>3.2</v>
          </cell>
          <cell r="N234">
            <v>3</v>
          </cell>
          <cell r="O234">
            <v>2.6</v>
          </cell>
          <cell r="P234">
            <v>2.5</v>
          </cell>
          <cell r="Q234">
            <v>1.2</v>
          </cell>
          <cell r="R234">
            <v>2.9</v>
          </cell>
          <cell r="S234">
            <v>2.5</v>
          </cell>
          <cell r="T234">
            <v>0.3</v>
          </cell>
          <cell r="U234">
            <v>0.3</v>
          </cell>
          <cell r="V234">
            <v>0.6</v>
          </cell>
          <cell r="W234">
            <v>0.6</v>
          </cell>
          <cell r="X234">
            <v>1</v>
          </cell>
          <cell r="Y234">
            <v>0.9</v>
          </cell>
          <cell r="Z234">
            <v>0.4</v>
          </cell>
          <cell r="AA234">
            <v>0.6</v>
          </cell>
          <cell r="AB234">
            <v>0.5</v>
          </cell>
        </row>
        <row r="235">
          <cell r="A235">
            <v>38231</v>
          </cell>
          <cell r="B235">
            <v>146.19999999999999</v>
          </cell>
          <cell r="C235">
            <v>144.19999999999999</v>
          </cell>
          <cell r="D235">
            <v>146.80000000000001</v>
          </cell>
          <cell r="E235">
            <v>149</v>
          </cell>
          <cell r="F235">
            <v>142</v>
          </cell>
          <cell r="G235">
            <v>145</v>
          </cell>
          <cell r="H235">
            <v>140.80000000000001</v>
          </cell>
          <cell r="I235">
            <v>145.5</v>
          </cell>
          <cell r="J235">
            <v>145.4</v>
          </cell>
          <cell r="K235">
            <v>2.7</v>
          </cell>
          <cell r="L235">
            <v>1.7</v>
          </cell>
          <cell r="M235">
            <v>2.4</v>
          </cell>
          <cell r="N235">
            <v>2.5</v>
          </cell>
          <cell r="O235">
            <v>2.5</v>
          </cell>
          <cell r="P235">
            <v>2.8</v>
          </cell>
          <cell r="Q235">
            <v>2.2000000000000002</v>
          </cell>
          <cell r="R235">
            <v>2.5</v>
          </cell>
          <cell r="S235">
            <v>2.2999999999999998</v>
          </cell>
          <cell r="T235">
            <v>0.5</v>
          </cell>
          <cell r="U235">
            <v>0.2</v>
          </cell>
          <cell r="V235">
            <v>0.3</v>
          </cell>
          <cell r="W235">
            <v>0.3</v>
          </cell>
          <cell r="X235">
            <v>0.7</v>
          </cell>
          <cell r="Y235">
            <v>0.5</v>
          </cell>
          <cell r="Z235">
            <v>0.9</v>
          </cell>
          <cell r="AA235">
            <v>0.5</v>
          </cell>
          <cell r="AB235">
            <v>0.4</v>
          </cell>
        </row>
        <row r="236">
          <cell r="A236">
            <v>38322</v>
          </cell>
          <cell r="B236">
            <v>147.30000000000001</v>
          </cell>
          <cell r="C236">
            <v>145.30000000000001</v>
          </cell>
          <cell r="D236">
            <v>148</v>
          </cell>
          <cell r="E236">
            <v>150</v>
          </cell>
          <cell r="F236">
            <v>143.30000000000001</v>
          </cell>
          <cell r="G236">
            <v>146.69999999999999</v>
          </cell>
          <cell r="H236">
            <v>141.1</v>
          </cell>
          <cell r="I236">
            <v>146.30000000000001</v>
          </cell>
          <cell r="J236">
            <v>146.5</v>
          </cell>
          <cell r="K236">
            <v>2.6</v>
          </cell>
          <cell r="L236">
            <v>2.2999999999999998</v>
          </cell>
          <cell r="M236">
            <v>2.6</v>
          </cell>
          <cell r="N236">
            <v>2.6</v>
          </cell>
          <cell r="O236">
            <v>2.9</v>
          </cell>
          <cell r="P236">
            <v>3.3</v>
          </cell>
          <cell r="Q236">
            <v>1.9</v>
          </cell>
          <cell r="R236">
            <v>2.4</v>
          </cell>
          <cell r="S236">
            <v>2.6</v>
          </cell>
          <cell r="T236">
            <v>0.8</v>
          </cell>
          <cell r="U236">
            <v>0.8</v>
          </cell>
          <cell r="V236">
            <v>0.8</v>
          </cell>
          <cell r="W236">
            <v>0.7</v>
          </cell>
          <cell r="X236">
            <v>0.9</v>
          </cell>
          <cell r="Y236">
            <v>1.2</v>
          </cell>
          <cell r="Z236">
            <v>0.2</v>
          </cell>
          <cell r="AA236">
            <v>0.5</v>
          </cell>
          <cell r="AB236">
            <v>0.8</v>
          </cell>
        </row>
        <row r="237">
          <cell r="A237">
            <v>38412</v>
          </cell>
          <cell r="B237">
            <v>148.19999999999999</v>
          </cell>
          <cell r="C237">
            <v>146.4</v>
          </cell>
          <cell r="D237">
            <v>149.19999999999999</v>
          </cell>
          <cell r="E237">
            <v>150.9</v>
          </cell>
          <cell r="F237">
            <v>144.4</v>
          </cell>
          <cell r="G237">
            <v>148</v>
          </cell>
          <cell r="H237">
            <v>141.9</v>
          </cell>
          <cell r="I237">
            <v>147</v>
          </cell>
          <cell r="J237">
            <v>147.5</v>
          </cell>
          <cell r="K237">
            <v>2.2000000000000002</v>
          </cell>
          <cell r="L237">
            <v>2</v>
          </cell>
          <cell r="M237">
            <v>2.6</v>
          </cell>
          <cell r="N237">
            <v>2.2000000000000002</v>
          </cell>
          <cell r="O237">
            <v>3.4</v>
          </cell>
          <cell r="P237">
            <v>3.5</v>
          </cell>
          <cell r="Q237">
            <v>2.1</v>
          </cell>
          <cell r="R237">
            <v>2.2000000000000002</v>
          </cell>
          <cell r="S237">
            <v>2.4</v>
          </cell>
          <cell r="T237">
            <v>0.6</v>
          </cell>
          <cell r="U237">
            <v>0.8</v>
          </cell>
          <cell r="V237">
            <v>0.8</v>
          </cell>
          <cell r="W237">
            <v>0.6</v>
          </cell>
          <cell r="X237">
            <v>0.8</v>
          </cell>
          <cell r="Y237">
            <v>0.9</v>
          </cell>
          <cell r="Z237">
            <v>0.6</v>
          </cell>
          <cell r="AA237">
            <v>0.5</v>
          </cell>
          <cell r="AB237">
            <v>0.7</v>
          </cell>
        </row>
        <row r="238">
          <cell r="A238">
            <v>38504</v>
          </cell>
          <cell r="B238">
            <v>149</v>
          </cell>
          <cell r="C238">
            <v>146.9</v>
          </cell>
          <cell r="D238">
            <v>150</v>
          </cell>
          <cell r="E238">
            <v>151.80000000000001</v>
          </cell>
          <cell r="F238">
            <v>146.30000000000001</v>
          </cell>
          <cell r="G238">
            <v>148.80000000000001</v>
          </cell>
          <cell r="H238">
            <v>143.19999999999999</v>
          </cell>
          <cell r="I238">
            <v>147.80000000000001</v>
          </cell>
          <cell r="J238">
            <v>148.4</v>
          </cell>
          <cell r="K238">
            <v>2.4</v>
          </cell>
          <cell r="L238">
            <v>2.1</v>
          </cell>
          <cell r="M238">
            <v>2.5</v>
          </cell>
          <cell r="N238">
            <v>2.2000000000000002</v>
          </cell>
          <cell r="O238">
            <v>3.8</v>
          </cell>
          <cell r="P238">
            <v>3.1</v>
          </cell>
          <cell r="Q238">
            <v>2.6</v>
          </cell>
          <cell r="R238">
            <v>2.1</v>
          </cell>
          <cell r="S238">
            <v>2.5</v>
          </cell>
          <cell r="T238">
            <v>0.5</v>
          </cell>
          <cell r="U238">
            <v>0.3</v>
          </cell>
          <cell r="V238">
            <v>0.5</v>
          </cell>
          <cell r="W238">
            <v>0.6</v>
          </cell>
          <cell r="X238">
            <v>1.3</v>
          </cell>
          <cell r="Y238">
            <v>0.5</v>
          </cell>
          <cell r="Z238">
            <v>0.9</v>
          </cell>
          <cell r="AA238">
            <v>0.5</v>
          </cell>
          <cell r="AB238">
            <v>0.6</v>
          </cell>
        </row>
        <row r="239">
          <cell r="A239">
            <v>38596</v>
          </cell>
          <cell r="B239">
            <v>150.5</v>
          </cell>
          <cell r="C239">
            <v>148.6</v>
          </cell>
          <cell r="D239">
            <v>150.9</v>
          </cell>
          <cell r="E239">
            <v>153.4</v>
          </cell>
          <cell r="F239">
            <v>147.80000000000001</v>
          </cell>
          <cell r="G239">
            <v>150.1</v>
          </cell>
          <cell r="H239">
            <v>144.69999999999999</v>
          </cell>
          <cell r="I239">
            <v>149.69999999999999</v>
          </cell>
          <cell r="J239">
            <v>149.80000000000001</v>
          </cell>
          <cell r="K239">
            <v>2.9</v>
          </cell>
          <cell r="L239">
            <v>3.1</v>
          </cell>
          <cell r="M239">
            <v>2.8</v>
          </cell>
          <cell r="N239">
            <v>3</v>
          </cell>
          <cell r="O239">
            <v>4.0999999999999996</v>
          </cell>
          <cell r="P239">
            <v>3.5</v>
          </cell>
          <cell r="Q239">
            <v>2.8</v>
          </cell>
          <cell r="R239">
            <v>2.9</v>
          </cell>
          <cell r="S239">
            <v>3</v>
          </cell>
          <cell r="T239">
            <v>1</v>
          </cell>
          <cell r="U239">
            <v>1.2</v>
          </cell>
          <cell r="V239">
            <v>0.6</v>
          </cell>
          <cell r="W239">
            <v>1.1000000000000001</v>
          </cell>
          <cell r="X239">
            <v>1</v>
          </cell>
          <cell r="Y239">
            <v>0.9</v>
          </cell>
          <cell r="Z239">
            <v>1</v>
          </cell>
          <cell r="AA239">
            <v>1.3</v>
          </cell>
          <cell r="AB239">
            <v>0.9</v>
          </cell>
        </row>
        <row r="240">
          <cell r="A240">
            <v>38687</v>
          </cell>
          <cell r="B240">
            <v>151</v>
          </cell>
          <cell r="C240">
            <v>149.19999999999999</v>
          </cell>
          <cell r="D240">
            <v>152.1</v>
          </cell>
          <cell r="E240">
            <v>154.1</v>
          </cell>
          <cell r="F240">
            <v>149</v>
          </cell>
          <cell r="G240">
            <v>151</v>
          </cell>
          <cell r="H240">
            <v>145.4</v>
          </cell>
          <cell r="I240">
            <v>150.9</v>
          </cell>
          <cell r="J240">
            <v>150.6</v>
          </cell>
          <cell r="K240">
            <v>2.5</v>
          </cell>
          <cell r="L240">
            <v>2.7</v>
          </cell>
          <cell r="M240">
            <v>2.8</v>
          </cell>
          <cell r="N240">
            <v>2.7</v>
          </cell>
          <cell r="O240">
            <v>4</v>
          </cell>
          <cell r="P240">
            <v>2.9</v>
          </cell>
          <cell r="Q240">
            <v>3</v>
          </cell>
          <cell r="R240">
            <v>3.1</v>
          </cell>
          <cell r="S240">
            <v>2.8</v>
          </cell>
          <cell r="T240">
            <v>0.3</v>
          </cell>
          <cell r="U240">
            <v>0.4</v>
          </cell>
          <cell r="V240">
            <v>0.8</v>
          </cell>
          <cell r="W240">
            <v>0.5</v>
          </cell>
          <cell r="X240">
            <v>0.8</v>
          </cell>
          <cell r="Y240">
            <v>0.6</v>
          </cell>
          <cell r="Z240">
            <v>0.5</v>
          </cell>
          <cell r="AA240">
            <v>0.8</v>
          </cell>
          <cell r="AB240">
            <v>0.5</v>
          </cell>
        </row>
        <row r="241">
          <cell r="A241">
            <v>38777</v>
          </cell>
          <cell r="B241">
            <v>152.19999999999999</v>
          </cell>
          <cell r="C241">
            <v>150.5</v>
          </cell>
          <cell r="D241">
            <v>153.5</v>
          </cell>
          <cell r="E241">
            <v>155.6</v>
          </cell>
          <cell r="F241">
            <v>150.5</v>
          </cell>
          <cell r="G241">
            <v>152.19999999999999</v>
          </cell>
          <cell r="H241">
            <v>146.69999999999999</v>
          </cell>
          <cell r="I241">
            <v>152.19999999999999</v>
          </cell>
          <cell r="J241">
            <v>151.9</v>
          </cell>
          <cell r="K241">
            <v>2.7</v>
          </cell>
          <cell r="L241">
            <v>2.8</v>
          </cell>
          <cell r="M241">
            <v>2.9</v>
          </cell>
          <cell r="N241">
            <v>3.1</v>
          </cell>
          <cell r="O241">
            <v>4.2</v>
          </cell>
          <cell r="P241">
            <v>2.8</v>
          </cell>
          <cell r="Q241">
            <v>3.4</v>
          </cell>
          <cell r="R241">
            <v>3.5</v>
          </cell>
          <cell r="S241">
            <v>3</v>
          </cell>
          <cell r="T241">
            <v>0.8</v>
          </cell>
          <cell r="U241">
            <v>0.9</v>
          </cell>
          <cell r="V241">
            <v>0.9</v>
          </cell>
          <cell r="W241">
            <v>1</v>
          </cell>
          <cell r="X241">
            <v>1</v>
          </cell>
          <cell r="Y241">
            <v>0.8</v>
          </cell>
          <cell r="Z241">
            <v>0.9</v>
          </cell>
          <cell r="AA241">
            <v>0.9</v>
          </cell>
          <cell r="AB241">
            <v>0.9</v>
          </cell>
        </row>
        <row r="242">
          <cell r="A242">
            <v>38869</v>
          </cell>
          <cell r="B242">
            <v>154.69999999999999</v>
          </cell>
          <cell r="C242">
            <v>152.6</v>
          </cell>
          <cell r="D242">
            <v>156.19999999999999</v>
          </cell>
          <cell r="E242">
            <v>157.6</v>
          </cell>
          <cell r="F242">
            <v>153.19999999999999</v>
          </cell>
          <cell r="G242">
            <v>154</v>
          </cell>
          <cell r="H242">
            <v>149.19999999999999</v>
          </cell>
          <cell r="I242">
            <v>154.9</v>
          </cell>
          <cell r="J242">
            <v>154.30000000000001</v>
          </cell>
          <cell r="K242">
            <v>3.8</v>
          </cell>
          <cell r="L242">
            <v>3.9</v>
          </cell>
          <cell r="M242">
            <v>4.0999999999999996</v>
          </cell>
          <cell r="N242">
            <v>3.8</v>
          </cell>
          <cell r="O242">
            <v>4.7</v>
          </cell>
          <cell r="P242">
            <v>3.5</v>
          </cell>
          <cell r="Q242">
            <v>4.2</v>
          </cell>
          <cell r="R242">
            <v>4.8</v>
          </cell>
          <cell r="S242">
            <v>4</v>
          </cell>
          <cell r="T242">
            <v>1.6</v>
          </cell>
          <cell r="U242">
            <v>1.4</v>
          </cell>
          <cell r="V242">
            <v>1.8</v>
          </cell>
          <cell r="W242">
            <v>1.3</v>
          </cell>
          <cell r="X242">
            <v>1.8</v>
          </cell>
          <cell r="Y242">
            <v>1.2</v>
          </cell>
          <cell r="Z242">
            <v>1.7</v>
          </cell>
          <cell r="AA242">
            <v>1.8</v>
          </cell>
          <cell r="AB242">
            <v>1.6</v>
          </cell>
        </row>
        <row r="243">
          <cell r="A243">
            <v>38961</v>
          </cell>
          <cell r="B243">
            <v>156.1</v>
          </cell>
          <cell r="C243">
            <v>153.69999999999999</v>
          </cell>
          <cell r="D243">
            <v>157.5</v>
          </cell>
          <cell r="E243">
            <v>159.30000000000001</v>
          </cell>
          <cell r="F243">
            <v>154.9</v>
          </cell>
          <cell r="G243">
            <v>155.1</v>
          </cell>
          <cell r="H243">
            <v>151.80000000000001</v>
          </cell>
          <cell r="I243">
            <v>156</v>
          </cell>
          <cell r="J243">
            <v>155.69999999999999</v>
          </cell>
          <cell r="K243">
            <v>3.7</v>
          </cell>
          <cell r="L243">
            <v>3.4</v>
          </cell>
          <cell r="M243">
            <v>4.4000000000000004</v>
          </cell>
          <cell r="N243">
            <v>3.8</v>
          </cell>
          <cell r="O243">
            <v>4.8</v>
          </cell>
          <cell r="P243">
            <v>3.3</v>
          </cell>
          <cell r="Q243">
            <v>4.9000000000000004</v>
          </cell>
          <cell r="R243">
            <v>4.2</v>
          </cell>
          <cell r="S243">
            <v>3.9</v>
          </cell>
          <cell r="T243">
            <v>0.9</v>
          </cell>
          <cell r="U243">
            <v>0.7</v>
          </cell>
          <cell r="V243">
            <v>0.8</v>
          </cell>
          <cell r="W243">
            <v>1.1000000000000001</v>
          </cell>
          <cell r="X243">
            <v>1.1000000000000001</v>
          </cell>
          <cell r="Y243">
            <v>0.7</v>
          </cell>
          <cell r="Z243">
            <v>1.7</v>
          </cell>
          <cell r="AA243">
            <v>0.7</v>
          </cell>
          <cell r="AB243">
            <v>0.9</v>
          </cell>
        </row>
      </sheetData>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data"/>
      <sheetName val="2001 data"/>
      <sheetName val="2002 data"/>
      <sheetName val="2003 data"/>
      <sheetName val="2004 data"/>
      <sheetName val="2005 data"/>
      <sheetName val="2006 data"/>
      <sheetName val="2007 data"/>
      <sheetName val="2008 data"/>
      <sheetName val="2009 data"/>
      <sheetName val="2010 data"/>
      <sheetName val="2011 data "/>
      <sheetName val="PEG_ Gross Plant"/>
      <sheetName val="Lists"/>
      <sheetName val="Review 1"/>
      <sheetName val="summary8902"/>
      <sheetName val="summary02 (scratch)"/>
      <sheetName val="panel"/>
      <sheetName val="Retirements 40"/>
      <sheetName val="TWA40 0211"/>
      <sheetName val="TWA40 02"/>
      <sheetName val="TWA40 89"/>
      <sheetName val="plant8911"/>
      <sheetName val="data0211"/>
      <sheetName val="PEG_Accumulated Amortization"/>
      <sheetName val="OEB 2001 Electricity Distributo"/>
      <sheetName val="OEB 2001 Electricity Distri (2)"/>
      <sheetName val="OEB 2000 Electricity Distributo"/>
      <sheetName val="OEB 2000 Electricity Distri (2)"/>
      <sheetName val="Cost per Customer"/>
      <sheetName val="Labor Price index CANSIM table"/>
      <sheetName val="GDP-IPI 2002-2006"/>
      <sheetName val="GDP-IPI 2007-2011"/>
      <sheetName val="Definition of Terms"/>
    </sheetNames>
    <sheetDataSet>
      <sheetData sheetId="0" refreshError="1">
        <row r="1">
          <cell r="D1" t="str">
            <v>ALVINSTON PUBLIC UTILITIES COMMISSION</v>
          </cell>
          <cell r="E1" t="str">
            <v>ATIKOKAN HYDRO INC.</v>
          </cell>
          <cell r="F1" t="str">
            <v>AYLMER PUBLIC UTILITIES COMMISSION</v>
          </cell>
          <cell r="G1" t="str">
            <v>BARRIE HYDRO DISTRIBUTION INC.</v>
          </cell>
          <cell r="H1" t="str">
            <v>BARRIE PUBLIC UTILITIES COMMISSION</v>
          </cell>
          <cell r="I1" t="str">
            <v>BELLEVILLE ELECTRIC</v>
          </cell>
          <cell r="J1" t="str">
            <v>BRACEBRIDGE HEC</v>
          </cell>
          <cell r="K1" t="str">
            <v>BRADFORD WEST GWILLIMBURY PUBLIC UTILITIES COMMISSION</v>
          </cell>
          <cell r="L1" t="str">
            <v>BRANTFORD POWER INC.</v>
          </cell>
          <cell r="M1" t="str">
            <v>BROCK HYDRO</v>
          </cell>
          <cell r="N1" t="str">
            <v>BRUSSELS</v>
          </cell>
          <cell r="O1" t="str">
            <v>BURKS FALLS PUC</v>
          </cell>
          <cell r="P1" t="str">
            <v>BURLINGTON HYDRO INC.</v>
          </cell>
          <cell r="Q1" t="str">
            <v>CAMBRIDGE AND NORTH DUMFRIES HYDRO INC.</v>
          </cell>
          <cell r="R1" t="str">
            <v>CANADIAN NIAGARA POWER INC.</v>
          </cell>
          <cell r="S1" t="str">
            <v>CAPREOL HYDRO ELECTRIC COMMISSION</v>
          </cell>
          <cell r="T1" t="str">
            <v>CARDINAL HYDRO ELECTRIC AND LIGHTING SYSTEM</v>
          </cell>
          <cell r="U1" t="str">
            <v>CENTRAL ELGIN HYDRO ELECTRIC COMMISSION</v>
          </cell>
          <cell r="V1" t="str">
            <v>CENTRE WELLINGTON HYDRO LTD</v>
          </cell>
          <cell r="W1" t="str">
            <v>CHAPLEAU PUBLIC UTILITIES CORPORATION</v>
          </cell>
          <cell r="X1" t="str">
            <v>CHATHAM-KENT HYDRO INC.</v>
          </cell>
          <cell r="Y1" t="str">
            <v>CLEARVIEW HYDRO ELECTRIC COMMISSION</v>
          </cell>
          <cell r="Z1" t="str">
            <v>CLINTON POWER CORPORATION</v>
          </cell>
          <cell r="AA1" t="str">
            <v>COCHRANE PUBLIC UTILITIES COMMISSION</v>
          </cell>
          <cell r="AB1" t="str">
            <v>COLBORNE PUBLIC UTILITIES COMMISSION</v>
          </cell>
          <cell r="AC1" t="str">
            <v>COLLUS POWER CORPORATION</v>
          </cell>
          <cell r="AD1" t="str">
            <v>COOPERATIVE HYDRO EMBRUN INC.</v>
          </cell>
          <cell r="AE1" t="str">
            <v>DASHWOOD</v>
          </cell>
          <cell r="AF1" t="str">
            <v>DUTTON/DUNWICH</v>
          </cell>
          <cell r="AG1" t="str">
            <v>E.L.K. ENERGY INC.</v>
          </cell>
          <cell r="AH1" t="str">
            <v>EAST ZORRA TAVISTOCK PUBLIC UTILITY COMMISSION</v>
          </cell>
          <cell r="AI1" t="str">
            <v>ENERSOURCE HYDRO MISSISSAUGA INC.</v>
          </cell>
          <cell r="AJ1" t="str">
            <v>ENWIN POWERLINES LTD.</v>
          </cell>
          <cell r="AK1" t="str">
            <v>ERIE THAMES POWERLINES CORPORATION</v>
          </cell>
          <cell r="AL1" t="str">
            <v>ESPANOLA HYDRO</v>
          </cell>
          <cell r="AM1" t="str">
            <v>ESPANOLA REGIONAL HYDRO DISTRIBUTION CORPORATION</v>
          </cell>
          <cell r="AN1" t="str">
            <v>ESSEX POWERLINES CORPORATION</v>
          </cell>
          <cell r="AO1" t="str">
            <v>FESTIVAL HYDRO INC.</v>
          </cell>
          <cell r="AP1" t="str">
            <v>FORT FRANCES POWER CORPORATION</v>
          </cell>
          <cell r="AQ1" t="str">
            <v>GRAND VALLEY ENERGY INC.</v>
          </cell>
          <cell r="AR1" t="str">
            <v>GRAVENHURST HYDRO ELECTRIC INC</v>
          </cell>
          <cell r="AS1" t="str">
            <v>GREAT LAKES POWER LIMITED</v>
          </cell>
          <cell r="AT1" t="str">
            <v>GREATER SUDBURY HYDRO INC.</v>
          </cell>
          <cell r="AU1" t="str">
            <v>GRIMSBY HYDRO-ELECTRIC COMMISSION</v>
          </cell>
          <cell r="AV1" t="str">
            <v>GRIMSBY POWER INCORPORATED</v>
          </cell>
          <cell r="AW1" t="str">
            <v>GUELPH HYDRO ELECTRIC SYSTEMS INC.</v>
          </cell>
          <cell r="AX1" t="str">
            <v>HALDIMAND COUNTY HYDRO INC.</v>
          </cell>
          <cell r="AY1" t="str">
            <v>HALDIMAND HYDRO-ELECTRIC COMMISSION</v>
          </cell>
          <cell r="AZ1" t="str">
            <v>HALTON HILLS HYDRO INC.</v>
          </cell>
          <cell r="BA1" t="str">
            <v>HAMILTON HYDRO INC.</v>
          </cell>
          <cell r="BB1" t="str">
            <v>HANOVER ELECTRIC SERVICES</v>
          </cell>
          <cell r="BC1" t="str">
            <v>HAWKESBURY HYDRO INC.</v>
          </cell>
          <cell r="BD1" t="str">
            <v>HEARST POWER DISTRIBUTION COMPANY LIMITED</v>
          </cell>
          <cell r="BE1" t="str">
            <v>HENSAL</v>
          </cell>
          <cell r="BF1" t="str">
            <v>HOLSTEIN HYDRO ELECTRIC SYSTEM</v>
          </cell>
          <cell r="BG1" t="str">
            <v>HUNTSVILLE HEC</v>
          </cell>
          <cell r="BH1" t="str">
            <v>HYDRO 2000 INC.     FOR  JAN 01,2000 TO OCT 31,2000</v>
          </cell>
          <cell r="BI1" t="str">
            <v>HYDRO 2000 INC.     FOR  JAN 01,2000 TO OCT 31,2000</v>
          </cell>
          <cell r="BJ1" t="str">
            <v>HYDRO 2000 INC.     FOR  NOV 01,2000 TO DEC 31,2000</v>
          </cell>
          <cell r="BK1" t="str">
            <v>HYDRO ELECTRIC COMMISSION OF THE TOWN OF PENETANGUISHENE</v>
          </cell>
          <cell r="BL1" t="str">
            <v>HYDRO ELECTRIC COMMISSION OF THE TOWNSHIP OF ESSA</v>
          </cell>
          <cell r="BM1" t="str">
            <v>HYDRO HAWKESBURY INC.</v>
          </cell>
          <cell r="BN1" t="str">
            <v>HYDRO ONE BRAMPTON NETWORKS INC.</v>
          </cell>
          <cell r="BO1" t="str">
            <v>HYDRO ONE NETWORKS INC.</v>
          </cell>
          <cell r="BP1" t="str">
            <v>HYDRO OTTAWA</v>
          </cell>
          <cell r="BQ1" t="str">
            <v>HYDRO VAUGHAN DISTRIBUTION INC.</v>
          </cell>
          <cell r="BR1" t="str">
            <v>INGERSOLL PUBLIC UTILITY COMMISSION</v>
          </cell>
          <cell r="BS1" t="str">
            <v>INNISFIL HYDRO DISTRIBUTION SYSTEMS LIMITED</v>
          </cell>
          <cell r="BT1" t="str">
            <v>KAP WIRES INC</v>
          </cell>
          <cell r="BU1" t="str">
            <v>KENORA HYDRO ELECTRIC CORPORATION LTD.</v>
          </cell>
          <cell r="BV1" t="str">
            <v>KINCARDINE HEC</v>
          </cell>
          <cell r="BW1" t="str">
            <v>KINGSTON ELECTRICITY  DISTRIBUTION LTD</v>
          </cell>
          <cell r="BX1" t="str">
            <v>KITCHENER-WILMOT HYDRO INC.</v>
          </cell>
          <cell r="BY1" t="str">
            <v>LAKEFIELD HYDRO DISTRIBUTION INC.</v>
          </cell>
          <cell r="BZ1" t="str">
            <v>LAKEFRONT UTILITIES INC.</v>
          </cell>
          <cell r="CA1" t="str">
            <v>LAKELAND POWER DISTRIBUTION LTD.</v>
          </cell>
          <cell r="CB1" t="str">
            <v>LASALLE HYDRO-ELECTRIC COMMISSION</v>
          </cell>
          <cell r="CC1" t="str">
            <v>LEAMINGTON HYDRO-ELECTRIC COMMISSION</v>
          </cell>
          <cell r="CD1" t="str">
            <v>LEAMINGTON HYDRO-ELECTRIC COMMISSION (5 MONTHS)</v>
          </cell>
          <cell r="CE1" t="str">
            <v>LINCOLN HYDRO ELECTRIC COMMISSION</v>
          </cell>
          <cell r="CF1" t="str">
            <v>LONDON HYDRO INC.</v>
          </cell>
          <cell r="CG1" t="str">
            <v>LUCKNOW RIPLEY</v>
          </cell>
          <cell r="CH1" t="str">
            <v>MAGNETAWAN PUC</v>
          </cell>
          <cell r="CI1" t="str">
            <v>MARKHAM HYDRO DISTRIBUTION INC.</v>
          </cell>
          <cell r="CJ1" t="str">
            <v>MEAFORD PUBLIC UTILITIES COMMISSION</v>
          </cell>
          <cell r="CK1" t="str">
            <v>MIDDLESEX POWER DISTRIBUTION CORPORATION</v>
          </cell>
          <cell r="CL1" t="str">
            <v>MIDLAND POWER UTILITY CORPORATION</v>
          </cell>
          <cell r="CM1" t="str">
            <v>MIDLAND PUBLIC UTILITIES COMMISSION</v>
          </cell>
          <cell r="CN1" t="str">
            <v>MILDMAY TEESWATER</v>
          </cell>
          <cell r="CO1" t="str">
            <v>MILTON HYDRO DISTRIBUTION INC.</v>
          </cell>
          <cell r="CP1" t="str">
            <v>MINTO</v>
          </cell>
          <cell r="CQ1" t="str">
            <v>NEW TECUMSETH HYDRO</v>
          </cell>
          <cell r="CR1" t="str">
            <v>NEWBURY POWER</v>
          </cell>
          <cell r="CS1" t="str">
            <v>NEWMARKET HYDRO LTD.</v>
          </cell>
          <cell r="CT1" t="str">
            <v>NIAGARA FALLS HYDRO INC</v>
          </cell>
          <cell r="CU1" t="str">
            <v>NIAGARA-ON-THE-LAKE HYDRO INC.</v>
          </cell>
          <cell r="CV1" t="str">
            <v>NICKEL CENTRE HYDRO ELECTRIC COMMISSION</v>
          </cell>
          <cell r="CW1" t="str">
            <v>NIPIGON HYDRO ELECTRIC COMMISSION</v>
          </cell>
          <cell r="CX1" t="str">
            <v>NORFOLK POWER DISTRIBUTION INC.</v>
          </cell>
          <cell r="CY1" t="str">
            <v>NORTH BAY HYDRO DISTRIBUTION LTD.</v>
          </cell>
          <cell r="CZ1" t="str">
            <v>NORTHERN ONTARIO WRIES INC</v>
          </cell>
          <cell r="DA1" t="str">
            <v>NORWICH PUBLIC UTILITY COMMISSION</v>
          </cell>
          <cell r="DB1" t="str">
            <v>OAKVILLE HYDRO ELECTRICITY DISTRIBUTION INC.</v>
          </cell>
          <cell r="DC1" t="str">
            <v>OIL SPRINGS HYDRO ELECTRIC COMMISSION</v>
          </cell>
          <cell r="DD1" t="str">
            <v>ORANGEVILLE HYDRO LIMITED</v>
          </cell>
          <cell r="DE1" t="str">
            <v>ORILLIA POWER DISTRIBUTION CORPORATION</v>
          </cell>
          <cell r="DF1" t="str">
            <v>OSHAWA PUC NETWORKS INC</v>
          </cell>
          <cell r="DG1" t="str">
            <v>OTTAWA RIVER POWER CORPORATION</v>
          </cell>
          <cell r="DH1" t="str">
            <v>PARRY SOUND POWER</v>
          </cell>
          <cell r="DI1" t="str">
            <v>PELHAM HYDRO ELECTRIC COMMISSION</v>
          </cell>
          <cell r="DJ1" t="str">
            <v>PENINSULA WEST UTILITIES LIMITED</v>
          </cell>
          <cell r="DK1" t="str">
            <v>PETERBOROUGH DISTRIBUTION INC.</v>
          </cell>
          <cell r="DL1" t="str">
            <v>PETROLIA PUBLIC UTILITIES COMMISSION</v>
          </cell>
          <cell r="DM1" t="str">
            <v>POINT EDWARD PUBLIC UTILITIES COMMISSION</v>
          </cell>
          <cell r="DN1" t="str">
            <v>PORT COLBORNE HYDRO</v>
          </cell>
          <cell r="DO1" t="str">
            <v>PORT HOPE HYDRO</v>
          </cell>
          <cell r="DP1" t="str">
            <v>PRESCOTT PUBLIC UTILITIES COMMISSION</v>
          </cell>
          <cell r="DQ1" t="str">
            <v>PUBLIC UTILITIES COMMISSION OF COBOURG</v>
          </cell>
          <cell r="DR1" t="str">
            <v>PUC DISTRIBUTION INC.</v>
          </cell>
          <cell r="DS1" t="str">
            <v>RENFREW HYDRO ELECTRIC COMMISSION ( JAN1 TO OCT 31, 2000)</v>
          </cell>
          <cell r="DT1" t="str">
            <v>RENFREW HYDRO INC. ( NOV.1 TO DEC. 31, 2000)</v>
          </cell>
          <cell r="DU1" t="str">
            <v>RICHMOND HILL HYDRO INC.</v>
          </cell>
          <cell r="DV1" t="str">
            <v>RIDEAU ST. LAWRENCE DISTRIBUTION INC.</v>
          </cell>
          <cell r="DW1" t="str">
            <v>SABLES-SPANISH RIVERS PUC</v>
          </cell>
          <cell r="DX1" t="str">
            <v>SARNIA HYDRO ELECTRIC COMMISSION</v>
          </cell>
          <cell r="DY1" t="str">
            <v>SAUGEEN SHORES ENERGY</v>
          </cell>
          <cell r="DZ1" t="str">
            <v>SCHREIBER HYDRO-ELECTRIC COMMISSION</v>
          </cell>
          <cell r="EA1" t="str">
            <v>SCUGOG HYDRO ENERGY CORPORATION</v>
          </cell>
          <cell r="EB1" t="str">
            <v>SEAFORTH</v>
          </cell>
          <cell r="EC1" t="str">
            <v>SIOUX LOOKOUT HYDRO</v>
          </cell>
          <cell r="ED1" t="str">
            <v>SIOUX LOOKOUT HYDRO ELECTRIC COMMISSION</v>
          </cell>
          <cell r="EE1" t="str">
            <v>SIOUX LOOKOUT HYDRO INC</v>
          </cell>
          <cell r="EF1" t="str">
            <v>SOUTH DUNDAS HYDRO ELECTRIC COMMISSION</v>
          </cell>
          <cell r="EG1" t="str">
            <v>SOUTH-WEST OXFORD PUBLIC UTILITY</v>
          </cell>
          <cell r="EH1" t="str">
            <v>ST. CATHARINES HYDRO UTILITY SERVICES INC.</v>
          </cell>
          <cell r="EI1" t="str">
            <v>ST. MARYS</v>
          </cell>
          <cell r="EJ1" t="str">
            <v>ST. THOMAS ENERGY INC.</v>
          </cell>
          <cell r="EK1" t="str">
            <v>SUDBURY HYDRO ELECTRIC COMMISSION</v>
          </cell>
          <cell r="EL1" t="str">
            <v>SUNDRIDGE HEC</v>
          </cell>
          <cell r="EM1" t="str">
            <v>TAY HYDRO ELECTRIC DISTRIBUTION COMPANY INC.</v>
          </cell>
          <cell r="EN1" t="str">
            <v>TERRACE BAY SUPERIOR WIRES INC.</v>
          </cell>
          <cell r="EO1" t="str">
            <v>THE BLUE MOUNTAINS HYDRO SERVICE COMPANY INC.</v>
          </cell>
          <cell r="EP1" t="str">
            <v>THE HYDRO-ELECTRIC COMMISSION FOR THE TOWN OF AMHERSTBURG</v>
          </cell>
          <cell r="EQ1" t="str">
            <v>THE HYDRO-ELECTRIC COMMISSION OF THE TOWN OF TECUMSEH</v>
          </cell>
          <cell r="ER1" t="str">
            <v>THESSALON HYDRO DISTRIBUTION CORPORATION</v>
          </cell>
          <cell r="ES1" t="str">
            <v>THOROLD HYDRO CORPORATION</v>
          </cell>
          <cell r="ET1" t="str">
            <v>THUNDER BAY HYDRO ELECTRICITY DISTRIBUTION INC.</v>
          </cell>
          <cell r="EU1" t="str">
            <v>TILLSONBURG HYDRO INC.</v>
          </cell>
          <cell r="EV1" t="str">
            <v>TORONTO HYDRO-ELECTRIC SYSTEM LIMITED</v>
          </cell>
          <cell r="EW1" t="str">
            <v>VERIDIAN CONNECTIONS</v>
          </cell>
          <cell r="EX1" t="str">
            <v>WALKERTON AND ELMWOOD</v>
          </cell>
          <cell r="EY1" t="str">
            <v>WARWICK HYDRO ELECTRIC COMMISSION</v>
          </cell>
          <cell r="EZ1" t="str">
            <v>WASAGA DISTRIBUTION INC.</v>
          </cell>
          <cell r="FA1" t="str">
            <v>WATERLOO NORTH HYDRO INC</v>
          </cell>
          <cell r="FB1" t="str">
            <v>WELLAND HYDRO-ELECTRIC SYSTEM CORP.</v>
          </cell>
          <cell r="FC1" t="str">
            <v>WELLINGTON ELECTRIC DISTRIBUTION COMPANY INC.</v>
          </cell>
          <cell r="FD1" t="str">
            <v>WELLINGTON NORTH POWER INC.</v>
          </cell>
          <cell r="FE1" t="str">
            <v>WELLINGTON NORTH POWER INC.</v>
          </cell>
          <cell r="FF1" t="str">
            <v>WEST LINCOLN HYDRO ELECTRIC COMMISSION</v>
          </cell>
          <cell r="FG1" t="str">
            <v>WEST NIPISSING ENERGY SERVICES LTD.</v>
          </cell>
          <cell r="FH1" t="str">
            <v>WEST PERTH POWER INC.</v>
          </cell>
          <cell r="FI1" t="str">
            <v>WESTPORT PUBLIC UTILITIES COMMISSION</v>
          </cell>
          <cell r="FJ1" t="str">
            <v>WHITBY HYDRO ELECTRIC CORPORATION</v>
          </cell>
          <cell r="FK1" t="str">
            <v>WHITCHURCH-STOUFFVILLE HYDRO</v>
          </cell>
          <cell r="FL1" t="str">
            <v>WINGHAM</v>
          </cell>
          <cell r="FM1" t="str">
            <v>WOODSTOCK HYDRO SERVICES INC.</v>
          </cell>
          <cell r="FN1" t="str">
            <v>ZORRA ELECTRIC SUPPLY AUTHORITY</v>
          </cell>
          <cell r="FO1" t="str">
            <v>ZURICH</v>
          </cell>
        </row>
        <row r="3">
          <cell r="A3" t="str">
            <v>PEG Variables</v>
          </cell>
          <cell r="B3" t="str">
            <v>Name</v>
          </cell>
          <cell r="C3" t="str">
            <v>Year</v>
          </cell>
        </row>
        <row r="4">
          <cell r="A4" t="str">
            <v>Total Plant in Service</v>
          </cell>
          <cell r="B4" t="str">
            <v>PTOT</v>
          </cell>
          <cell r="C4">
            <v>2000</v>
          </cell>
          <cell r="D4">
            <v>360452.12</v>
          </cell>
          <cell r="E4">
            <v>2555576</v>
          </cell>
          <cell r="F4">
            <v>3643680</v>
          </cell>
          <cell r="G4">
            <v>164524568</v>
          </cell>
          <cell r="H4">
            <v>123992480</v>
          </cell>
          <cell r="I4">
            <v>26976983.98</v>
          </cell>
          <cell r="J4">
            <v>16612932</v>
          </cell>
          <cell r="K4">
            <v>12642987</v>
          </cell>
          <cell r="L4">
            <v>41027176</v>
          </cell>
          <cell r="M4">
            <v>3546502</v>
          </cell>
          <cell r="N4">
            <v>452383</v>
          </cell>
          <cell r="O4">
            <v>894826</v>
          </cell>
          <cell r="P4">
            <v>143446666</v>
          </cell>
          <cell r="Q4">
            <v>103841969</v>
          </cell>
          <cell r="R4">
            <v>28730153</v>
          </cell>
          <cell r="S4">
            <v>3455140</v>
          </cell>
          <cell r="T4">
            <v>974776</v>
          </cell>
          <cell r="U4">
            <v>2455182</v>
          </cell>
          <cell r="V4">
            <v>11043051.869999999</v>
          </cell>
          <cell r="W4">
            <v>2511848</v>
          </cell>
          <cell r="X4">
            <v>67097090</v>
          </cell>
          <cell r="Y4">
            <v>3390505</v>
          </cell>
          <cell r="Z4">
            <v>2367601.52</v>
          </cell>
          <cell r="AA4">
            <v>3704338</v>
          </cell>
          <cell r="AB4">
            <v>1790362</v>
          </cell>
          <cell r="AC4">
            <v>13982881</v>
          </cell>
          <cell r="AD4">
            <v>2454679.42</v>
          </cell>
          <cell r="AE4">
            <v>232005</v>
          </cell>
          <cell r="AF4">
            <v>627790</v>
          </cell>
          <cell r="AG4">
            <v>14599914</v>
          </cell>
          <cell r="AH4">
            <v>1595837</v>
          </cell>
          <cell r="AI4">
            <v>599194423</v>
          </cell>
          <cell r="AJ4">
            <v>143220238</v>
          </cell>
          <cell r="AK4">
            <v>11801937</v>
          </cell>
          <cell r="AL4">
            <v>3933335</v>
          </cell>
          <cell r="AM4">
            <v>4848315</v>
          </cell>
          <cell r="AN4">
            <v>25134192.390000001</v>
          </cell>
          <cell r="AO4">
            <v>40152762.899999999</v>
          </cell>
          <cell r="AP4">
            <v>8516192</v>
          </cell>
          <cell r="AQ4">
            <v>947194</v>
          </cell>
          <cell r="AR4">
            <v>9656826</v>
          </cell>
          <cell r="AS4">
            <v>61039100</v>
          </cell>
          <cell r="AT4">
            <v>120919279.2</v>
          </cell>
          <cell r="AU4">
            <v>16481273.960000001</v>
          </cell>
          <cell r="AV4">
            <v>16713807.130000001</v>
          </cell>
          <cell r="AW4">
            <v>115279333</v>
          </cell>
          <cell r="AX4">
            <v>31183370.41</v>
          </cell>
          <cell r="AY4">
            <v>27312958.420000002</v>
          </cell>
          <cell r="AZ4">
            <v>49184876</v>
          </cell>
          <cell r="BA4">
            <v>322986000</v>
          </cell>
          <cell r="BB4">
            <v>3835729</v>
          </cell>
          <cell r="BC4">
            <v>2570698</v>
          </cell>
          <cell r="BD4">
            <v>3516109.36</v>
          </cell>
          <cell r="BE4">
            <v>603158</v>
          </cell>
          <cell r="BF4">
            <v>158923.5</v>
          </cell>
          <cell r="BG4">
            <v>5080016</v>
          </cell>
          <cell r="BH4">
            <v>1095157</v>
          </cell>
          <cell r="BI4">
            <v>1095157</v>
          </cell>
          <cell r="BJ4">
            <v>429203</v>
          </cell>
          <cell r="BK4">
            <v>6491535</v>
          </cell>
          <cell r="BL4">
            <v>469638</v>
          </cell>
          <cell r="BM4">
            <v>2570698</v>
          </cell>
          <cell r="BN4">
            <v>296926591</v>
          </cell>
          <cell r="BO4">
            <v>3892000000</v>
          </cell>
          <cell r="BP4">
            <v>604006277</v>
          </cell>
          <cell r="BQ4">
            <v>253771215</v>
          </cell>
          <cell r="BR4">
            <v>11626677</v>
          </cell>
          <cell r="BS4">
            <v>0</v>
          </cell>
          <cell r="BT4">
            <v>2338886</v>
          </cell>
          <cell r="BU4">
            <v>8527777</v>
          </cell>
          <cell r="BV4">
            <v>6391670</v>
          </cell>
          <cell r="BW4">
            <v>19253170.239999998</v>
          </cell>
          <cell r="BX4">
            <v>193114915</v>
          </cell>
          <cell r="BY4">
            <v>2480550</v>
          </cell>
          <cell r="BZ4">
            <v>16809315</v>
          </cell>
          <cell r="CA4">
            <v>13430866</v>
          </cell>
          <cell r="CB4">
            <v>15226708.609999999</v>
          </cell>
          <cell r="CC4">
            <v>11707438.67</v>
          </cell>
          <cell r="CD4">
            <v>11707438.67</v>
          </cell>
          <cell r="CE4">
            <v>17446420</v>
          </cell>
          <cell r="CF4">
            <v>257450891</v>
          </cell>
          <cell r="CG4">
            <v>1573155</v>
          </cell>
          <cell r="CH4">
            <v>357110</v>
          </cell>
          <cell r="CI4">
            <v>201772000</v>
          </cell>
          <cell r="CJ4">
            <v>3529667</v>
          </cell>
          <cell r="CK4">
            <v>8702409</v>
          </cell>
          <cell r="CL4">
            <v>10996759</v>
          </cell>
          <cell r="CM4">
            <v>12283142</v>
          </cell>
          <cell r="CN4">
            <v>1314020</v>
          </cell>
          <cell r="CO4">
            <v>47306946</v>
          </cell>
          <cell r="CP4">
            <v>5016074</v>
          </cell>
          <cell r="CQ4">
            <v>19252889</v>
          </cell>
          <cell r="CR4">
            <v>252480</v>
          </cell>
          <cell r="CS4">
            <v>63974712</v>
          </cell>
          <cell r="CT4">
            <v>81314544</v>
          </cell>
          <cell r="CU4">
            <v>22480174</v>
          </cell>
          <cell r="CV4">
            <v>1826637</v>
          </cell>
          <cell r="CW4">
            <v>1488005</v>
          </cell>
          <cell r="CX4">
            <v>44770541</v>
          </cell>
          <cell r="CY4">
            <v>64606289</v>
          </cell>
          <cell r="CZ4">
            <v>2276893</v>
          </cell>
          <cell r="DA4">
            <v>1172960</v>
          </cell>
          <cell r="DB4">
            <v>190715301</v>
          </cell>
          <cell r="DC4">
            <v>181690.88</v>
          </cell>
          <cell r="DD4">
            <v>20579938.98</v>
          </cell>
          <cell r="DE4">
            <v>28682422</v>
          </cell>
          <cell r="DF4">
            <v>89015504</v>
          </cell>
          <cell r="DG4">
            <v>14918132</v>
          </cell>
          <cell r="DH4">
            <v>10822646.890000001</v>
          </cell>
          <cell r="DI4">
            <v>2397584</v>
          </cell>
          <cell r="DJ4">
            <v>27692298</v>
          </cell>
          <cell r="DK4">
            <v>40902178</v>
          </cell>
          <cell r="DL4">
            <v>4909847.3099999996</v>
          </cell>
          <cell r="DM4">
            <v>1588048.93</v>
          </cell>
          <cell r="DN4">
            <v>16236478</v>
          </cell>
          <cell r="DO4">
            <v>11999491</v>
          </cell>
          <cell r="DP4">
            <v>2544265</v>
          </cell>
          <cell r="DQ4">
            <v>17015488</v>
          </cell>
          <cell r="DR4">
            <v>65084091.420000002</v>
          </cell>
          <cell r="DS4">
            <v>12952144</v>
          </cell>
          <cell r="DT4">
            <v>8862392</v>
          </cell>
          <cell r="DU4">
            <v>147715842</v>
          </cell>
          <cell r="DV4">
            <v>7210000</v>
          </cell>
          <cell r="DW4">
            <v>905299</v>
          </cell>
          <cell r="DX4">
            <v>53822617.490000002</v>
          </cell>
          <cell r="DY4">
            <v>10157370</v>
          </cell>
          <cell r="DZ4">
            <v>1578134.88</v>
          </cell>
          <cell r="EA4">
            <v>3448676</v>
          </cell>
          <cell r="EB4">
            <v>2172972</v>
          </cell>
          <cell r="EC4">
            <v>7369939</v>
          </cell>
          <cell r="ED4">
            <v>7369939</v>
          </cell>
          <cell r="EE4">
            <v>4909157</v>
          </cell>
          <cell r="EF4">
            <v>2854999</v>
          </cell>
          <cell r="EG4">
            <v>492622</v>
          </cell>
          <cell r="EH4">
            <v>87138403</v>
          </cell>
          <cell r="EI4">
            <v>4744750</v>
          </cell>
          <cell r="EJ4">
            <v>22783137</v>
          </cell>
          <cell r="EK4">
            <v>130444791.09999999</v>
          </cell>
          <cell r="EL4">
            <v>939201</v>
          </cell>
          <cell r="EM4">
            <v>6391995.9000000004</v>
          </cell>
          <cell r="EN4">
            <v>2219458</v>
          </cell>
          <cell r="EO4">
            <v>2415897</v>
          </cell>
          <cell r="EP4">
            <v>6983350.0999999996</v>
          </cell>
          <cell r="EQ4">
            <v>11577994.34</v>
          </cell>
          <cell r="ER4">
            <v>1115708</v>
          </cell>
          <cell r="ES4">
            <v>13870003.800000001</v>
          </cell>
          <cell r="ET4">
            <v>103292862.12</v>
          </cell>
          <cell r="EU4">
            <v>5470012.6600000001</v>
          </cell>
          <cell r="EV4">
            <v>2683598000</v>
          </cell>
          <cell r="EW4">
            <v>136730266</v>
          </cell>
          <cell r="EX4">
            <v>466865</v>
          </cell>
          <cell r="EY4">
            <v>987576.2</v>
          </cell>
          <cell r="EZ4">
            <v>13487576.470000001</v>
          </cell>
          <cell r="FA4">
            <v>121280892</v>
          </cell>
          <cell r="FB4">
            <v>19616138.210000001</v>
          </cell>
          <cell r="FC4">
            <v>2198731</v>
          </cell>
          <cell r="FD4">
            <v>5508461.4000000004</v>
          </cell>
          <cell r="FE4">
            <v>5508461.4000000004</v>
          </cell>
          <cell r="FF4">
            <v>11225054</v>
          </cell>
          <cell r="FG4">
            <v>4989235.2000000002</v>
          </cell>
          <cell r="FH4">
            <v>3562067</v>
          </cell>
          <cell r="FI4">
            <v>801167</v>
          </cell>
          <cell r="FJ4">
            <v>80273068</v>
          </cell>
          <cell r="FK4">
            <v>7067637</v>
          </cell>
          <cell r="FL4">
            <v>2011252</v>
          </cell>
          <cell r="FM4">
            <v>32837878.16</v>
          </cell>
          <cell r="FN4">
            <v>1801786</v>
          </cell>
          <cell r="FO4">
            <v>521385</v>
          </cell>
        </row>
        <row r="5">
          <cell r="A5" t="str">
            <v>Accumulated Depreciation</v>
          </cell>
          <cell r="B5" t="str">
            <v>ACCDEP</v>
          </cell>
          <cell r="C5">
            <v>2000</v>
          </cell>
          <cell r="D5">
            <v>166063</v>
          </cell>
          <cell r="E5">
            <v>1572506</v>
          </cell>
          <cell r="F5">
            <v>1554377</v>
          </cell>
          <cell r="G5">
            <v>62498028</v>
          </cell>
          <cell r="H5">
            <v>46322031</v>
          </cell>
          <cell r="I5">
            <v>11161987</v>
          </cell>
          <cell r="J5">
            <v>4646010</v>
          </cell>
          <cell r="K5">
            <v>5151443</v>
          </cell>
          <cell r="L5">
            <v>293371</v>
          </cell>
          <cell r="M5">
            <v>1655597</v>
          </cell>
          <cell r="N5">
            <v>220307</v>
          </cell>
          <cell r="O5">
            <v>494371</v>
          </cell>
          <cell r="P5">
            <v>64446709</v>
          </cell>
          <cell r="Q5">
            <v>40721006</v>
          </cell>
          <cell r="R5">
            <v>9612297</v>
          </cell>
          <cell r="S5">
            <v>1696986</v>
          </cell>
          <cell r="T5">
            <v>421683</v>
          </cell>
          <cell r="U5">
            <v>946075</v>
          </cell>
          <cell r="V5">
            <v>4083893.15</v>
          </cell>
          <cell r="W5">
            <v>1300363</v>
          </cell>
          <cell r="X5">
            <v>28689535</v>
          </cell>
          <cell r="Y5">
            <v>-1905871</v>
          </cell>
          <cell r="Z5">
            <v>1365345.6</v>
          </cell>
          <cell r="AA5">
            <v>2320027</v>
          </cell>
          <cell r="AB5">
            <v>975172</v>
          </cell>
          <cell r="AC5">
            <v>6553709</v>
          </cell>
          <cell r="AD5">
            <v>1284977.22</v>
          </cell>
          <cell r="AE5">
            <v>121316</v>
          </cell>
          <cell r="AF5">
            <v>315853</v>
          </cell>
          <cell r="AG5">
            <v>7818706.8799999999</v>
          </cell>
          <cell r="AH5">
            <v>794790</v>
          </cell>
          <cell r="AI5">
            <v>204261011</v>
          </cell>
          <cell r="AJ5">
            <v>6995860</v>
          </cell>
          <cell r="AK5">
            <v>0</v>
          </cell>
          <cell r="AL5">
            <v>2218962</v>
          </cell>
          <cell r="AM5">
            <v>2795145</v>
          </cell>
          <cell r="AN5">
            <v>686900</v>
          </cell>
          <cell r="AO5">
            <v>17916046.52</v>
          </cell>
          <cell r="AP5">
            <v>4393595</v>
          </cell>
          <cell r="AQ5">
            <v>521501</v>
          </cell>
          <cell r="AR5">
            <v>3048572</v>
          </cell>
          <cell r="AS5">
            <v>27115357</v>
          </cell>
          <cell r="AT5">
            <v>56657690.060000002</v>
          </cell>
          <cell r="AU5">
            <v>6226039.2400000002</v>
          </cell>
          <cell r="AV5">
            <v>6325695.9100000001</v>
          </cell>
          <cell r="AW5">
            <v>45117515</v>
          </cell>
          <cell r="AX5">
            <v>-233401.08</v>
          </cell>
          <cell r="AY5">
            <v>-10538694.359999999</v>
          </cell>
          <cell r="AZ5">
            <v>21713404.100000001</v>
          </cell>
          <cell r="BA5">
            <v>134900000</v>
          </cell>
          <cell r="BB5">
            <v>123842</v>
          </cell>
          <cell r="BC5">
            <v>31105</v>
          </cell>
          <cell r="BD5">
            <v>2069783.99</v>
          </cell>
          <cell r="BE5">
            <v>400855</v>
          </cell>
          <cell r="BF5">
            <v>74657.399999999994</v>
          </cell>
          <cell r="BG5">
            <v>2584186</v>
          </cell>
          <cell r="BH5">
            <v>665081</v>
          </cell>
          <cell r="BI5">
            <v>665081</v>
          </cell>
          <cell r="BJ5">
            <v>2564</v>
          </cell>
          <cell r="BK5">
            <v>2925470</v>
          </cell>
          <cell r="BL5">
            <v>190999</v>
          </cell>
          <cell r="BM5">
            <v>31105</v>
          </cell>
          <cell r="BN5">
            <v>108834632</v>
          </cell>
          <cell r="BO5">
            <v>1408000000</v>
          </cell>
          <cell r="BP5">
            <v>294731040</v>
          </cell>
          <cell r="BQ5">
            <v>82302061</v>
          </cell>
          <cell r="BR5">
            <v>5949034</v>
          </cell>
          <cell r="BS5">
            <v>0</v>
          </cell>
          <cell r="BT5">
            <v>34409</v>
          </cell>
          <cell r="BU5">
            <v>3919465</v>
          </cell>
          <cell r="BV5">
            <v>3288119</v>
          </cell>
          <cell r="BW5">
            <v>1185495.3500000001</v>
          </cell>
          <cell r="BX5">
            <v>70947303</v>
          </cell>
          <cell r="BY5">
            <v>1274230</v>
          </cell>
          <cell r="BZ5">
            <v>5676844</v>
          </cell>
          <cell r="CA5">
            <v>275598</v>
          </cell>
          <cell r="CB5">
            <v>5483031.4199999999</v>
          </cell>
          <cell r="CC5">
            <v>5062465.3099999996</v>
          </cell>
          <cell r="CD5">
            <v>5062465.3099999996</v>
          </cell>
          <cell r="CE5">
            <v>4593902</v>
          </cell>
          <cell r="CF5">
            <v>100541211</v>
          </cell>
          <cell r="CG5">
            <v>797465</v>
          </cell>
          <cell r="CH5">
            <v>191275</v>
          </cell>
          <cell r="CI5">
            <v>93635000</v>
          </cell>
          <cell r="CJ5">
            <v>1973600</v>
          </cell>
          <cell r="CK5">
            <v>80239</v>
          </cell>
          <cell r="CL5">
            <v>5158271</v>
          </cell>
          <cell r="CM5">
            <v>6302116</v>
          </cell>
          <cell r="CN5">
            <v>686999</v>
          </cell>
          <cell r="CO5">
            <v>23801856</v>
          </cell>
          <cell r="CP5">
            <v>2317032</v>
          </cell>
          <cell r="CQ5">
            <v>6944893</v>
          </cell>
          <cell r="CR5">
            <v>0</v>
          </cell>
          <cell r="CS5">
            <v>24633162</v>
          </cell>
          <cell r="CT5">
            <v>32528660</v>
          </cell>
          <cell r="CU5">
            <v>9148281</v>
          </cell>
          <cell r="CV5">
            <v>705825</v>
          </cell>
          <cell r="CW5">
            <v>695089</v>
          </cell>
          <cell r="CX5">
            <v>17584287</v>
          </cell>
          <cell r="CY5">
            <v>3092016</v>
          </cell>
          <cell r="CZ5">
            <v>49016</v>
          </cell>
          <cell r="DA5">
            <v>857935</v>
          </cell>
          <cell r="DB5">
            <v>63636387</v>
          </cell>
          <cell r="DC5">
            <v>75990.92</v>
          </cell>
          <cell r="DD5">
            <v>8258681.8600000003</v>
          </cell>
          <cell r="DE5">
            <v>13442159</v>
          </cell>
          <cell r="DF5">
            <v>48322106</v>
          </cell>
          <cell r="DG5">
            <v>7387980</v>
          </cell>
          <cell r="DH5">
            <v>5789726.9000000004</v>
          </cell>
          <cell r="DI5">
            <v>939665</v>
          </cell>
          <cell r="DJ5">
            <v>287281</v>
          </cell>
          <cell r="DK5">
            <v>2268361</v>
          </cell>
          <cell r="DL5">
            <v>2145077.4900000002</v>
          </cell>
          <cell r="DM5">
            <v>486243.59</v>
          </cell>
          <cell r="DN5">
            <v>7626185</v>
          </cell>
          <cell r="DO5">
            <v>6413675</v>
          </cell>
          <cell r="DP5">
            <v>1175335</v>
          </cell>
          <cell r="DQ5">
            <v>6085362</v>
          </cell>
          <cell r="DR5">
            <v>29751152.030000001</v>
          </cell>
          <cell r="DS5">
            <v>5980821</v>
          </cell>
          <cell r="DT5">
            <v>4755667</v>
          </cell>
          <cell r="DU5">
            <v>55262707</v>
          </cell>
          <cell r="DV5">
            <v>3650000</v>
          </cell>
          <cell r="DW5">
            <v>549557</v>
          </cell>
          <cell r="DX5">
            <v>24397677.48</v>
          </cell>
          <cell r="DY5">
            <v>5443476</v>
          </cell>
          <cell r="DZ5">
            <v>516698.59</v>
          </cell>
          <cell r="EA5">
            <v>1778727</v>
          </cell>
          <cell r="EB5">
            <v>1179286</v>
          </cell>
          <cell r="EC5">
            <v>2272207</v>
          </cell>
          <cell r="ED5">
            <v>2272207</v>
          </cell>
          <cell r="EE5">
            <v>0</v>
          </cell>
          <cell r="EF5">
            <v>1590972</v>
          </cell>
          <cell r="EG5">
            <v>323071</v>
          </cell>
          <cell r="EH5">
            <v>34733126</v>
          </cell>
          <cell r="EI5">
            <v>2229020</v>
          </cell>
          <cell r="EJ5">
            <v>8819375</v>
          </cell>
          <cell r="EK5">
            <v>58742834.079999998</v>
          </cell>
          <cell r="EL5">
            <v>510471</v>
          </cell>
          <cell r="EM5">
            <v>2906348.08</v>
          </cell>
          <cell r="EN5">
            <v>820315</v>
          </cell>
          <cell r="EO5">
            <v>1292200</v>
          </cell>
          <cell r="EP5">
            <v>2992556.94</v>
          </cell>
          <cell r="EQ5">
            <v>4972091.5</v>
          </cell>
          <cell r="ER5">
            <v>662080</v>
          </cell>
          <cell r="ES5">
            <v>6221784.5599999996</v>
          </cell>
          <cell r="ET5">
            <v>45137945</v>
          </cell>
          <cell r="EU5">
            <v>280667.38</v>
          </cell>
          <cell r="EV5">
            <v>1089121000</v>
          </cell>
          <cell r="EW5">
            <v>52725459</v>
          </cell>
          <cell r="EX5">
            <v>2428298</v>
          </cell>
          <cell r="EY5">
            <v>427585.77</v>
          </cell>
          <cell r="EZ5">
            <v>7584252.75</v>
          </cell>
          <cell r="FA5">
            <v>43264314</v>
          </cell>
          <cell r="FB5">
            <v>624519.97</v>
          </cell>
          <cell r="FC5">
            <v>996723</v>
          </cell>
          <cell r="FD5">
            <v>2916029.68</v>
          </cell>
          <cell r="FE5">
            <v>2916029.68</v>
          </cell>
          <cell r="FF5">
            <v>4335863</v>
          </cell>
          <cell r="FG5">
            <v>2730691.6</v>
          </cell>
          <cell r="FH5">
            <v>1027489</v>
          </cell>
          <cell r="FI5">
            <v>421076</v>
          </cell>
          <cell r="FJ5">
            <v>30881344</v>
          </cell>
          <cell r="FK5">
            <v>3639507</v>
          </cell>
          <cell r="FL5">
            <v>142716</v>
          </cell>
          <cell r="FM5">
            <v>15780105.15</v>
          </cell>
          <cell r="FN5">
            <v>675547</v>
          </cell>
          <cell r="FO5">
            <v>305035</v>
          </cell>
        </row>
        <row r="6">
          <cell r="A6" t="str">
            <v>Plant Additions</v>
          </cell>
          <cell r="B6" t="str">
            <v>PADD</v>
          </cell>
          <cell r="C6">
            <v>2000</v>
          </cell>
          <cell r="D6">
            <v>1621.76</v>
          </cell>
          <cell r="E6">
            <v>110338</v>
          </cell>
          <cell r="F6">
            <v>3969</v>
          </cell>
          <cell r="G6">
            <v>1675040</v>
          </cell>
          <cell r="H6">
            <v>5203189</v>
          </cell>
          <cell r="I6">
            <v>2489580</v>
          </cell>
          <cell r="J6">
            <v>1047822</v>
          </cell>
          <cell r="K6">
            <v>610510</v>
          </cell>
          <cell r="L6">
            <v>2780020</v>
          </cell>
          <cell r="M6">
            <v>122892.43</v>
          </cell>
          <cell r="N6">
            <v>4065</v>
          </cell>
          <cell r="O6">
            <v>-104468</v>
          </cell>
          <cell r="P6">
            <v>6185741</v>
          </cell>
          <cell r="Q6">
            <v>7497868</v>
          </cell>
          <cell r="R6">
            <v>2085348</v>
          </cell>
          <cell r="S6">
            <v>306226</v>
          </cell>
          <cell r="T6">
            <v>27328</v>
          </cell>
          <cell r="U6">
            <v>78932</v>
          </cell>
          <cell r="V6">
            <v>604528.36</v>
          </cell>
          <cell r="W6">
            <v>43773</v>
          </cell>
          <cell r="X6">
            <v>4860085</v>
          </cell>
          <cell r="Y6">
            <v>0</v>
          </cell>
          <cell r="Z6">
            <v>64409.62</v>
          </cell>
          <cell r="AA6">
            <v>29695</v>
          </cell>
          <cell r="AB6">
            <v>33865</v>
          </cell>
          <cell r="AC6">
            <v>635198</v>
          </cell>
          <cell r="AD6">
            <v>20293.18</v>
          </cell>
          <cell r="AE6">
            <v>1015</v>
          </cell>
          <cell r="AF6">
            <v>27696</v>
          </cell>
          <cell r="AG6">
            <v>1024327.54</v>
          </cell>
          <cell r="AH6">
            <v>6021</v>
          </cell>
          <cell r="AI6">
            <v>25970026</v>
          </cell>
          <cell r="AJ6">
            <v>20467442</v>
          </cell>
          <cell r="AK6">
            <v>310151.23</v>
          </cell>
          <cell r="AL6">
            <v>248942</v>
          </cell>
          <cell r="AM6">
            <v>54411</v>
          </cell>
          <cell r="AN6">
            <v>792483.43</v>
          </cell>
          <cell r="AO6">
            <v>3474427.27</v>
          </cell>
          <cell r="AP6">
            <v>131380.69</v>
          </cell>
          <cell r="AQ6">
            <v>22900</v>
          </cell>
          <cell r="AR6">
            <v>487969.93</v>
          </cell>
          <cell r="AS6">
            <v>1493176.68</v>
          </cell>
          <cell r="AT6">
            <v>5352766.07</v>
          </cell>
          <cell r="AU6">
            <v>565379.47</v>
          </cell>
          <cell r="AV6">
            <v>239871.46</v>
          </cell>
          <cell r="AW6">
            <v>9700243</v>
          </cell>
          <cell r="AX6">
            <v>204821.03</v>
          </cell>
          <cell r="AY6">
            <v>699758.21</v>
          </cell>
          <cell r="AZ6">
            <v>3381388</v>
          </cell>
          <cell r="BA6">
            <v>18648071.02</v>
          </cell>
          <cell r="BB6">
            <v>141454</v>
          </cell>
          <cell r="BC6">
            <v>114580</v>
          </cell>
          <cell r="BD6">
            <v>179188.17</v>
          </cell>
          <cell r="BE6">
            <v>21104</v>
          </cell>
          <cell r="BF6">
            <v>1626.15</v>
          </cell>
          <cell r="BG6">
            <v>68360</v>
          </cell>
          <cell r="BH6">
            <v>12220</v>
          </cell>
          <cell r="BI6">
            <v>12220</v>
          </cell>
          <cell r="BJ6">
            <v>471006</v>
          </cell>
          <cell r="BK6">
            <v>87442</v>
          </cell>
          <cell r="BL6">
            <v>10413</v>
          </cell>
          <cell r="BM6">
            <v>114580</v>
          </cell>
          <cell r="BN6">
            <v>11029335</v>
          </cell>
          <cell r="BO6">
            <v>152000000</v>
          </cell>
          <cell r="BP6">
            <v>30210701.440000001</v>
          </cell>
          <cell r="BQ6">
            <v>37416051</v>
          </cell>
          <cell r="BR6">
            <v>750548</v>
          </cell>
          <cell r="BS6">
            <v>0</v>
          </cell>
          <cell r="BT6">
            <v>2847</v>
          </cell>
          <cell r="BU6">
            <v>434540</v>
          </cell>
          <cell r="BV6">
            <v>241761</v>
          </cell>
          <cell r="BW6">
            <v>1912999</v>
          </cell>
          <cell r="BX6">
            <v>10504054</v>
          </cell>
          <cell r="BY6">
            <v>79045</v>
          </cell>
          <cell r="BZ6">
            <v>904610</v>
          </cell>
          <cell r="CA6">
            <v>13430866</v>
          </cell>
          <cell r="CB6">
            <v>721065</v>
          </cell>
          <cell r="CC6">
            <v>264899</v>
          </cell>
          <cell r="CD6">
            <v>264899</v>
          </cell>
          <cell r="CE6">
            <v>1301313</v>
          </cell>
          <cell r="CF6">
            <v>26338935</v>
          </cell>
          <cell r="CG6">
            <v>15639</v>
          </cell>
          <cell r="CH6">
            <v>-19996</v>
          </cell>
          <cell r="CI6">
            <v>11578618</v>
          </cell>
          <cell r="CJ6">
            <v>46128</v>
          </cell>
          <cell r="CK6">
            <v>0</v>
          </cell>
          <cell r="CL6">
            <v>15384</v>
          </cell>
          <cell r="CM6">
            <v>308674</v>
          </cell>
          <cell r="CN6">
            <v>89504</v>
          </cell>
          <cell r="CO6">
            <v>2807804</v>
          </cell>
          <cell r="CP6">
            <v>61382</v>
          </cell>
          <cell r="CQ6">
            <v>1491816</v>
          </cell>
          <cell r="CR6">
            <v>56217</v>
          </cell>
          <cell r="CS6">
            <v>4484550.7300000004</v>
          </cell>
          <cell r="CT6">
            <v>4245376</v>
          </cell>
          <cell r="CU6">
            <v>1902864</v>
          </cell>
          <cell r="CV6">
            <v>155477.78</v>
          </cell>
          <cell r="CW6">
            <v>98410</v>
          </cell>
          <cell r="CX6">
            <v>3917562</v>
          </cell>
          <cell r="CY6">
            <v>3729201</v>
          </cell>
          <cell r="CZ6">
            <v>13684</v>
          </cell>
          <cell r="DA6">
            <v>15993</v>
          </cell>
          <cell r="DB6">
            <v>13613725</v>
          </cell>
          <cell r="DC6">
            <v>0</v>
          </cell>
          <cell r="DD6">
            <v>1658361.15</v>
          </cell>
          <cell r="DE6">
            <v>1400796</v>
          </cell>
          <cell r="DF6">
            <v>1710555</v>
          </cell>
          <cell r="DG6">
            <v>671597</v>
          </cell>
          <cell r="DH6">
            <v>151000</v>
          </cell>
          <cell r="DI6">
            <v>74568</v>
          </cell>
          <cell r="DJ6">
            <v>288299</v>
          </cell>
          <cell r="DK6">
            <v>4280325.74</v>
          </cell>
          <cell r="DL6">
            <v>301229.2</v>
          </cell>
          <cell r="DM6">
            <v>265253.34999999998</v>
          </cell>
          <cell r="DN6">
            <v>786327</v>
          </cell>
          <cell r="DO6">
            <v>328460</v>
          </cell>
          <cell r="DP6">
            <v>131192</v>
          </cell>
          <cell r="DQ6">
            <v>431824</v>
          </cell>
          <cell r="DR6">
            <v>2044294.2</v>
          </cell>
          <cell r="DS6">
            <v>337841</v>
          </cell>
          <cell r="DT6">
            <v>31140</v>
          </cell>
          <cell r="DU6">
            <v>11517445</v>
          </cell>
          <cell r="DV6">
            <v>35000</v>
          </cell>
          <cell r="DW6">
            <v>54746</v>
          </cell>
          <cell r="DX6">
            <v>5546047.1100000003</v>
          </cell>
          <cell r="DY6">
            <v>217665</v>
          </cell>
          <cell r="DZ6">
            <v>22985.61</v>
          </cell>
          <cell r="EA6">
            <v>306130</v>
          </cell>
          <cell r="EB6">
            <v>201132</v>
          </cell>
          <cell r="EC6">
            <v>232096</v>
          </cell>
          <cell r="ED6">
            <v>232096</v>
          </cell>
          <cell r="EE6">
            <v>124628</v>
          </cell>
          <cell r="EF6">
            <v>53375</v>
          </cell>
          <cell r="EG6">
            <v>748</v>
          </cell>
          <cell r="EH6">
            <v>6676700</v>
          </cell>
          <cell r="EI6">
            <v>141082</v>
          </cell>
          <cell r="EJ6">
            <v>1146189</v>
          </cell>
          <cell r="EK6">
            <v>4993910</v>
          </cell>
          <cell r="EL6">
            <v>11483</v>
          </cell>
          <cell r="EM6">
            <v>129595.86</v>
          </cell>
          <cell r="EN6">
            <v>78168.7</v>
          </cell>
          <cell r="EO6">
            <v>46690</v>
          </cell>
          <cell r="EP6">
            <v>228371.64</v>
          </cell>
          <cell r="EQ6">
            <v>326552.73</v>
          </cell>
          <cell r="ER6">
            <v>8923.24</v>
          </cell>
          <cell r="ES6">
            <v>1020080.17</v>
          </cell>
          <cell r="ET6">
            <v>7508928</v>
          </cell>
          <cell r="EU6">
            <v>241694.56</v>
          </cell>
          <cell r="EV6">
            <v>187978437</v>
          </cell>
          <cell r="EW6">
            <v>7285317</v>
          </cell>
          <cell r="EX6">
            <v>336732</v>
          </cell>
          <cell r="EY6">
            <v>24516.639999999999</v>
          </cell>
          <cell r="EZ6">
            <v>663670.18000000005</v>
          </cell>
          <cell r="FA6">
            <v>14395281</v>
          </cell>
          <cell r="FB6">
            <v>528569.59</v>
          </cell>
          <cell r="FC6">
            <v>96776</v>
          </cell>
          <cell r="FD6">
            <v>454025.59</v>
          </cell>
          <cell r="FE6">
            <v>454025.59</v>
          </cell>
          <cell r="FF6">
            <v>576965</v>
          </cell>
          <cell r="FG6">
            <v>171221</v>
          </cell>
          <cell r="FH6">
            <v>149709</v>
          </cell>
          <cell r="FI6">
            <v>16167</v>
          </cell>
          <cell r="FJ6">
            <v>4729000</v>
          </cell>
          <cell r="FK6">
            <v>42991</v>
          </cell>
          <cell r="FL6">
            <v>106748</v>
          </cell>
          <cell r="FM6">
            <v>2040708.39</v>
          </cell>
          <cell r="FN6">
            <v>125070</v>
          </cell>
          <cell r="FO6">
            <v>8515</v>
          </cell>
        </row>
        <row r="7">
          <cell r="A7" t="str">
            <v>OM&amp;A Expense</v>
          </cell>
          <cell r="B7" t="str">
            <v>COMA</v>
          </cell>
          <cell r="C7">
            <v>2000</v>
          </cell>
          <cell r="D7">
            <v>85178.09</v>
          </cell>
          <cell r="E7">
            <v>339956</v>
          </cell>
          <cell r="F7">
            <v>995482</v>
          </cell>
          <cell r="G7">
            <v>2268827</v>
          </cell>
          <cell r="H7">
            <v>8549122</v>
          </cell>
          <cell r="I7">
            <v>1590572</v>
          </cell>
          <cell r="J7">
            <v>797615</v>
          </cell>
          <cell r="K7">
            <v>1051901</v>
          </cell>
          <cell r="L7">
            <v>4873141</v>
          </cell>
          <cell r="M7">
            <v>526615</v>
          </cell>
          <cell r="N7">
            <v>65488</v>
          </cell>
          <cell r="O7">
            <v>45872</v>
          </cell>
          <cell r="P7">
            <v>8048923</v>
          </cell>
          <cell r="Q7">
            <v>9863034</v>
          </cell>
          <cell r="R7">
            <v>3389760</v>
          </cell>
          <cell r="S7">
            <v>173635</v>
          </cell>
          <cell r="T7">
            <v>29917</v>
          </cell>
          <cell r="U7">
            <v>274188</v>
          </cell>
          <cell r="V7">
            <v>837678.77</v>
          </cell>
          <cell r="W7">
            <v>318841</v>
          </cell>
          <cell r="X7">
            <v>3605783</v>
          </cell>
          <cell r="Y7">
            <v>156953</v>
          </cell>
          <cell r="Z7">
            <v>300708.49</v>
          </cell>
          <cell r="AA7">
            <v>353314</v>
          </cell>
          <cell r="AB7">
            <v>48824</v>
          </cell>
          <cell r="AC7">
            <v>1160789</v>
          </cell>
          <cell r="AD7">
            <v>139990.41</v>
          </cell>
          <cell r="AE7">
            <v>16024</v>
          </cell>
          <cell r="AF7">
            <v>139492</v>
          </cell>
          <cell r="AG7">
            <v>1332119</v>
          </cell>
          <cell r="AH7">
            <v>141776</v>
          </cell>
          <cell r="AI7">
            <v>21584269</v>
          </cell>
          <cell r="AJ7">
            <v>11461840</v>
          </cell>
          <cell r="AK7">
            <v>375722.94</v>
          </cell>
          <cell r="AL7">
            <v>323917</v>
          </cell>
          <cell r="AM7">
            <v>76579</v>
          </cell>
          <cell r="AN7">
            <v>2726585.23</v>
          </cell>
          <cell r="AO7">
            <v>1612906.99</v>
          </cell>
          <cell r="AP7">
            <v>578310.19999999995</v>
          </cell>
          <cell r="AQ7">
            <v>84324</v>
          </cell>
          <cell r="AR7">
            <v>775904.83000000007</v>
          </cell>
          <cell r="AS7">
            <v>5387046.1799999997</v>
          </cell>
          <cell r="AT7">
            <v>5951210</v>
          </cell>
          <cell r="AU7">
            <v>645885.64</v>
          </cell>
          <cell r="AV7">
            <v>190550.85</v>
          </cell>
          <cell r="AW7">
            <v>4487501</v>
          </cell>
          <cell r="AX7">
            <v>333792.18</v>
          </cell>
          <cell r="AY7">
            <v>887408.75</v>
          </cell>
          <cell r="AZ7">
            <v>2285028.2400000002</v>
          </cell>
          <cell r="BA7">
            <v>20139448</v>
          </cell>
          <cell r="BB7">
            <v>375388</v>
          </cell>
          <cell r="BC7">
            <v>613461</v>
          </cell>
          <cell r="BD7">
            <v>326082.12</v>
          </cell>
          <cell r="BE7">
            <v>50841</v>
          </cell>
          <cell r="BF7">
            <v>19259.899999999998</v>
          </cell>
          <cell r="BG7">
            <v>244544</v>
          </cell>
          <cell r="BH7">
            <v>104893</v>
          </cell>
          <cell r="BI7">
            <v>104893</v>
          </cell>
          <cell r="BJ7">
            <v>16796</v>
          </cell>
          <cell r="BK7">
            <v>785883</v>
          </cell>
          <cell r="BL7">
            <v>55513</v>
          </cell>
          <cell r="BM7">
            <v>613461</v>
          </cell>
          <cell r="BN7">
            <v>10464990</v>
          </cell>
          <cell r="BO7">
            <v>272000000</v>
          </cell>
          <cell r="BP7">
            <v>36401659.269999996</v>
          </cell>
          <cell r="BQ7">
            <v>5565577</v>
          </cell>
          <cell r="BR7">
            <v>883045</v>
          </cell>
          <cell r="BS7">
            <v>0</v>
          </cell>
          <cell r="BT7">
            <v>37391</v>
          </cell>
          <cell r="BU7">
            <v>643996</v>
          </cell>
          <cell r="BV7">
            <v>328676</v>
          </cell>
          <cell r="BW7">
            <v>3811086</v>
          </cell>
          <cell r="BX7">
            <v>5694739</v>
          </cell>
          <cell r="BY7">
            <v>275660</v>
          </cell>
          <cell r="BZ7">
            <v>741852</v>
          </cell>
          <cell r="CA7">
            <v>1838830</v>
          </cell>
          <cell r="CB7">
            <v>504672.81</v>
          </cell>
          <cell r="CC7">
            <v>331250.12</v>
          </cell>
          <cell r="CD7">
            <v>331250.12</v>
          </cell>
          <cell r="CE7">
            <v>3126480</v>
          </cell>
          <cell r="CF7">
            <v>15917525</v>
          </cell>
          <cell r="CG7">
            <v>121766</v>
          </cell>
          <cell r="CH7">
            <v>22200</v>
          </cell>
          <cell r="CI7">
            <v>13514735</v>
          </cell>
          <cell r="CJ7">
            <v>336958</v>
          </cell>
          <cell r="CK7">
            <v>1077422</v>
          </cell>
          <cell r="CL7">
            <v>110570</v>
          </cell>
          <cell r="CM7">
            <v>1091257</v>
          </cell>
          <cell r="CN7">
            <v>76470</v>
          </cell>
          <cell r="CO7">
            <v>2081399</v>
          </cell>
          <cell r="CP7">
            <v>283785</v>
          </cell>
          <cell r="CQ7">
            <v>1472323</v>
          </cell>
          <cell r="CR7">
            <v>30530</v>
          </cell>
          <cell r="CS7">
            <v>2738655</v>
          </cell>
          <cell r="CT7">
            <v>4544835</v>
          </cell>
          <cell r="CU7">
            <v>1014514</v>
          </cell>
          <cell r="CV7">
            <v>98971</v>
          </cell>
          <cell r="CW7">
            <v>162683</v>
          </cell>
          <cell r="CX7">
            <v>2408300</v>
          </cell>
          <cell r="CY7">
            <v>3274211</v>
          </cell>
          <cell r="CZ7">
            <v>97062</v>
          </cell>
          <cell r="DA7">
            <v>229189</v>
          </cell>
          <cell r="DB7">
            <v>7085854</v>
          </cell>
          <cell r="DC7">
            <v>65660.149999999994</v>
          </cell>
          <cell r="DD7">
            <v>1912047.07</v>
          </cell>
          <cell r="DE7">
            <v>2557000</v>
          </cell>
          <cell r="DF7">
            <v>9971456</v>
          </cell>
          <cell r="DG7">
            <v>1036673</v>
          </cell>
          <cell r="DH7">
            <v>969700.18</v>
          </cell>
          <cell r="DI7">
            <v>349581</v>
          </cell>
          <cell r="DJ7">
            <v>626940</v>
          </cell>
          <cell r="DK7">
            <v>3573380</v>
          </cell>
          <cell r="DL7">
            <v>355972.2</v>
          </cell>
          <cell r="DM7">
            <v>202005.88</v>
          </cell>
          <cell r="DN7">
            <v>828614</v>
          </cell>
          <cell r="DO7">
            <v>936104</v>
          </cell>
          <cell r="DP7">
            <v>341433</v>
          </cell>
          <cell r="DQ7">
            <v>262760</v>
          </cell>
          <cell r="DR7">
            <v>7076678.2599999998</v>
          </cell>
          <cell r="DS7">
            <v>440282</v>
          </cell>
          <cell r="DT7">
            <v>78234</v>
          </cell>
          <cell r="DU7">
            <v>4730891</v>
          </cell>
          <cell r="DV7">
            <v>164000</v>
          </cell>
          <cell r="DW7">
            <v>57454</v>
          </cell>
          <cell r="DX7">
            <v>4814486.1400000006</v>
          </cell>
          <cell r="DY7">
            <v>528840</v>
          </cell>
          <cell r="DZ7">
            <v>205069.5</v>
          </cell>
          <cell r="EA7">
            <v>475497</v>
          </cell>
          <cell r="EB7">
            <v>222587</v>
          </cell>
          <cell r="EC7">
            <v>370967</v>
          </cell>
          <cell r="ED7">
            <v>370967</v>
          </cell>
          <cell r="EE7">
            <v>118087</v>
          </cell>
          <cell r="EF7">
            <v>362939</v>
          </cell>
          <cell r="EG7">
            <v>121658</v>
          </cell>
          <cell r="EH7">
            <v>7165566</v>
          </cell>
          <cell r="EI7">
            <v>431914</v>
          </cell>
          <cell r="EJ7">
            <v>4009509</v>
          </cell>
          <cell r="EK7">
            <v>4916704.7200000007</v>
          </cell>
          <cell r="EL7">
            <v>50199</v>
          </cell>
          <cell r="EM7">
            <v>417776.47</v>
          </cell>
          <cell r="EN7">
            <v>190801.1</v>
          </cell>
          <cell r="EO7">
            <v>508621</v>
          </cell>
          <cell r="EP7">
            <v>316758.09999999998</v>
          </cell>
          <cell r="EQ7">
            <v>303789.73</v>
          </cell>
          <cell r="ER7">
            <v>150648</v>
          </cell>
          <cell r="ES7">
            <v>2703731</v>
          </cell>
          <cell r="ET7">
            <v>12798132</v>
          </cell>
          <cell r="EU7">
            <v>1003952.9</v>
          </cell>
          <cell r="EV7">
            <v>124784696</v>
          </cell>
          <cell r="EW7">
            <v>7119040</v>
          </cell>
          <cell r="EX7">
            <v>224260</v>
          </cell>
          <cell r="EY7">
            <v>143227.56</v>
          </cell>
          <cell r="EZ7">
            <v>1424037.92</v>
          </cell>
          <cell r="FA7">
            <v>7383678</v>
          </cell>
          <cell r="FB7">
            <v>3837249.79</v>
          </cell>
          <cell r="FC7">
            <v>124406</v>
          </cell>
          <cell r="FD7">
            <v>901417.15999999992</v>
          </cell>
          <cell r="FE7">
            <v>901417.15999999992</v>
          </cell>
          <cell r="FF7">
            <v>1096072</v>
          </cell>
          <cell r="FG7">
            <v>541501</v>
          </cell>
          <cell r="FH7">
            <v>598707</v>
          </cell>
          <cell r="FI7">
            <v>19295</v>
          </cell>
          <cell r="FJ7">
            <v>4850700</v>
          </cell>
          <cell r="FK7">
            <v>342931</v>
          </cell>
          <cell r="FL7">
            <v>371242</v>
          </cell>
          <cell r="FM7">
            <v>1595238.69</v>
          </cell>
          <cell r="FN7">
            <v>268741</v>
          </cell>
          <cell r="FO7">
            <v>57989</v>
          </cell>
        </row>
        <row r="8">
          <cell r="A8" t="str">
            <v>Income Taxes</v>
          </cell>
          <cell r="B8" t="str">
            <v>CTAXINC</v>
          </cell>
          <cell r="C8">
            <v>2000</v>
          </cell>
        </row>
        <row r="9">
          <cell r="A9" t="str">
            <v>Customers</v>
          </cell>
          <cell r="B9" t="str">
            <v>YN</v>
          </cell>
          <cell r="C9">
            <v>2000</v>
          </cell>
          <cell r="D9">
            <v>422</v>
          </cell>
          <cell r="E9">
            <v>1873</v>
          </cell>
          <cell r="F9">
            <v>3254</v>
          </cell>
          <cell r="G9">
            <v>54111</v>
          </cell>
          <cell r="H9">
            <v>37327</v>
          </cell>
          <cell r="I9">
            <v>15951</v>
          </cell>
          <cell r="J9">
            <v>5422</v>
          </cell>
          <cell r="K9">
            <v>5157</v>
          </cell>
          <cell r="L9">
            <v>42674</v>
          </cell>
          <cell r="M9">
            <v>2328</v>
          </cell>
          <cell r="N9">
            <v>539</v>
          </cell>
          <cell r="O9">
            <v>536</v>
          </cell>
          <cell r="P9">
            <v>52787</v>
          </cell>
          <cell r="Q9">
            <v>52884</v>
          </cell>
          <cell r="R9">
            <v>14503</v>
          </cell>
          <cell r="S9">
            <v>1513</v>
          </cell>
          <cell r="T9">
            <v>839</v>
          </cell>
          <cell r="U9">
            <v>2357</v>
          </cell>
          <cell r="V9">
            <v>5308</v>
          </cell>
          <cell r="W9">
            <v>1424</v>
          </cell>
          <cell r="X9">
            <v>32295</v>
          </cell>
          <cell r="Y9">
            <v>2895</v>
          </cell>
          <cell r="Z9">
            <v>1643</v>
          </cell>
          <cell r="AA9">
            <v>2075</v>
          </cell>
          <cell r="AB9">
            <v>918</v>
          </cell>
          <cell r="AC9">
            <v>9160</v>
          </cell>
          <cell r="AD9">
            <v>1290</v>
          </cell>
          <cell r="AE9">
            <v>230</v>
          </cell>
          <cell r="AF9">
            <v>565</v>
          </cell>
          <cell r="AG9">
            <v>10042</v>
          </cell>
          <cell r="AH9">
            <v>984</v>
          </cell>
          <cell r="AI9">
            <v>158246</v>
          </cell>
          <cell r="AJ9">
            <v>0</v>
          </cell>
          <cell r="AK9">
            <v>13880</v>
          </cell>
          <cell r="AL9">
            <v>2612</v>
          </cell>
          <cell r="AM9">
            <v>3372</v>
          </cell>
          <cell r="AN9">
            <v>25207</v>
          </cell>
          <cell r="AO9">
            <v>12335</v>
          </cell>
          <cell r="AP9">
            <v>3792</v>
          </cell>
          <cell r="AQ9">
            <v>660</v>
          </cell>
          <cell r="AR9">
            <v>5624</v>
          </cell>
          <cell r="AS9">
            <v>11462</v>
          </cell>
          <cell r="AT9">
            <v>43353</v>
          </cell>
          <cell r="AU9">
            <v>8249</v>
          </cell>
          <cell r="AV9">
            <v>8293</v>
          </cell>
          <cell r="AW9">
            <v>38542</v>
          </cell>
          <cell r="AX9">
            <v>20192</v>
          </cell>
          <cell r="AY9">
            <v>10330</v>
          </cell>
          <cell r="AZ9">
            <v>17046</v>
          </cell>
          <cell r="BA9">
            <v>173378</v>
          </cell>
          <cell r="BB9">
            <v>3281</v>
          </cell>
          <cell r="BC9">
            <v>4991</v>
          </cell>
          <cell r="BD9">
            <v>2759</v>
          </cell>
          <cell r="BE9">
            <v>502</v>
          </cell>
          <cell r="BF9">
            <v>120</v>
          </cell>
          <cell r="BG9">
            <v>1801</v>
          </cell>
          <cell r="BH9">
            <v>1094</v>
          </cell>
          <cell r="BI9">
            <v>1094</v>
          </cell>
          <cell r="BJ9">
            <v>1094</v>
          </cell>
          <cell r="BK9">
            <v>3248</v>
          </cell>
          <cell r="BL9">
            <v>230</v>
          </cell>
          <cell r="BM9">
            <v>4967</v>
          </cell>
          <cell r="BN9">
            <v>84820</v>
          </cell>
          <cell r="BO9">
            <v>953723</v>
          </cell>
          <cell r="BP9">
            <v>253976</v>
          </cell>
          <cell r="BQ9">
            <v>59400</v>
          </cell>
          <cell r="BR9">
            <v>4431</v>
          </cell>
          <cell r="BS9">
            <v>0</v>
          </cell>
          <cell r="BT9">
            <v>2596</v>
          </cell>
          <cell r="BU9">
            <v>5569</v>
          </cell>
          <cell r="BV9">
            <v>3089</v>
          </cell>
          <cell r="BW9">
            <v>26254</v>
          </cell>
          <cell r="BX9">
            <v>71282</v>
          </cell>
          <cell r="BY9">
            <v>1329</v>
          </cell>
          <cell r="BZ9">
            <v>8352</v>
          </cell>
          <cell r="CA9">
            <v>8605</v>
          </cell>
          <cell r="CB9">
            <v>8827</v>
          </cell>
          <cell r="CC9">
            <v>6175</v>
          </cell>
          <cell r="CD9">
            <v>6175</v>
          </cell>
          <cell r="CE9">
            <v>8300</v>
          </cell>
          <cell r="CF9">
            <v>130342</v>
          </cell>
          <cell r="CG9">
            <v>1100</v>
          </cell>
          <cell r="CH9">
            <v>170</v>
          </cell>
          <cell r="CI9">
            <v>62126</v>
          </cell>
          <cell r="CJ9">
            <v>2226</v>
          </cell>
          <cell r="CK9">
            <v>10064</v>
          </cell>
          <cell r="CL9">
            <v>6339</v>
          </cell>
          <cell r="CM9">
            <v>6339</v>
          </cell>
          <cell r="CN9">
            <v>1096</v>
          </cell>
          <cell r="CO9">
            <v>11386</v>
          </cell>
          <cell r="CP9">
            <v>2372</v>
          </cell>
          <cell r="CQ9">
            <v>7699</v>
          </cell>
          <cell r="CR9">
            <v>261</v>
          </cell>
          <cell r="CS9">
            <v>22648</v>
          </cell>
          <cell r="CT9">
            <v>32990</v>
          </cell>
          <cell r="CU9">
            <v>6559</v>
          </cell>
          <cell r="CV9">
            <v>943</v>
          </cell>
          <cell r="CW9">
            <v>936</v>
          </cell>
          <cell r="CX9">
            <v>17624</v>
          </cell>
          <cell r="CY9">
            <v>23086</v>
          </cell>
          <cell r="CZ9">
            <v>3972</v>
          </cell>
          <cell r="DA9">
            <v>1564</v>
          </cell>
          <cell r="DB9">
            <v>47694</v>
          </cell>
          <cell r="DC9">
            <v>378</v>
          </cell>
          <cell r="DD9">
            <v>8957</v>
          </cell>
          <cell r="DE9">
            <v>12012</v>
          </cell>
          <cell r="DF9">
            <v>46061</v>
          </cell>
          <cell r="DG9">
            <v>9533</v>
          </cell>
          <cell r="DH9">
            <v>3189</v>
          </cell>
          <cell r="DI9">
            <v>1256</v>
          </cell>
          <cell r="DJ9">
            <v>12436</v>
          </cell>
          <cell r="DK9">
            <v>30506</v>
          </cell>
          <cell r="DL9">
            <v>2094</v>
          </cell>
          <cell r="DM9">
            <v>1123</v>
          </cell>
          <cell r="DN9">
            <v>9128</v>
          </cell>
          <cell r="DO9">
            <v>4927</v>
          </cell>
          <cell r="DP9">
            <v>2319</v>
          </cell>
          <cell r="DQ9">
            <v>7412</v>
          </cell>
          <cell r="DR9">
            <v>32554</v>
          </cell>
          <cell r="DS9">
            <v>3973</v>
          </cell>
          <cell r="DT9">
            <v>0</v>
          </cell>
          <cell r="DU9">
            <v>39892</v>
          </cell>
          <cell r="DV9">
            <v>5740</v>
          </cell>
          <cell r="DW9">
            <v>760</v>
          </cell>
          <cell r="DX9">
            <v>29337</v>
          </cell>
          <cell r="DY9">
            <v>5340</v>
          </cell>
          <cell r="DZ9">
            <v>804</v>
          </cell>
          <cell r="EA9">
            <v>2234</v>
          </cell>
          <cell r="EB9">
            <v>1093</v>
          </cell>
          <cell r="EC9">
            <v>2652</v>
          </cell>
          <cell r="ED9">
            <v>2652</v>
          </cell>
          <cell r="EE9">
            <v>2688</v>
          </cell>
          <cell r="EF9">
            <v>2132</v>
          </cell>
          <cell r="EG9">
            <v>384</v>
          </cell>
          <cell r="EH9">
            <v>50938</v>
          </cell>
          <cell r="EI9">
            <v>2730</v>
          </cell>
          <cell r="EJ9">
            <v>13798</v>
          </cell>
          <cell r="EK9">
            <v>10888</v>
          </cell>
          <cell r="EL9">
            <v>544</v>
          </cell>
          <cell r="EM9">
            <v>3872</v>
          </cell>
          <cell r="EN9">
            <v>938</v>
          </cell>
          <cell r="EO9">
            <v>1296</v>
          </cell>
          <cell r="EP9">
            <v>4033</v>
          </cell>
          <cell r="EQ9">
            <v>6254</v>
          </cell>
          <cell r="ER9">
            <v>710</v>
          </cell>
          <cell r="ES9">
            <v>7909</v>
          </cell>
          <cell r="ET9">
            <v>49010</v>
          </cell>
          <cell r="EU9">
            <v>6149</v>
          </cell>
          <cell r="EV9">
            <v>656962</v>
          </cell>
          <cell r="EW9">
            <v>64197</v>
          </cell>
          <cell r="EX9">
            <v>2508</v>
          </cell>
          <cell r="EY9">
            <v>748</v>
          </cell>
          <cell r="EZ9">
            <v>8872</v>
          </cell>
          <cell r="FA9">
            <v>41700</v>
          </cell>
          <cell r="FB9">
            <v>20690</v>
          </cell>
          <cell r="FC9">
            <v>1084</v>
          </cell>
          <cell r="FD9">
            <v>3325</v>
          </cell>
          <cell r="FE9">
            <v>3325</v>
          </cell>
          <cell r="FF9">
            <v>3500</v>
          </cell>
          <cell r="FG9">
            <v>3112</v>
          </cell>
          <cell r="FH9">
            <v>1885</v>
          </cell>
          <cell r="FI9">
            <v>450</v>
          </cell>
          <cell r="FJ9">
            <v>27789</v>
          </cell>
          <cell r="FK9">
            <v>3628</v>
          </cell>
          <cell r="FL9">
            <v>1486</v>
          </cell>
          <cell r="FM9">
            <v>13557</v>
          </cell>
          <cell r="FN9">
            <v>906</v>
          </cell>
          <cell r="FO9">
            <v>432</v>
          </cell>
        </row>
        <row r="10">
          <cell r="A10" t="str">
            <v>Customers - Residential</v>
          </cell>
          <cell r="B10" t="str">
            <v>YNR</v>
          </cell>
          <cell r="C10">
            <v>2000</v>
          </cell>
          <cell r="D10">
            <v>362</v>
          </cell>
          <cell r="E10">
            <v>1557</v>
          </cell>
          <cell r="F10">
            <v>2465</v>
          </cell>
          <cell r="G10">
            <v>48205</v>
          </cell>
          <cell r="H10">
            <v>33108</v>
          </cell>
          <cell r="I10">
            <v>13560</v>
          </cell>
          <cell r="J10">
            <v>4523</v>
          </cell>
          <cell r="K10">
            <v>4763</v>
          </cell>
          <cell r="L10">
            <v>30516</v>
          </cell>
          <cell r="M10">
            <v>1980</v>
          </cell>
          <cell r="N10">
            <v>451</v>
          </cell>
          <cell r="O10">
            <v>416</v>
          </cell>
          <cell r="P10">
            <v>47573</v>
          </cell>
          <cell r="Q10">
            <v>37610</v>
          </cell>
          <cell r="R10">
            <v>13170</v>
          </cell>
          <cell r="S10">
            <v>1422</v>
          </cell>
          <cell r="T10">
            <v>754</v>
          </cell>
          <cell r="U10">
            <v>2130</v>
          </cell>
          <cell r="V10">
            <v>4617</v>
          </cell>
          <cell r="W10">
            <v>1209</v>
          </cell>
          <cell r="X10">
            <v>27905</v>
          </cell>
          <cell r="Y10">
            <v>1979</v>
          </cell>
          <cell r="Z10">
            <v>1368</v>
          </cell>
          <cell r="AA10">
            <v>1699</v>
          </cell>
          <cell r="AB10">
            <v>807</v>
          </cell>
          <cell r="AC10">
            <v>8056</v>
          </cell>
          <cell r="AD10">
            <v>1097</v>
          </cell>
          <cell r="AE10">
            <v>188</v>
          </cell>
          <cell r="AF10">
            <v>469</v>
          </cell>
          <cell r="AG10">
            <v>8804</v>
          </cell>
          <cell r="AH10">
            <v>865</v>
          </cell>
          <cell r="AI10">
            <v>138997</v>
          </cell>
          <cell r="AJ10">
            <v>70027</v>
          </cell>
          <cell r="AK10">
            <v>11814</v>
          </cell>
          <cell r="AL10">
            <v>2329</v>
          </cell>
          <cell r="AM10">
            <v>2981</v>
          </cell>
          <cell r="AN10">
            <v>22831</v>
          </cell>
          <cell r="AO10">
            <v>10947</v>
          </cell>
          <cell r="AP10">
            <v>3361</v>
          </cell>
          <cell r="AQ10">
            <v>573</v>
          </cell>
          <cell r="AR10">
            <v>4884</v>
          </cell>
          <cell r="AS10">
            <v>10440</v>
          </cell>
          <cell r="AT10">
            <v>38659</v>
          </cell>
          <cell r="AU10">
            <v>7463</v>
          </cell>
          <cell r="AV10">
            <v>7506</v>
          </cell>
          <cell r="AW10">
            <v>34852</v>
          </cell>
          <cell r="AX10">
            <v>17294</v>
          </cell>
          <cell r="AY10">
            <v>9199</v>
          </cell>
          <cell r="AZ10">
            <v>15575</v>
          </cell>
          <cell r="BA10">
            <v>156266</v>
          </cell>
          <cell r="BB10">
            <v>2804</v>
          </cell>
          <cell r="BC10">
            <v>4351</v>
          </cell>
          <cell r="BD10">
            <v>2300</v>
          </cell>
          <cell r="BE10">
            <v>405</v>
          </cell>
          <cell r="BF10">
            <v>94</v>
          </cell>
          <cell r="BG10">
            <v>1402</v>
          </cell>
          <cell r="BH10">
            <v>934</v>
          </cell>
          <cell r="BI10">
            <v>934</v>
          </cell>
          <cell r="BJ10">
            <v>934</v>
          </cell>
          <cell r="BK10">
            <v>2915</v>
          </cell>
          <cell r="BL10">
            <v>220</v>
          </cell>
          <cell r="BM10">
            <v>4351</v>
          </cell>
          <cell r="BN10">
            <v>77180</v>
          </cell>
          <cell r="BO10">
            <v>864495</v>
          </cell>
          <cell r="BP10">
            <v>227736</v>
          </cell>
          <cell r="BQ10">
            <v>49259</v>
          </cell>
          <cell r="BR10">
            <v>3878</v>
          </cell>
          <cell r="BS10">
            <v>0</v>
          </cell>
          <cell r="BT10">
            <v>2158</v>
          </cell>
          <cell r="BU10">
            <v>4742</v>
          </cell>
          <cell r="BV10">
            <v>2654</v>
          </cell>
          <cell r="BW10">
            <v>22166</v>
          </cell>
          <cell r="BX10">
            <v>63692</v>
          </cell>
          <cell r="BY10">
            <v>113</v>
          </cell>
          <cell r="BZ10">
            <v>7167</v>
          </cell>
          <cell r="CA10">
            <v>7000</v>
          </cell>
          <cell r="CB10">
            <v>8135</v>
          </cell>
          <cell r="CC10">
            <v>5362</v>
          </cell>
          <cell r="CD10">
            <v>5362</v>
          </cell>
          <cell r="CE10">
            <v>7443</v>
          </cell>
          <cell r="CF10">
            <v>115923</v>
          </cell>
          <cell r="CG10">
            <v>775</v>
          </cell>
          <cell r="CH10">
            <v>133</v>
          </cell>
          <cell r="CI10">
            <v>54132</v>
          </cell>
          <cell r="CJ10">
            <v>1919</v>
          </cell>
          <cell r="CK10">
            <v>5610</v>
          </cell>
          <cell r="CL10">
            <v>5500</v>
          </cell>
          <cell r="CM10">
            <v>5500</v>
          </cell>
          <cell r="CN10">
            <v>907</v>
          </cell>
          <cell r="CO10">
            <v>9409</v>
          </cell>
          <cell r="CP10">
            <v>2019</v>
          </cell>
          <cell r="CQ10">
            <v>6807</v>
          </cell>
          <cell r="CR10">
            <v>157</v>
          </cell>
          <cell r="CS10">
            <v>19834</v>
          </cell>
          <cell r="CT10">
            <v>29385</v>
          </cell>
          <cell r="CU10">
            <v>5164</v>
          </cell>
          <cell r="CV10">
            <v>855</v>
          </cell>
          <cell r="CW10">
            <v>773</v>
          </cell>
          <cell r="CX10">
            <v>14821</v>
          </cell>
          <cell r="CY10">
            <v>20091</v>
          </cell>
          <cell r="CZ10">
            <v>3409</v>
          </cell>
          <cell r="DA10">
            <v>1344</v>
          </cell>
          <cell r="DB10">
            <v>42227</v>
          </cell>
          <cell r="DC10">
            <v>298</v>
          </cell>
          <cell r="DD10">
            <v>7830</v>
          </cell>
          <cell r="DE10">
            <v>10390</v>
          </cell>
          <cell r="DF10">
            <v>41716</v>
          </cell>
          <cell r="DG10">
            <v>6162</v>
          </cell>
          <cell r="DH10">
            <v>2567</v>
          </cell>
          <cell r="DI10">
            <v>1058</v>
          </cell>
          <cell r="DJ10">
            <v>1528</v>
          </cell>
          <cell r="DK10">
            <v>26326</v>
          </cell>
          <cell r="DL10">
            <v>1794</v>
          </cell>
          <cell r="DM10">
            <v>917</v>
          </cell>
          <cell r="DN10">
            <v>7952</v>
          </cell>
          <cell r="DO10">
            <v>4256</v>
          </cell>
          <cell r="DP10">
            <v>1964</v>
          </cell>
          <cell r="DQ10">
            <v>6329</v>
          </cell>
          <cell r="DR10">
            <v>28400</v>
          </cell>
          <cell r="DS10">
            <v>3394</v>
          </cell>
          <cell r="DT10">
            <v>0</v>
          </cell>
          <cell r="DU10">
            <v>35362</v>
          </cell>
          <cell r="DV10">
            <v>4853</v>
          </cell>
          <cell r="DW10">
            <v>652</v>
          </cell>
          <cell r="DX10">
            <v>27601</v>
          </cell>
          <cell r="DY10">
            <v>4764</v>
          </cell>
          <cell r="DZ10">
            <v>681</v>
          </cell>
          <cell r="EA10">
            <v>1865</v>
          </cell>
          <cell r="EB10">
            <v>925</v>
          </cell>
          <cell r="EC10">
            <v>2141</v>
          </cell>
          <cell r="ED10">
            <v>2141</v>
          </cell>
          <cell r="EE10">
            <v>2168</v>
          </cell>
          <cell r="EF10">
            <v>1796</v>
          </cell>
          <cell r="EG10">
            <v>347</v>
          </cell>
          <cell r="EH10">
            <v>45628</v>
          </cell>
          <cell r="EI10">
            <v>2331</v>
          </cell>
          <cell r="EJ10">
            <v>12127</v>
          </cell>
          <cell r="EK10">
            <v>36382</v>
          </cell>
          <cell r="EL10">
            <v>420</v>
          </cell>
          <cell r="EM10">
            <v>3589</v>
          </cell>
          <cell r="EN10">
            <v>827</v>
          </cell>
          <cell r="EO10">
            <v>1081</v>
          </cell>
          <cell r="EP10">
            <v>3549</v>
          </cell>
          <cell r="EQ10">
            <v>5785</v>
          </cell>
          <cell r="ER10">
            <v>593</v>
          </cell>
          <cell r="ES10">
            <v>6999</v>
          </cell>
          <cell r="ET10">
            <v>43691</v>
          </cell>
          <cell r="EU10">
            <v>5316</v>
          </cell>
          <cell r="EV10">
            <v>578460</v>
          </cell>
          <cell r="EW10">
            <v>58603</v>
          </cell>
          <cell r="EX10">
            <v>2144</v>
          </cell>
          <cell r="EY10">
            <v>630</v>
          </cell>
          <cell r="EZ10">
            <v>8070</v>
          </cell>
          <cell r="FA10">
            <v>35844</v>
          </cell>
          <cell r="FB10">
            <v>18478</v>
          </cell>
          <cell r="FC10">
            <v>955</v>
          </cell>
          <cell r="FD10">
            <v>2754</v>
          </cell>
          <cell r="FE10">
            <v>2754</v>
          </cell>
          <cell r="FF10">
            <v>3000</v>
          </cell>
          <cell r="FG10">
            <v>2779</v>
          </cell>
          <cell r="FH10">
            <v>1622</v>
          </cell>
          <cell r="FI10">
            <v>339</v>
          </cell>
          <cell r="FJ10">
            <v>25673</v>
          </cell>
          <cell r="FK10">
            <v>3273</v>
          </cell>
          <cell r="FL10">
            <v>1350</v>
          </cell>
          <cell r="FM10">
            <v>12140</v>
          </cell>
          <cell r="FN10">
            <v>785</v>
          </cell>
          <cell r="FO10">
            <v>352</v>
          </cell>
        </row>
        <row r="11">
          <cell r="A11" t="str">
            <v>Customers - Other</v>
          </cell>
          <cell r="B11" t="str">
            <v>YNO</v>
          </cell>
          <cell r="C11">
            <v>2000</v>
          </cell>
          <cell r="D11">
            <v>60</v>
          </cell>
          <cell r="E11">
            <v>316</v>
          </cell>
          <cell r="F11">
            <v>789</v>
          </cell>
          <cell r="G11">
            <v>5906</v>
          </cell>
          <cell r="H11">
            <v>4219</v>
          </cell>
          <cell r="I11">
            <v>2391</v>
          </cell>
          <cell r="J11">
            <v>899</v>
          </cell>
          <cell r="K11">
            <v>394</v>
          </cell>
          <cell r="L11">
            <v>12158</v>
          </cell>
          <cell r="M11">
            <v>348</v>
          </cell>
          <cell r="N11">
            <v>88</v>
          </cell>
          <cell r="O11">
            <v>120</v>
          </cell>
          <cell r="P11">
            <v>5214</v>
          </cell>
          <cell r="Q11">
            <v>15274</v>
          </cell>
          <cell r="R11">
            <v>1333</v>
          </cell>
          <cell r="S11">
            <v>91</v>
          </cell>
          <cell r="T11">
            <v>85</v>
          </cell>
          <cell r="U11">
            <v>227</v>
          </cell>
          <cell r="V11">
            <v>691</v>
          </cell>
          <cell r="W11">
            <v>215</v>
          </cell>
          <cell r="X11">
            <v>4390</v>
          </cell>
          <cell r="Y11">
            <v>916</v>
          </cell>
          <cell r="Z11">
            <v>275</v>
          </cell>
          <cell r="AA11">
            <v>376</v>
          </cell>
          <cell r="AB11">
            <v>111</v>
          </cell>
          <cell r="AC11">
            <v>1104</v>
          </cell>
          <cell r="AD11">
            <v>193</v>
          </cell>
          <cell r="AE11">
            <v>42</v>
          </cell>
          <cell r="AF11">
            <v>96</v>
          </cell>
          <cell r="AG11">
            <v>1238</v>
          </cell>
          <cell r="AH11">
            <v>119</v>
          </cell>
          <cell r="AI11">
            <v>19249</v>
          </cell>
          <cell r="AJ11">
            <v>-70027</v>
          </cell>
          <cell r="AK11">
            <v>2066</v>
          </cell>
          <cell r="AL11">
            <v>283</v>
          </cell>
          <cell r="AM11">
            <v>391</v>
          </cell>
          <cell r="AN11">
            <v>2376</v>
          </cell>
          <cell r="AO11">
            <v>1388</v>
          </cell>
          <cell r="AP11">
            <v>431</v>
          </cell>
          <cell r="AQ11">
            <v>87</v>
          </cell>
          <cell r="AR11">
            <v>740</v>
          </cell>
          <cell r="AS11">
            <v>1022</v>
          </cell>
          <cell r="AT11">
            <v>4694</v>
          </cell>
          <cell r="AU11">
            <v>786</v>
          </cell>
          <cell r="AV11">
            <v>787</v>
          </cell>
          <cell r="AW11">
            <v>3690</v>
          </cell>
          <cell r="AX11">
            <v>2898</v>
          </cell>
          <cell r="AY11">
            <v>1131</v>
          </cell>
          <cell r="AZ11">
            <v>1471</v>
          </cell>
          <cell r="BA11">
            <v>17112</v>
          </cell>
          <cell r="BB11">
            <v>477</v>
          </cell>
          <cell r="BC11">
            <v>640</v>
          </cell>
          <cell r="BD11">
            <v>459</v>
          </cell>
          <cell r="BE11">
            <v>97</v>
          </cell>
          <cell r="BF11">
            <v>26</v>
          </cell>
          <cell r="BG11">
            <v>399</v>
          </cell>
          <cell r="BH11">
            <v>160</v>
          </cell>
          <cell r="BI11">
            <v>160</v>
          </cell>
          <cell r="BJ11">
            <v>160</v>
          </cell>
          <cell r="BK11">
            <v>333</v>
          </cell>
          <cell r="BL11">
            <v>10</v>
          </cell>
          <cell r="BM11">
            <v>616</v>
          </cell>
          <cell r="BN11">
            <v>7640</v>
          </cell>
          <cell r="BO11">
            <v>89228</v>
          </cell>
          <cell r="BP11">
            <v>26240</v>
          </cell>
          <cell r="BQ11">
            <v>10141</v>
          </cell>
          <cell r="BR11">
            <v>553</v>
          </cell>
          <cell r="BS11">
            <v>0</v>
          </cell>
          <cell r="BT11">
            <v>438</v>
          </cell>
          <cell r="BU11">
            <v>827</v>
          </cell>
          <cell r="BV11">
            <v>435</v>
          </cell>
          <cell r="BW11">
            <v>4088</v>
          </cell>
          <cell r="BX11">
            <v>7590</v>
          </cell>
          <cell r="BY11">
            <v>1216</v>
          </cell>
          <cell r="BZ11">
            <v>1185</v>
          </cell>
          <cell r="CA11">
            <v>1605</v>
          </cell>
          <cell r="CB11">
            <v>692</v>
          </cell>
          <cell r="CC11">
            <v>813</v>
          </cell>
          <cell r="CD11">
            <v>813</v>
          </cell>
          <cell r="CE11">
            <v>857</v>
          </cell>
          <cell r="CF11">
            <v>14419</v>
          </cell>
          <cell r="CG11">
            <v>325</v>
          </cell>
          <cell r="CH11">
            <v>37</v>
          </cell>
          <cell r="CI11">
            <v>7994</v>
          </cell>
          <cell r="CJ11">
            <v>307</v>
          </cell>
          <cell r="CK11">
            <v>4454</v>
          </cell>
          <cell r="CL11">
            <v>839</v>
          </cell>
          <cell r="CM11">
            <v>839</v>
          </cell>
          <cell r="CN11">
            <v>189</v>
          </cell>
          <cell r="CO11">
            <v>1977</v>
          </cell>
          <cell r="CP11">
            <v>353</v>
          </cell>
          <cell r="CQ11">
            <v>892</v>
          </cell>
          <cell r="CR11">
            <v>104</v>
          </cell>
          <cell r="CS11">
            <v>2814</v>
          </cell>
          <cell r="CT11">
            <v>3605</v>
          </cell>
          <cell r="CU11">
            <v>1395</v>
          </cell>
          <cell r="CV11">
            <v>88</v>
          </cell>
          <cell r="CW11">
            <v>163</v>
          </cell>
          <cell r="CX11">
            <v>2803</v>
          </cell>
          <cell r="CY11">
            <v>2995</v>
          </cell>
          <cell r="CZ11">
            <v>563</v>
          </cell>
          <cell r="DA11">
            <v>220</v>
          </cell>
          <cell r="DB11">
            <v>5467</v>
          </cell>
          <cell r="DC11">
            <v>80</v>
          </cell>
          <cell r="DD11">
            <v>1127</v>
          </cell>
          <cell r="DE11">
            <v>1622</v>
          </cell>
          <cell r="DF11">
            <v>4345</v>
          </cell>
          <cell r="DG11">
            <v>3371</v>
          </cell>
          <cell r="DH11">
            <v>622</v>
          </cell>
          <cell r="DI11">
            <v>198</v>
          </cell>
          <cell r="DJ11">
            <v>10908</v>
          </cell>
          <cell r="DK11">
            <v>4180</v>
          </cell>
          <cell r="DL11">
            <v>300</v>
          </cell>
          <cell r="DM11">
            <v>206</v>
          </cell>
          <cell r="DN11">
            <v>1176</v>
          </cell>
          <cell r="DO11">
            <v>671</v>
          </cell>
          <cell r="DP11">
            <v>355</v>
          </cell>
          <cell r="DQ11">
            <v>1083</v>
          </cell>
          <cell r="DR11">
            <v>4154</v>
          </cell>
          <cell r="DS11">
            <v>579</v>
          </cell>
          <cell r="DT11">
            <v>0</v>
          </cell>
          <cell r="DU11">
            <v>4530</v>
          </cell>
          <cell r="DV11">
            <v>887</v>
          </cell>
          <cell r="DW11">
            <v>108</v>
          </cell>
          <cell r="DX11">
            <v>1736</v>
          </cell>
          <cell r="DY11">
            <v>576</v>
          </cell>
          <cell r="DZ11">
            <v>123</v>
          </cell>
          <cell r="EA11">
            <v>369</v>
          </cell>
          <cell r="EB11">
            <v>168</v>
          </cell>
          <cell r="EC11">
            <v>511</v>
          </cell>
          <cell r="ED11">
            <v>511</v>
          </cell>
          <cell r="EE11">
            <v>520</v>
          </cell>
          <cell r="EF11">
            <v>336</v>
          </cell>
          <cell r="EG11">
            <v>37</v>
          </cell>
          <cell r="EH11">
            <v>5310</v>
          </cell>
          <cell r="EI11">
            <v>399</v>
          </cell>
          <cell r="EJ11">
            <v>1671</v>
          </cell>
          <cell r="EK11">
            <v>-25494</v>
          </cell>
          <cell r="EL11">
            <v>124</v>
          </cell>
          <cell r="EM11">
            <v>283</v>
          </cell>
          <cell r="EN11">
            <v>111</v>
          </cell>
          <cell r="EO11">
            <v>215</v>
          </cell>
          <cell r="EP11">
            <v>484</v>
          </cell>
          <cell r="EQ11">
            <v>469</v>
          </cell>
          <cell r="ER11">
            <v>117</v>
          </cell>
          <cell r="ES11">
            <v>910</v>
          </cell>
          <cell r="ET11">
            <v>5319</v>
          </cell>
          <cell r="EU11">
            <v>833</v>
          </cell>
          <cell r="EV11">
            <v>78502</v>
          </cell>
          <cell r="EW11">
            <v>5594</v>
          </cell>
          <cell r="EX11">
            <v>364</v>
          </cell>
          <cell r="EY11">
            <v>118</v>
          </cell>
          <cell r="EZ11">
            <v>802</v>
          </cell>
          <cell r="FA11">
            <v>5856</v>
          </cell>
          <cell r="FB11">
            <v>2212</v>
          </cell>
          <cell r="FC11">
            <v>129</v>
          </cell>
          <cell r="FD11">
            <v>571</v>
          </cell>
          <cell r="FE11">
            <v>571</v>
          </cell>
          <cell r="FF11">
            <v>500</v>
          </cell>
          <cell r="FG11">
            <v>333</v>
          </cell>
          <cell r="FH11">
            <v>263</v>
          </cell>
          <cell r="FI11">
            <v>111</v>
          </cell>
          <cell r="FJ11">
            <v>2116</v>
          </cell>
          <cell r="FK11">
            <v>355</v>
          </cell>
          <cell r="FL11">
            <v>136</v>
          </cell>
          <cell r="FM11">
            <v>1417</v>
          </cell>
          <cell r="FN11">
            <v>121</v>
          </cell>
          <cell r="FO11">
            <v>80</v>
          </cell>
        </row>
        <row r="12">
          <cell r="A12" t="str">
            <v>kWh</v>
          </cell>
          <cell r="B12" t="str">
            <v>YV</v>
          </cell>
          <cell r="C12">
            <v>2000</v>
          </cell>
          <cell r="D12">
            <v>5716390</v>
          </cell>
          <cell r="E12">
            <v>49756011</v>
          </cell>
          <cell r="F12">
            <v>48111668</v>
          </cell>
          <cell r="G12">
            <v>215429852</v>
          </cell>
          <cell r="H12">
            <v>725952547</v>
          </cell>
          <cell r="I12">
            <v>575576759</v>
          </cell>
          <cell r="J12">
            <v>87084298</v>
          </cell>
          <cell r="K12">
            <v>88874466</v>
          </cell>
          <cell r="L12">
            <v>851987000</v>
          </cell>
          <cell r="M12">
            <v>45399057</v>
          </cell>
          <cell r="N12">
            <v>8038734</v>
          </cell>
          <cell r="O12">
            <v>7040424</v>
          </cell>
          <cell r="P12">
            <v>1520388847</v>
          </cell>
          <cell r="Q12">
            <v>1350735344</v>
          </cell>
          <cell r="R12">
            <v>280817908</v>
          </cell>
          <cell r="S12">
            <v>19281836.690000001</v>
          </cell>
          <cell r="T12">
            <v>8820870</v>
          </cell>
          <cell r="U12">
            <v>18471914</v>
          </cell>
          <cell r="V12">
            <v>166226144.09999999</v>
          </cell>
          <cell r="W12">
            <v>32196747</v>
          </cell>
          <cell r="X12">
            <v>872734603</v>
          </cell>
          <cell r="Y12">
            <v>36421408</v>
          </cell>
          <cell r="Z12">
            <v>27633325</v>
          </cell>
          <cell r="AA12">
            <v>57574973</v>
          </cell>
          <cell r="AB12">
            <v>5932753</v>
          </cell>
          <cell r="AC12">
            <v>292936005</v>
          </cell>
          <cell r="AD12">
            <v>23790396</v>
          </cell>
          <cell r="AE12">
            <v>2839670</v>
          </cell>
          <cell r="AF12">
            <v>7609059</v>
          </cell>
          <cell r="AG12">
            <v>188246454</v>
          </cell>
          <cell r="AH12">
            <v>14992061</v>
          </cell>
          <cell r="AI12">
            <v>7001988891</v>
          </cell>
          <cell r="AJ12">
            <v>0</v>
          </cell>
          <cell r="AK12">
            <v>98087505</v>
          </cell>
          <cell r="AL12">
            <v>38742420</v>
          </cell>
          <cell r="AM12">
            <v>10718228</v>
          </cell>
          <cell r="AN12">
            <v>299557499.5</v>
          </cell>
          <cell r="AO12">
            <v>455638311</v>
          </cell>
          <cell r="AP12">
            <v>76999361</v>
          </cell>
          <cell r="AQ12">
            <v>8921598</v>
          </cell>
          <cell r="AR12">
            <v>88518297</v>
          </cell>
          <cell r="AS12">
            <v>233511297.40000001</v>
          </cell>
          <cell r="AT12">
            <v>850851391.39999998</v>
          </cell>
          <cell r="AU12">
            <v>122097656</v>
          </cell>
          <cell r="AV12">
            <v>24573905</v>
          </cell>
          <cell r="AW12">
            <v>1404862475</v>
          </cell>
          <cell r="AX12">
            <v>61887523</v>
          </cell>
          <cell r="AY12">
            <v>126123126</v>
          </cell>
          <cell r="AZ12">
            <v>407750118</v>
          </cell>
          <cell r="BA12">
            <v>7009478328</v>
          </cell>
          <cell r="BB12">
            <v>67421881</v>
          </cell>
          <cell r="BC12">
            <v>198225653</v>
          </cell>
          <cell r="BD12">
            <v>104733108</v>
          </cell>
          <cell r="BE12">
            <v>17122557</v>
          </cell>
          <cell r="BF12">
            <v>867550</v>
          </cell>
          <cell r="BG12">
            <v>33448553</v>
          </cell>
          <cell r="BH12">
            <v>20531973</v>
          </cell>
          <cell r="BI12">
            <v>20531973</v>
          </cell>
          <cell r="BJ12">
            <v>5330984</v>
          </cell>
          <cell r="BK12">
            <v>65124211</v>
          </cell>
          <cell r="BL12">
            <v>3063582</v>
          </cell>
          <cell r="BM12">
            <v>199712559</v>
          </cell>
          <cell r="BN12">
            <v>2999955648</v>
          </cell>
          <cell r="BO12">
            <v>16034366357</v>
          </cell>
          <cell r="BP12">
            <v>7006004716</v>
          </cell>
          <cell r="BQ12">
            <v>2375084378</v>
          </cell>
          <cell r="BR12">
            <v>120407887</v>
          </cell>
          <cell r="BS12">
            <v>0</v>
          </cell>
          <cell r="BT12" t="str">
            <v>unknown</v>
          </cell>
          <cell r="BU12">
            <v>112698550</v>
          </cell>
          <cell r="BV12">
            <v>55777614</v>
          </cell>
          <cell r="BW12">
            <v>699482986</v>
          </cell>
          <cell r="BX12">
            <v>1871205310</v>
          </cell>
          <cell r="BY12">
            <v>28459621</v>
          </cell>
          <cell r="BZ12">
            <v>157554185</v>
          </cell>
          <cell r="CA12">
            <v>208959184</v>
          </cell>
          <cell r="CB12">
            <v>53698271</v>
          </cell>
          <cell r="CC12">
            <v>59892251.600000001</v>
          </cell>
          <cell r="CD12">
            <v>59892251.600000001</v>
          </cell>
          <cell r="CE12">
            <v>165455858</v>
          </cell>
          <cell r="CF12">
            <v>3099476046</v>
          </cell>
          <cell r="CG12">
            <v>12810266</v>
          </cell>
          <cell r="CH12">
            <v>1726884</v>
          </cell>
          <cell r="CI12">
            <v>1893129322</v>
          </cell>
          <cell r="CJ12">
            <v>32682054</v>
          </cell>
          <cell r="CK12">
            <v>173232642</v>
          </cell>
          <cell r="CL12">
            <v>34640380</v>
          </cell>
          <cell r="CM12">
            <v>184988065</v>
          </cell>
          <cell r="CN12">
            <v>17117893</v>
          </cell>
          <cell r="CO12">
            <v>528920621</v>
          </cell>
          <cell r="CP12">
            <v>3874437</v>
          </cell>
          <cell r="CQ12">
            <v>152984029</v>
          </cell>
          <cell r="CR12">
            <v>3465547</v>
          </cell>
          <cell r="CS12">
            <v>585891901</v>
          </cell>
          <cell r="CT12">
            <v>734507967</v>
          </cell>
          <cell r="CU12">
            <v>148272712</v>
          </cell>
          <cell r="CV12">
            <v>12898912.42</v>
          </cell>
          <cell r="CW12">
            <v>21493105</v>
          </cell>
          <cell r="CX12">
            <v>329682447</v>
          </cell>
          <cell r="CY12">
            <v>566209405</v>
          </cell>
          <cell r="CZ12">
            <v>9867473</v>
          </cell>
          <cell r="DA12">
            <v>17697226</v>
          </cell>
          <cell r="DB12">
            <v>1948570628</v>
          </cell>
          <cell r="DC12">
            <v>4161851</v>
          </cell>
          <cell r="DD12">
            <v>214062164</v>
          </cell>
          <cell r="DE12">
            <v>305923494</v>
          </cell>
          <cell r="DF12">
            <v>1165455561</v>
          </cell>
          <cell r="DG12">
            <v>152808577</v>
          </cell>
          <cell r="DH12">
            <v>80268425</v>
          </cell>
          <cell r="DI12">
            <v>0</v>
          </cell>
          <cell r="DJ12">
            <v>40335403</v>
          </cell>
          <cell r="DK12">
            <v>715078336</v>
          </cell>
          <cell r="DL12">
            <v>43566226</v>
          </cell>
          <cell r="DM12">
            <v>33353501</v>
          </cell>
          <cell r="DN12">
            <v>189815321</v>
          </cell>
          <cell r="DO12">
            <v>198658918</v>
          </cell>
          <cell r="DP12">
            <v>38012545</v>
          </cell>
          <cell r="DQ12">
            <v>80232207</v>
          </cell>
          <cell r="DR12">
            <v>683001728</v>
          </cell>
          <cell r="DS12">
            <v>92961592</v>
          </cell>
          <cell r="DT12">
            <v>0</v>
          </cell>
          <cell r="DU12">
            <v>922798579</v>
          </cell>
          <cell r="DV12">
            <v>22430800</v>
          </cell>
          <cell r="DW12">
            <v>11606158</v>
          </cell>
          <cell r="DX12">
            <v>956784503</v>
          </cell>
          <cell r="DY12">
            <v>82411729</v>
          </cell>
          <cell r="DZ12">
            <v>16617945</v>
          </cell>
          <cell r="EA12">
            <v>45339866</v>
          </cell>
          <cell r="EB12">
            <v>19034332</v>
          </cell>
          <cell r="EC12">
            <v>62225298</v>
          </cell>
          <cell r="ED12">
            <v>62225298</v>
          </cell>
          <cell r="EE12">
            <v>17811355</v>
          </cell>
          <cell r="EF12">
            <v>41430397</v>
          </cell>
          <cell r="EG12">
            <v>12144758.9</v>
          </cell>
          <cell r="EH12">
            <v>1422007628</v>
          </cell>
          <cell r="EI12">
            <v>87765593</v>
          </cell>
          <cell r="EJ12">
            <v>342760792</v>
          </cell>
          <cell r="EK12">
            <v>661109303</v>
          </cell>
          <cell r="EL12">
            <v>6411755</v>
          </cell>
          <cell r="EM12">
            <v>40400243</v>
          </cell>
          <cell r="EN12">
            <v>19421122</v>
          </cell>
          <cell r="EO12">
            <v>19875927</v>
          </cell>
          <cell r="EP12">
            <v>32903756</v>
          </cell>
          <cell r="EQ12">
            <v>41506886</v>
          </cell>
          <cell r="ER12">
            <v>11966310</v>
          </cell>
          <cell r="ES12">
            <v>207948384</v>
          </cell>
          <cell r="ET12">
            <v>1004342421</v>
          </cell>
          <cell r="EU12">
            <v>212281734</v>
          </cell>
          <cell r="EV12">
            <v>25422282240</v>
          </cell>
          <cell r="EW12">
            <v>1351312714</v>
          </cell>
          <cell r="EX12">
            <v>36549017</v>
          </cell>
          <cell r="EY12">
            <v>12930003</v>
          </cell>
          <cell r="EZ12">
            <v>89257480</v>
          </cell>
          <cell r="FA12">
            <v>1136355493</v>
          </cell>
          <cell r="FB12">
            <v>508321779</v>
          </cell>
          <cell r="FC12">
            <v>13196374</v>
          </cell>
          <cell r="FD12">
            <v>78667787</v>
          </cell>
          <cell r="FE12">
            <v>78667787</v>
          </cell>
          <cell r="FF12">
            <v>79155269</v>
          </cell>
          <cell r="FG12">
            <v>55533670</v>
          </cell>
          <cell r="FH12">
            <v>54863696</v>
          </cell>
          <cell r="FI12">
            <v>7533189</v>
          </cell>
          <cell r="FJ12">
            <v>890681853</v>
          </cell>
          <cell r="FK12">
            <v>94304072</v>
          </cell>
          <cell r="FL12">
            <v>30624607</v>
          </cell>
          <cell r="FM12">
            <v>389067398.39999998</v>
          </cell>
          <cell r="FN12">
            <v>22371452</v>
          </cell>
          <cell r="FO12">
            <v>6482580</v>
          </cell>
        </row>
        <row r="13">
          <cell r="A13" t="str">
            <v>kWh - Residential</v>
          </cell>
          <cell r="B13" t="str">
            <v>YVR</v>
          </cell>
          <cell r="C13">
            <v>2000</v>
          </cell>
          <cell r="D13">
            <v>2970765</v>
          </cell>
          <cell r="E13">
            <v>11421921</v>
          </cell>
          <cell r="F13">
            <v>19371599</v>
          </cell>
          <cell r="G13">
            <v>70153243</v>
          </cell>
          <cell r="H13">
            <v>229684437</v>
          </cell>
          <cell r="I13">
            <v>128021579</v>
          </cell>
          <cell r="J13">
            <v>37700666</v>
          </cell>
          <cell r="K13">
            <v>36613938</v>
          </cell>
          <cell r="L13">
            <v>260000000</v>
          </cell>
          <cell r="M13">
            <v>22740835</v>
          </cell>
          <cell r="N13">
            <v>4527719</v>
          </cell>
          <cell r="O13">
            <v>2657640</v>
          </cell>
          <cell r="P13">
            <v>480412827</v>
          </cell>
          <cell r="Q13">
            <v>338017129</v>
          </cell>
          <cell r="R13">
            <v>102485494</v>
          </cell>
          <cell r="S13">
            <v>12314987.24</v>
          </cell>
          <cell r="T13">
            <v>4852474</v>
          </cell>
          <cell r="U13">
            <v>11963409</v>
          </cell>
          <cell r="V13">
            <v>38644173</v>
          </cell>
          <cell r="W13">
            <v>16387478</v>
          </cell>
          <cell r="X13">
            <v>234356263</v>
          </cell>
          <cell r="Y13">
            <v>19962160</v>
          </cell>
          <cell r="Z13">
            <v>11383262</v>
          </cell>
          <cell r="AA13">
            <v>14840848</v>
          </cell>
          <cell r="AB13">
            <v>4251975</v>
          </cell>
          <cell r="AC13">
            <v>73025347</v>
          </cell>
          <cell r="AD13">
            <v>14553188</v>
          </cell>
          <cell r="AE13">
            <v>2085050</v>
          </cell>
          <cell r="AF13">
            <v>4001186</v>
          </cell>
          <cell r="AG13">
            <v>87604304</v>
          </cell>
          <cell r="AH13">
            <v>6016604</v>
          </cell>
          <cell r="AI13">
            <v>1424099253</v>
          </cell>
          <cell r="AJ13">
            <v>585777579</v>
          </cell>
          <cell r="AK13">
            <v>22215204</v>
          </cell>
          <cell r="AL13">
            <v>19438485</v>
          </cell>
          <cell r="AM13">
            <v>6073233</v>
          </cell>
          <cell r="AN13">
            <v>146470591</v>
          </cell>
          <cell r="AO13">
            <v>93610318</v>
          </cell>
          <cell r="AP13">
            <v>36110483</v>
          </cell>
          <cell r="AQ13">
            <v>5849020</v>
          </cell>
          <cell r="AR13">
            <v>45008824</v>
          </cell>
          <cell r="AS13">
            <v>89409287.400000006</v>
          </cell>
          <cell r="AT13">
            <v>360318902.5</v>
          </cell>
          <cell r="AU13">
            <v>61591954</v>
          </cell>
          <cell r="AV13">
            <v>12092104</v>
          </cell>
          <cell r="AW13">
            <v>294628392</v>
          </cell>
          <cell r="AX13">
            <v>32553813</v>
          </cell>
          <cell r="AY13">
            <v>79053679</v>
          </cell>
          <cell r="AZ13">
            <v>1751010613</v>
          </cell>
          <cell r="BA13">
            <v>1252309844</v>
          </cell>
          <cell r="BB13">
            <v>17488403</v>
          </cell>
          <cell r="BC13">
            <v>47903477</v>
          </cell>
          <cell r="BD13">
            <v>25389481</v>
          </cell>
          <cell r="BE13">
            <v>3859268</v>
          </cell>
          <cell r="BF13">
            <v>625750</v>
          </cell>
          <cell r="BG13">
            <v>9262084</v>
          </cell>
          <cell r="BH13">
            <v>11958639</v>
          </cell>
          <cell r="BI13">
            <v>11958639</v>
          </cell>
          <cell r="BJ13">
            <v>3276743</v>
          </cell>
          <cell r="BK13">
            <v>23240744</v>
          </cell>
          <cell r="BL13">
            <v>2416775</v>
          </cell>
          <cell r="BM13">
            <v>47903477</v>
          </cell>
          <cell r="BN13">
            <v>773717455</v>
          </cell>
          <cell r="BO13">
            <v>10394288779</v>
          </cell>
          <cell r="BP13">
            <v>2096301966</v>
          </cell>
          <cell r="BQ13">
            <v>483598162</v>
          </cell>
          <cell r="BR13">
            <v>21819710</v>
          </cell>
          <cell r="BS13">
            <v>0</v>
          </cell>
          <cell r="BT13">
            <v>0</v>
          </cell>
          <cell r="BU13">
            <v>41904631</v>
          </cell>
          <cell r="BV13">
            <v>33026908</v>
          </cell>
          <cell r="BW13">
            <v>196080035</v>
          </cell>
          <cell r="BX13">
            <v>566089844</v>
          </cell>
          <cell r="BY13">
            <v>11405248</v>
          </cell>
          <cell r="BZ13">
            <v>40297691</v>
          </cell>
          <cell r="CA13">
            <v>76656154</v>
          </cell>
          <cell r="CB13">
            <v>33192384</v>
          </cell>
          <cell r="CC13">
            <v>19119713</v>
          </cell>
          <cell r="CD13">
            <v>19119713</v>
          </cell>
          <cell r="CE13">
            <v>72506328</v>
          </cell>
          <cell r="CF13">
            <v>1016976499</v>
          </cell>
          <cell r="CG13">
            <v>7353100</v>
          </cell>
          <cell r="CH13">
            <v>969080</v>
          </cell>
          <cell r="CI13">
            <v>590801002</v>
          </cell>
          <cell r="CJ13">
            <v>16170071</v>
          </cell>
          <cell r="CK13">
            <v>54510730</v>
          </cell>
          <cell r="CL13">
            <v>6288486</v>
          </cell>
          <cell r="CM13">
            <v>37947642</v>
          </cell>
          <cell r="CN13">
            <v>81677787</v>
          </cell>
          <cell r="CO13">
            <v>130833044</v>
          </cell>
          <cell r="CP13">
            <v>15106771</v>
          </cell>
          <cell r="CQ13">
            <v>49991340</v>
          </cell>
          <cell r="CR13">
            <v>1391298</v>
          </cell>
          <cell r="CS13">
            <v>202663531</v>
          </cell>
          <cell r="CT13">
            <v>246181635</v>
          </cell>
          <cell r="CU13">
            <v>54348888</v>
          </cell>
          <cell r="CV13">
            <v>6937729.0499999998</v>
          </cell>
          <cell r="CW13">
            <v>5477498</v>
          </cell>
          <cell r="CX13">
            <v>141594633</v>
          </cell>
          <cell r="CY13">
            <v>202303885</v>
          </cell>
          <cell r="CZ13">
            <v>2423566</v>
          </cell>
          <cell r="DA13">
            <v>8653045</v>
          </cell>
          <cell r="DB13">
            <v>455632029</v>
          </cell>
          <cell r="DC13">
            <v>2479436</v>
          </cell>
          <cell r="DD13">
            <v>67478908</v>
          </cell>
          <cell r="DE13">
            <v>103741523</v>
          </cell>
          <cell r="DF13">
            <v>462418641</v>
          </cell>
          <cell r="DG13">
            <v>52977587</v>
          </cell>
          <cell r="DH13">
            <v>36108028</v>
          </cell>
          <cell r="DI13">
            <v>8066678</v>
          </cell>
          <cell r="DJ13">
            <v>15179594</v>
          </cell>
          <cell r="DK13">
            <v>261526769</v>
          </cell>
          <cell r="DL13">
            <v>15554117</v>
          </cell>
          <cell r="DM13">
            <v>7672817</v>
          </cell>
          <cell r="DN13">
            <v>61520962</v>
          </cell>
          <cell r="DO13">
            <v>40034495</v>
          </cell>
          <cell r="DP13">
            <v>12608076</v>
          </cell>
          <cell r="DQ13">
            <v>22508963</v>
          </cell>
          <cell r="DR13">
            <v>330786047</v>
          </cell>
          <cell r="DS13">
            <v>30381415</v>
          </cell>
          <cell r="DT13">
            <v>0</v>
          </cell>
          <cell r="DU13">
            <v>349256043</v>
          </cell>
          <cell r="DV13">
            <v>8900000</v>
          </cell>
          <cell r="DW13">
            <v>7242606</v>
          </cell>
          <cell r="DX13">
            <v>224075302</v>
          </cell>
          <cell r="DY13">
            <v>47467955</v>
          </cell>
          <cell r="DZ13">
            <v>9462285</v>
          </cell>
          <cell r="EA13">
            <v>19157157</v>
          </cell>
          <cell r="EB13">
            <v>7379748</v>
          </cell>
          <cell r="EC13">
            <v>24601402</v>
          </cell>
          <cell r="ED13">
            <v>24601402</v>
          </cell>
          <cell r="EE13">
            <v>6663156</v>
          </cell>
          <cell r="EF13">
            <v>14445397</v>
          </cell>
          <cell r="EG13">
            <v>2309270</v>
          </cell>
          <cell r="EH13">
            <v>397981054</v>
          </cell>
          <cell r="EI13">
            <v>20328716</v>
          </cell>
          <cell r="EJ13">
            <v>39172771</v>
          </cell>
          <cell r="EK13">
            <v>267454908</v>
          </cell>
          <cell r="EL13">
            <v>2974662</v>
          </cell>
          <cell r="EM13">
            <v>30194941</v>
          </cell>
          <cell r="EN13">
            <v>10554600</v>
          </cell>
          <cell r="EO13">
            <v>8984603</v>
          </cell>
          <cell r="EP13">
            <v>14186142</v>
          </cell>
          <cell r="EQ13">
            <v>22282858</v>
          </cell>
          <cell r="ER13">
            <v>5494064</v>
          </cell>
          <cell r="ES13">
            <v>62589492</v>
          </cell>
          <cell r="ET13">
            <v>346437218</v>
          </cell>
          <cell r="EU13">
            <v>47192694</v>
          </cell>
          <cell r="EV13">
            <v>5425980618</v>
          </cell>
          <cell r="EW13">
            <v>589838561</v>
          </cell>
          <cell r="EX13">
            <v>14856335</v>
          </cell>
          <cell r="EY13">
            <v>5363554</v>
          </cell>
          <cell r="EZ13">
            <v>62262991</v>
          </cell>
          <cell r="FA13">
            <v>350843183</v>
          </cell>
          <cell r="FB13">
            <v>149207905</v>
          </cell>
          <cell r="FC13">
            <v>9884892</v>
          </cell>
          <cell r="FD13">
            <v>23934041</v>
          </cell>
          <cell r="FE13">
            <v>23934041</v>
          </cell>
          <cell r="FF13">
            <v>43567593</v>
          </cell>
          <cell r="FG13">
            <v>26771747</v>
          </cell>
          <cell r="FH13">
            <v>14008136</v>
          </cell>
          <cell r="FI13">
            <v>3291153</v>
          </cell>
          <cell r="FJ13">
            <v>256900793</v>
          </cell>
          <cell r="FK13">
            <v>34554202</v>
          </cell>
          <cell r="FL13">
            <v>11484878</v>
          </cell>
          <cell r="FM13">
            <v>99143565.599999994</v>
          </cell>
          <cell r="FN13">
            <v>5808020</v>
          </cell>
          <cell r="FO13">
            <v>3585350</v>
          </cell>
        </row>
        <row r="14">
          <cell r="A14" t="str">
            <v>kWh - Other</v>
          </cell>
          <cell r="B14" t="str">
            <v>YVO</v>
          </cell>
          <cell r="C14">
            <v>2000</v>
          </cell>
          <cell r="D14">
            <v>2745625</v>
          </cell>
          <cell r="E14">
            <v>38334090</v>
          </cell>
          <cell r="F14">
            <v>28740069</v>
          </cell>
          <cell r="G14">
            <v>145276609</v>
          </cell>
          <cell r="H14">
            <v>496268110</v>
          </cell>
          <cell r="I14">
            <v>447555180</v>
          </cell>
          <cell r="J14">
            <v>49383632</v>
          </cell>
          <cell r="K14">
            <v>52260528</v>
          </cell>
          <cell r="L14">
            <v>591987000</v>
          </cell>
          <cell r="M14">
            <v>22658222</v>
          </cell>
          <cell r="N14">
            <v>3511015</v>
          </cell>
          <cell r="O14">
            <v>4382784</v>
          </cell>
          <cell r="P14">
            <v>1039976020</v>
          </cell>
          <cell r="Q14">
            <v>1012718215</v>
          </cell>
          <cell r="R14">
            <v>178332414</v>
          </cell>
          <cell r="S14">
            <v>6966849.4500000011</v>
          </cell>
          <cell r="T14">
            <v>3968396</v>
          </cell>
          <cell r="U14">
            <v>6508505</v>
          </cell>
          <cell r="V14">
            <v>127581971.09999999</v>
          </cell>
          <cell r="W14">
            <v>15809269</v>
          </cell>
          <cell r="X14">
            <v>638378340</v>
          </cell>
          <cell r="Y14">
            <v>16459248</v>
          </cell>
          <cell r="Z14">
            <v>16250063</v>
          </cell>
          <cell r="AA14">
            <v>42734125</v>
          </cell>
          <cell r="AB14">
            <v>1680778</v>
          </cell>
          <cell r="AC14">
            <v>219910658</v>
          </cell>
          <cell r="AD14">
            <v>9237208</v>
          </cell>
          <cell r="AE14">
            <v>754620</v>
          </cell>
          <cell r="AF14">
            <v>3607873</v>
          </cell>
          <cell r="AG14">
            <v>100642150</v>
          </cell>
          <cell r="AH14">
            <v>8975457</v>
          </cell>
          <cell r="AI14">
            <v>5577889638</v>
          </cell>
          <cell r="AJ14">
            <v>-585777579</v>
          </cell>
          <cell r="AK14">
            <v>75872301</v>
          </cell>
          <cell r="AL14">
            <v>19303935</v>
          </cell>
          <cell r="AM14">
            <v>4644995</v>
          </cell>
          <cell r="AN14">
            <v>153086908.5</v>
          </cell>
          <cell r="AO14">
            <v>362027993</v>
          </cell>
          <cell r="AP14">
            <v>40888878</v>
          </cell>
          <cell r="AQ14">
            <v>3072578</v>
          </cell>
          <cell r="AR14">
            <v>43509473</v>
          </cell>
          <cell r="AS14">
            <v>144102010</v>
          </cell>
          <cell r="AT14">
            <v>490532488.89999998</v>
          </cell>
          <cell r="AU14">
            <v>60505702</v>
          </cell>
          <cell r="AV14">
            <v>12481801</v>
          </cell>
          <cell r="AW14">
            <v>1110234083</v>
          </cell>
          <cell r="AX14">
            <v>29333710</v>
          </cell>
          <cell r="AY14">
            <v>47069447</v>
          </cell>
          <cell r="AZ14">
            <v>-1343260495</v>
          </cell>
          <cell r="BA14">
            <v>5757168484</v>
          </cell>
          <cell r="BB14">
            <v>49933478</v>
          </cell>
          <cell r="BC14">
            <v>150322176</v>
          </cell>
          <cell r="BD14">
            <v>79343627</v>
          </cell>
          <cell r="BE14">
            <v>13263289</v>
          </cell>
          <cell r="BF14">
            <v>241800</v>
          </cell>
          <cell r="BG14">
            <v>24186469</v>
          </cell>
          <cell r="BH14">
            <v>8573334</v>
          </cell>
          <cell r="BI14">
            <v>8573334</v>
          </cell>
          <cell r="BJ14">
            <v>2054241</v>
          </cell>
          <cell r="BK14">
            <v>41883467</v>
          </cell>
          <cell r="BL14">
            <v>646807</v>
          </cell>
          <cell r="BM14">
            <v>151809082</v>
          </cell>
          <cell r="BN14">
            <v>2226238193</v>
          </cell>
          <cell r="BO14">
            <v>5640077578</v>
          </cell>
          <cell r="BP14">
            <v>4909702750</v>
          </cell>
          <cell r="BQ14">
            <v>1891486216</v>
          </cell>
          <cell r="BR14">
            <v>98588177</v>
          </cell>
          <cell r="BS14">
            <v>0</v>
          </cell>
          <cell r="BT14" t="e">
            <v>#VALUE!</v>
          </cell>
          <cell r="BU14">
            <v>70793919</v>
          </cell>
          <cell r="BV14">
            <v>22750706</v>
          </cell>
          <cell r="BW14">
            <v>503402951</v>
          </cell>
          <cell r="BX14">
            <v>1305115466</v>
          </cell>
          <cell r="BY14">
            <v>17054373</v>
          </cell>
          <cell r="BZ14">
            <v>117256494</v>
          </cell>
          <cell r="CA14">
            <v>132303030</v>
          </cell>
          <cell r="CB14">
            <v>20505887</v>
          </cell>
          <cell r="CC14">
            <v>40772538.600000001</v>
          </cell>
          <cell r="CD14">
            <v>40772538.600000001</v>
          </cell>
          <cell r="CE14">
            <v>92949530</v>
          </cell>
          <cell r="CF14">
            <v>2082499547</v>
          </cell>
          <cell r="CG14">
            <v>5457166</v>
          </cell>
          <cell r="CH14">
            <v>757804</v>
          </cell>
          <cell r="CI14">
            <v>1302328320</v>
          </cell>
          <cell r="CJ14">
            <v>16511983</v>
          </cell>
          <cell r="CK14">
            <v>118721912</v>
          </cell>
          <cell r="CL14">
            <v>28351894</v>
          </cell>
          <cell r="CM14">
            <v>147040423</v>
          </cell>
          <cell r="CN14">
            <v>-64559894</v>
          </cell>
          <cell r="CO14">
            <v>398087577</v>
          </cell>
          <cell r="CP14">
            <v>-11232334</v>
          </cell>
          <cell r="CQ14">
            <v>102992689</v>
          </cell>
          <cell r="CR14">
            <v>2074249</v>
          </cell>
          <cell r="CS14">
            <v>383228370</v>
          </cell>
          <cell r="CT14">
            <v>488326332</v>
          </cell>
          <cell r="CU14">
            <v>93923824</v>
          </cell>
          <cell r="CV14">
            <v>5961183.3700000001</v>
          </cell>
          <cell r="CW14">
            <v>16015607</v>
          </cell>
          <cell r="CX14">
            <v>188087814</v>
          </cell>
          <cell r="CY14">
            <v>363905520</v>
          </cell>
          <cell r="CZ14">
            <v>7443907</v>
          </cell>
          <cell r="DA14">
            <v>9044181</v>
          </cell>
          <cell r="DB14">
            <v>1492938599</v>
          </cell>
          <cell r="DC14">
            <v>1682415</v>
          </cell>
          <cell r="DD14">
            <v>146583256</v>
          </cell>
          <cell r="DE14">
            <v>202181971</v>
          </cell>
          <cell r="DF14">
            <v>703036920</v>
          </cell>
          <cell r="DG14">
            <v>99830990</v>
          </cell>
          <cell r="DH14">
            <v>44160397</v>
          </cell>
          <cell r="DI14">
            <v>-8066678</v>
          </cell>
          <cell r="DJ14">
            <v>25155809</v>
          </cell>
          <cell r="DK14">
            <v>453551567</v>
          </cell>
          <cell r="DL14">
            <v>28012109</v>
          </cell>
          <cell r="DM14">
            <v>25680684</v>
          </cell>
          <cell r="DN14">
            <v>128294359</v>
          </cell>
          <cell r="DO14">
            <v>158624423</v>
          </cell>
          <cell r="DP14">
            <v>25404469</v>
          </cell>
          <cell r="DQ14">
            <v>57723244</v>
          </cell>
          <cell r="DR14">
            <v>352215681</v>
          </cell>
          <cell r="DS14">
            <v>62580177</v>
          </cell>
          <cell r="DT14">
            <v>0</v>
          </cell>
          <cell r="DU14">
            <v>573542536</v>
          </cell>
          <cell r="DV14">
            <v>13530800</v>
          </cell>
          <cell r="DW14">
            <v>4363552</v>
          </cell>
          <cell r="DX14">
            <v>732709201</v>
          </cell>
          <cell r="DY14">
            <v>34943774</v>
          </cell>
          <cell r="DZ14">
            <v>7155660</v>
          </cell>
          <cell r="EA14">
            <v>26182709</v>
          </cell>
          <cell r="EB14">
            <v>11654584</v>
          </cell>
          <cell r="EC14">
            <v>37623896</v>
          </cell>
          <cell r="ED14">
            <v>37623896</v>
          </cell>
          <cell r="EE14">
            <v>11148199</v>
          </cell>
          <cell r="EF14">
            <v>26985000</v>
          </cell>
          <cell r="EG14">
            <v>9835488.9000000004</v>
          </cell>
          <cell r="EH14">
            <v>1024026574</v>
          </cell>
          <cell r="EI14">
            <v>67436877</v>
          </cell>
          <cell r="EJ14">
            <v>303588021</v>
          </cell>
          <cell r="EK14">
            <v>393654395</v>
          </cell>
          <cell r="EL14">
            <v>3437093</v>
          </cell>
          <cell r="EM14">
            <v>10205302</v>
          </cell>
          <cell r="EN14">
            <v>8866522</v>
          </cell>
          <cell r="EO14">
            <v>10891324</v>
          </cell>
          <cell r="EP14">
            <v>18717614</v>
          </cell>
          <cell r="EQ14">
            <v>19224028</v>
          </cell>
          <cell r="ER14">
            <v>6472246</v>
          </cell>
          <cell r="ES14">
            <v>145358892</v>
          </cell>
          <cell r="ET14">
            <v>657905203</v>
          </cell>
          <cell r="EU14">
            <v>165089040</v>
          </cell>
          <cell r="EV14">
            <v>19996301622</v>
          </cell>
          <cell r="EW14">
            <v>761474153</v>
          </cell>
          <cell r="EX14">
            <v>21692682</v>
          </cell>
          <cell r="EY14">
            <v>7566449</v>
          </cell>
          <cell r="EZ14">
            <v>26994489</v>
          </cell>
          <cell r="FA14">
            <v>785512310</v>
          </cell>
          <cell r="FB14">
            <v>359113874</v>
          </cell>
          <cell r="FC14">
            <v>3311482</v>
          </cell>
          <cell r="FD14">
            <v>54733746</v>
          </cell>
          <cell r="FE14">
            <v>54733746</v>
          </cell>
          <cell r="FF14">
            <v>35587676</v>
          </cell>
          <cell r="FG14">
            <v>28761923</v>
          </cell>
          <cell r="FH14">
            <v>40855560</v>
          </cell>
          <cell r="FI14">
            <v>4242036</v>
          </cell>
          <cell r="FJ14">
            <v>633781060</v>
          </cell>
          <cell r="FK14">
            <v>59749870</v>
          </cell>
          <cell r="FL14">
            <v>19139729</v>
          </cell>
          <cell r="FM14">
            <v>289923832.79999995</v>
          </cell>
          <cell r="FN14">
            <v>16563432</v>
          </cell>
          <cell r="FO14">
            <v>2897230</v>
          </cell>
        </row>
        <row r="15">
          <cell r="A15" t="str">
            <v>kW</v>
          </cell>
          <cell r="B15" t="str">
            <v>YD</v>
          </cell>
          <cell r="C15">
            <v>2000</v>
          </cell>
          <cell r="D15">
            <v>2248.6799999999998</v>
          </cell>
          <cell r="E15">
            <v>53527.6</v>
          </cell>
          <cell r="F15">
            <v>70770</v>
          </cell>
          <cell r="G15">
            <v>228695</v>
          </cell>
          <cell r="H15">
            <v>759979</v>
          </cell>
          <cell r="I15">
            <v>682429</v>
          </cell>
          <cell r="J15">
            <v>72029</v>
          </cell>
          <cell r="K15">
            <v>92854</v>
          </cell>
          <cell r="L15">
            <v>851501600</v>
          </cell>
          <cell r="M15">
            <v>1484</v>
          </cell>
          <cell r="N15">
            <v>2060</v>
          </cell>
          <cell r="O15">
            <v>6534</v>
          </cell>
          <cell r="P15">
            <v>1733720</v>
          </cell>
          <cell r="Q15">
            <v>2347772</v>
          </cell>
          <cell r="R15">
            <v>327655</v>
          </cell>
          <cell r="S15">
            <v>10373.549999999999</v>
          </cell>
          <cell r="T15">
            <v>2919.6</v>
          </cell>
          <cell r="U15">
            <v>12608.2</v>
          </cell>
          <cell r="V15">
            <v>233051.46</v>
          </cell>
          <cell r="W15">
            <v>16857.099999999999</v>
          </cell>
          <cell r="X15">
            <v>1281831</v>
          </cell>
          <cell r="Y15">
            <v>20650.5</v>
          </cell>
          <cell r="Z15">
            <v>42536.9</v>
          </cell>
          <cell r="AA15">
            <v>103164</v>
          </cell>
          <cell r="AB15">
            <v>1071</v>
          </cell>
          <cell r="AC15">
            <v>357218</v>
          </cell>
          <cell r="AD15">
            <v>6507</v>
          </cell>
          <cell r="AE15">
            <v>0</v>
          </cell>
          <cell r="AF15">
            <v>1830</v>
          </cell>
          <cell r="AG15">
            <v>167426</v>
          </cell>
          <cell r="AH15">
            <v>21406.1</v>
          </cell>
          <cell r="AI15">
            <v>9750977</v>
          </cell>
          <cell r="AJ15">
            <v>0</v>
          </cell>
          <cell r="AK15">
            <v>160737.70000000001</v>
          </cell>
          <cell r="AL15">
            <v>21558</v>
          </cell>
          <cell r="AM15">
            <v>5248</v>
          </cell>
          <cell r="AN15">
            <v>315285.90000000002</v>
          </cell>
          <cell r="AO15">
            <v>660866</v>
          </cell>
          <cell r="AP15">
            <v>58122</v>
          </cell>
          <cell r="AQ15">
            <v>2662</v>
          </cell>
          <cell r="AR15">
            <v>52454</v>
          </cell>
          <cell r="AS15">
            <v>251568.9</v>
          </cell>
          <cell r="AT15">
            <v>912278.85</v>
          </cell>
          <cell r="AU15">
            <v>81850</v>
          </cell>
          <cell r="AV15">
            <v>16094</v>
          </cell>
          <cell r="AW15">
            <v>2400351</v>
          </cell>
          <cell r="AX15">
            <v>64309</v>
          </cell>
          <cell r="AY15">
            <v>115200</v>
          </cell>
          <cell r="AZ15">
            <v>423054.2</v>
          </cell>
          <cell r="BA15">
            <v>10854252</v>
          </cell>
          <cell r="BB15">
            <v>79492</v>
          </cell>
          <cell r="BC15">
            <v>228461</v>
          </cell>
          <cell r="BD15">
            <v>137220.9</v>
          </cell>
          <cell r="BE15">
            <v>31913</v>
          </cell>
          <cell r="BF15">
            <v>216.1</v>
          </cell>
          <cell r="BG15">
            <v>23641</v>
          </cell>
          <cell r="BH15">
            <v>6282</v>
          </cell>
          <cell r="BI15">
            <v>6282</v>
          </cell>
          <cell r="BJ15">
            <v>1047</v>
          </cell>
          <cell r="BK15">
            <v>65565</v>
          </cell>
          <cell r="BL15">
            <v>190</v>
          </cell>
          <cell r="BM15">
            <v>228461</v>
          </cell>
          <cell r="BN15">
            <v>6960748</v>
          </cell>
          <cell r="BO15">
            <v>30899500</v>
          </cell>
          <cell r="BP15">
            <v>7249934</v>
          </cell>
          <cell r="BQ15">
            <v>3392713</v>
          </cell>
          <cell r="BR15">
            <v>213131.8</v>
          </cell>
          <cell r="BS15">
            <v>0</v>
          </cell>
          <cell r="BT15" t="str">
            <v>unknown</v>
          </cell>
          <cell r="BU15">
            <v>84781</v>
          </cell>
          <cell r="BV15">
            <v>34886</v>
          </cell>
          <cell r="BW15">
            <v>734581</v>
          </cell>
          <cell r="BX15">
            <v>2080678</v>
          </cell>
          <cell r="BY15">
            <v>21704</v>
          </cell>
          <cell r="BZ15">
            <v>181072</v>
          </cell>
          <cell r="CA15">
            <v>236776</v>
          </cell>
          <cell r="CB15">
            <v>30866</v>
          </cell>
          <cell r="CC15">
            <v>59984.800000000003</v>
          </cell>
          <cell r="CD15">
            <v>0</v>
          </cell>
          <cell r="CE15">
            <v>0</v>
          </cell>
          <cell r="CF15">
            <v>3373970</v>
          </cell>
          <cell r="CG15">
            <v>621</v>
          </cell>
          <cell r="CH15">
            <v>169</v>
          </cell>
          <cell r="CI15">
            <v>2735388</v>
          </cell>
          <cell r="CJ15">
            <v>16085</v>
          </cell>
          <cell r="CK15">
            <v>173232642</v>
          </cell>
          <cell r="CL15">
            <v>4896233</v>
          </cell>
          <cell r="CM15">
            <v>25081628</v>
          </cell>
          <cell r="CN15">
            <v>0</v>
          </cell>
          <cell r="CO15">
            <v>673078</v>
          </cell>
          <cell r="CP15">
            <v>11165</v>
          </cell>
          <cell r="CQ15">
            <v>198434</v>
          </cell>
          <cell r="CR15">
            <v>6831</v>
          </cell>
          <cell r="CS15">
            <v>485229</v>
          </cell>
          <cell r="CT15">
            <v>711010</v>
          </cell>
          <cell r="CU15" t="str">
            <v>n/a</v>
          </cell>
          <cell r="CV15">
            <v>7406.03</v>
          </cell>
          <cell r="CW15">
            <v>20808.8</v>
          </cell>
          <cell r="CX15">
            <v>425134</v>
          </cell>
          <cell r="CY15">
            <v>847129</v>
          </cell>
          <cell r="CZ15">
            <v>18587</v>
          </cell>
          <cell r="DA15">
            <v>17278</v>
          </cell>
          <cell r="DB15">
            <v>3066607</v>
          </cell>
          <cell r="DC15">
            <v>0</v>
          </cell>
          <cell r="DD15">
            <v>221268</v>
          </cell>
          <cell r="DE15">
            <v>463490</v>
          </cell>
          <cell r="DF15">
            <v>2674123</v>
          </cell>
          <cell r="DG15">
            <v>130758</v>
          </cell>
          <cell r="DH15">
            <v>45033</v>
          </cell>
          <cell r="DI15">
            <v>0</v>
          </cell>
          <cell r="DJ15">
            <v>46599</v>
          </cell>
          <cell r="DK15">
            <v>667105</v>
          </cell>
          <cell r="DL15">
            <v>32672</v>
          </cell>
          <cell r="DM15">
            <v>35800.559999999998</v>
          </cell>
          <cell r="DN15">
            <v>255861.4</v>
          </cell>
          <cell r="DO15">
            <v>250830</v>
          </cell>
          <cell r="DP15">
            <v>35322.5</v>
          </cell>
          <cell r="DQ15">
            <v>88656.48</v>
          </cell>
          <cell r="DR15">
            <v>682466</v>
          </cell>
          <cell r="DS15">
            <v>91635</v>
          </cell>
          <cell r="DT15">
            <v>0</v>
          </cell>
          <cell r="DU15">
            <v>1048339</v>
          </cell>
          <cell r="DV15">
            <v>19000</v>
          </cell>
          <cell r="DW15">
            <v>2846</v>
          </cell>
          <cell r="DX15">
            <v>543961.69999999995</v>
          </cell>
          <cell r="DY15">
            <v>33286</v>
          </cell>
          <cell r="DZ15">
            <v>4934</v>
          </cell>
          <cell r="EA15">
            <v>27680</v>
          </cell>
          <cell r="EB15">
            <v>13276</v>
          </cell>
          <cell r="EC15">
            <v>54489</v>
          </cell>
          <cell r="ED15">
            <v>54489</v>
          </cell>
          <cell r="EE15">
            <v>18813</v>
          </cell>
          <cell r="EF15">
            <v>52580</v>
          </cell>
          <cell r="EG15">
            <v>18663.96</v>
          </cell>
          <cell r="EH15">
            <v>1647013</v>
          </cell>
          <cell r="EI15">
            <v>145244</v>
          </cell>
          <cell r="EJ15">
            <v>391214.09</v>
          </cell>
          <cell r="EK15">
            <v>882236</v>
          </cell>
          <cell r="EL15">
            <v>2024</v>
          </cell>
          <cell r="EM15">
            <v>6859</v>
          </cell>
          <cell r="EN15">
            <v>11067</v>
          </cell>
          <cell r="EO15">
            <v>20506</v>
          </cell>
          <cell r="EP15">
            <v>48227.5</v>
          </cell>
          <cell r="EQ15">
            <v>34936.78</v>
          </cell>
          <cell r="ER15">
            <v>11743212</v>
          </cell>
          <cell r="ES15">
            <v>263212</v>
          </cell>
          <cell r="ET15">
            <v>1148334</v>
          </cell>
          <cell r="EU15">
            <v>365098</v>
          </cell>
          <cell r="EV15">
            <v>25936966</v>
          </cell>
          <cell r="EW15">
            <v>1262408.49</v>
          </cell>
          <cell r="EX15">
            <v>37792</v>
          </cell>
          <cell r="EY15">
            <v>9061.17</v>
          </cell>
          <cell r="EZ15">
            <v>25394.3</v>
          </cell>
          <cell r="FA15">
            <v>1253652</v>
          </cell>
          <cell r="FB15">
            <v>945259</v>
          </cell>
          <cell r="FC15">
            <v>783</v>
          </cell>
          <cell r="FD15">
            <v>66793.58</v>
          </cell>
          <cell r="FE15">
            <v>66793.58</v>
          </cell>
          <cell r="FF15">
            <v>0</v>
          </cell>
          <cell r="FG15">
            <v>62590</v>
          </cell>
          <cell r="FH15">
            <v>77046</v>
          </cell>
          <cell r="FI15">
            <v>1535</v>
          </cell>
          <cell r="FJ15">
            <v>965296</v>
          </cell>
          <cell r="FK15">
            <v>86699.5</v>
          </cell>
          <cell r="FL15">
            <v>29016</v>
          </cell>
          <cell r="FM15">
            <v>531014</v>
          </cell>
          <cell r="FN15">
            <v>33320.800000000003</v>
          </cell>
          <cell r="FO15">
            <v>586</v>
          </cell>
        </row>
        <row r="16">
          <cell r="A16" t="str">
            <v>kW - Residential</v>
          </cell>
          <cell r="B16" t="str">
            <v>YDR</v>
          </cell>
          <cell r="C16">
            <v>2000</v>
          </cell>
          <cell r="D16">
            <v>0</v>
          </cell>
          <cell r="E16">
            <v>0</v>
          </cell>
          <cell r="F16">
            <v>0</v>
          </cell>
          <cell r="G16">
            <v>0</v>
          </cell>
          <cell r="H16">
            <v>0</v>
          </cell>
          <cell r="I16">
            <v>0</v>
          </cell>
          <cell r="J16">
            <v>0</v>
          </cell>
          <cell r="K16">
            <v>0</v>
          </cell>
          <cell r="L16">
            <v>260000000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t="str">
            <v>n/a</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31.2</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1301900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51610</v>
          </cell>
          <cell r="CE16">
            <v>0</v>
          </cell>
          <cell r="CF16">
            <v>0</v>
          </cell>
          <cell r="CG16">
            <v>0</v>
          </cell>
          <cell r="CH16">
            <v>0</v>
          </cell>
          <cell r="CI16" t="str">
            <v>not applicable</v>
          </cell>
          <cell r="CJ16">
            <v>0</v>
          </cell>
          <cell r="CK16">
            <v>54510730</v>
          </cell>
          <cell r="CL16">
            <v>0</v>
          </cell>
          <cell r="CM16">
            <v>0</v>
          </cell>
          <cell r="CN16">
            <v>0</v>
          </cell>
          <cell r="CO16">
            <v>0</v>
          </cell>
          <cell r="CP16">
            <v>0</v>
          </cell>
          <cell r="CQ16">
            <v>0</v>
          </cell>
          <cell r="CR16">
            <v>3132</v>
          </cell>
          <cell r="CS16">
            <v>0</v>
          </cell>
          <cell r="CT16">
            <v>0</v>
          </cell>
          <cell r="CU16">
            <v>0</v>
          </cell>
          <cell r="CV16">
            <v>0</v>
          </cell>
          <cell r="CW16">
            <v>0</v>
          </cell>
          <cell r="CX16">
            <v>0</v>
          </cell>
          <cell r="CY16">
            <v>0</v>
          </cell>
          <cell r="CZ16">
            <v>0</v>
          </cell>
          <cell r="DA16">
            <v>0</v>
          </cell>
          <cell r="DB16">
            <v>0</v>
          </cell>
          <cell r="DC16">
            <v>0</v>
          </cell>
          <cell r="DD16">
            <v>0</v>
          </cell>
          <cell r="DE16">
            <v>0</v>
          </cell>
          <cell r="DF16">
            <v>964094</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t="str">
            <v>n/a</v>
          </cell>
          <cell r="DV16">
            <v>0</v>
          </cell>
          <cell r="DW16">
            <v>0</v>
          </cell>
          <cell r="DX16">
            <v>0</v>
          </cell>
          <cell r="DY16">
            <v>0</v>
          </cell>
          <cell r="DZ16">
            <v>0</v>
          </cell>
          <cell r="EA16">
            <v>0</v>
          </cell>
          <cell r="EB16">
            <v>0</v>
          </cell>
          <cell r="EC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t="str">
            <v>NIL</v>
          </cell>
          <cell r="FB16">
            <v>0</v>
          </cell>
          <cell r="FC16">
            <v>0</v>
          </cell>
          <cell r="FD16">
            <v>0</v>
          </cell>
          <cell r="FE16">
            <v>0</v>
          </cell>
          <cell r="FF16">
            <v>0</v>
          </cell>
          <cell r="FG16">
            <v>0</v>
          </cell>
          <cell r="FH16">
            <v>0</v>
          </cell>
          <cell r="FI16">
            <v>0</v>
          </cell>
          <cell r="FJ16">
            <v>0</v>
          </cell>
          <cell r="FK16">
            <v>0</v>
          </cell>
          <cell r="FL16">
            <v>0</v>
          </cell>
          <cell r="FM16">
            <v>0</v>
          </cell>
          <cell r="FN16">
            <v>0</v>
          </cell>
          <cell r="FO16">
            <v>0</v>
          </cell>
        </row>
        <row r="17">
          <cell r="A17" t="str">
            <v>kW - Other</v>
          </cell>
          <cell r="B17" t="str">
            <v>YDO</v>
          </cell>
          <cell r="C17">
            <v>2000</v>
          </cell>
          <cell r="D17">
            <v>2248.6799999999998</v>
          </cell>
          <cell r="E17">
            <v>53527.6</v>
          </cell>
          <cell r="F17">
            <v>70770</v>
          </cell>
          <cell r="G17">
            <v>228695</v>
          </cell>
          <cell r="H17">
            <v>759979</v>
          </cell>
          <cell r="I17">
            <v>682429</v>
          </cell>
          <cell r="J17">
            <v>72029</v>
          </cell>
          <cell r="K17">
            <v>92854</v>
          </cell>
          <cell r="L17">
            <v>591501600</v>
          </cell>
          <cell r="M17">
            <v>1484</v>
          </cell>
          <cell r="N17">
            <v>2060</v>
          </cell>
          <cell r="O17">
            <v>6534</v>
          </cell>
          <cell r="P17">
            <v>1733720</v>
          </cell>
          <cell r="Q17">
            <v>2347772</v>
          </cell>
          <cell r="R17">
            <v>327655</v>
          </cell>
          <cell r="S17">
            <v>10373.549999999999</v>
          </cell>
          <cell r="T17">
            <v>2919.6</v>
          </cell>
          <cell r="U17">
            <v>12608.2</v>
          </cell>
          <cell r="V17">
            <v>233051.46</v>
          </cell>
          <cell r="W17">
            <v>16857.099999999999</v>
          </cell>
          <cell r="X17">
            <v>1281831</v>
          </cell>
          <cell r="Y17">
            <v>20650.5</v>
          </cell>
          <cell r="Z17">
            <v>42536.9</v>
          </cell>
          <cell r="AA17">
            <v>103164</v>
          </cell>
          <cell r="AB17">
            <v>1071</v>
          </cell>
          <cell r="AC17">
            <v>357218</v>
          </cell>
          <cell r="AD17">
            <v>6507</v>
          </cell>
          <cell r="AE17">
            <v>0</v>
          </cell>
          <cell r="AF17">
            <v>1830</v>
          </cell>
          <cell r="AG17">
            <v>167426</v>
          </cell>
          <cell r="AH17">
            <v>21406.1</v>
          </cell>
          <cell r="AI17">
            <v>9750977</v>
          </cell>
          <cell r="AJ17" t="e">
            <v>#VALUE!</v>
          </cell>
          <cell r="AK17">
            <v>160737.70000000001</v>
          </cell>
          <cell r="AL17">
            <v>21558</v>
          </cell>
          <cell r="AM17">
            <v>5248</v>
          </cell>
          <cell r="AN17">
            <v>315285.90000000002</v>
          </cell>
          <cell r="AO17">
            <v>660866</v>
          </cell>
          <cell r="AP17">
            <v>58122</v>
          </cell>
          <cell r="AQ17">
            <v>2662</v>
          </cell>
          <cell r="AR17">
            <v>52454</v>
          </cell>
          <cell r="AS17">
            <v>251568.9</v>
          </cell>
          <cell r="AT17">
            <v>912278.85</v>
          </cell>
          <cell r="AU17">
            <v>81850</v>
          </cell>
          <cell r="AV17">
            <v>16094</v>
          </cell>
          <cell r="AW17">
            <v>2400351</v>
          </cell>
          <cell r="AX17">
            <v>64309</v>
          </cell>
          <cell r="AY17">
            <v>115200</v>
          </cell>
          <cell r="AZ17">
            <v>423023</v>
          </cell>
          <cell r="BA17">
            <v>10854252</v>
          </cell>
          <cell r="BB17">
            <v>79492</v>
          </cell>
          <cell r="BC17">
            <v>228461</v>
          </cell>
          <cell r="BD17">
            <v>137220.9</v>
          </cell>
          <cell r="BE17">
            <v>31913</v>
          </cell>
          <cell r="BF17">
            <v>216.1</v>
          </cell>
          <cell r="BG17">
            <v>23641</v>
          </cell>
          <cell r="BH17">
            <v>6282</v>
          </cell>
          <cell r="BI17">
            <v>6282</v>
          </cell>
          <cell r="BJ17">
            <v>1047</v>
          </cell>
          <cell r="BK17">
            <v>65565</v>
          </cell>
          <cell r="BL17">
            <v>190</v>
          </cell>
          <cell r="BM17">
            <v>228461</v>
          </cell>
          <cell r="BN17">
            <v>6960748</v>
          </cell>
          <cell r="BO17">
            <v>29597600</v>
          </cell>
          <cell r="BP17">
            <v>7249934</v>
          </cell>
          <cell r="BQ17">
            <v>3392713</v>
          </cell>
          <cell r="BR17">
            <v>213131.8</v>
          </cell>
          <cell r="BS17">
            <v>0</v>
          </cell>
          <cell r="BT17" t="e">
            <v>#VALUE!</v>
          </cell>
          <cell r="BU17">
            <v>84781</v>
          </cell>
          <cell r="BV17">
            <v>34886</v>
          </cell>
          <cell r="BW17">
            <v>734581</v>
          </cell>
          <cell r="BX17">
            <v>2080678</v>
          </cell>
          <cell r="BY17">
            <v>21704</v>
          </cell>
          <cell r="BZ17">
            <v>181072</v>
          </cell>
          <cell r="CA17">
            <v>236776</v>
          </cell>
          <cell r="CB17">
            <v>30866</v>
          </cell>
          <cell r="CC17">
            <v>59984.800000000003</v>
          </cell>
          <cell r="CD17">
            <v>-51610</v>
          </cell>
          <cell r="CE17">
            <v>0</v>
          </cell>
          <cell r="CF17">
            <v>3373970</v>
          </cell>
          <cell r="CG17">
            <v>621</v>
          </cell>
          <cell r="CH17">
            <v>169</v>
          </cell>
          <cell r="CI17" t="e">
            <v>#VALUE!</v>
          </cell>
          <cell r="CJ17">
            <v>16085</v>
          </cell>
          <cell r="CK17">
            <v>118721912</v>
          </cell>
          <cell r="CL17">
            <v>4896233</v>
          </cell>
          <cell r="CM17">
            <v>25081628</v>
          </cell>
          <cell r="CN17">
            <v>0</v>
          </cell>
          <cell r="CO17">
            <v>673078</v>
          </cell>
          <cell r="CP17">
            <v>11165</v>
          </cell>
          <cell r="CQ17">
            <v>198434</v>
          </cell>
          <cell r="CR17">
            <v>3699</v>
          </cell>
          <cell r="CS17">
            <v>485229</v>
          </cell>
          <cell r="CT17">
            <v>711010</v>
          </cell>
          <cell r="CU17" t="e">
            <v>#VALUE!</v>
          </cell>
          <cell r="CV17">
            <v>7406.03</v>
          </cell>
          <cell r="CW17">
            <v>20808.8</v>
          </cell>
          <cell r="CX17">
            <v>425134</v>
          </cell>
          <cell r="CY17">
            <v>847129</v>
          </cell>
          <cell r="CZ17">
            <v>18587</v>
          </cell>
          <cell r="DA17">
            <v>17278</v>
          </cell>
          <cell r="DB17">
            <v>3066607</v>
          </cell>
          <cell r="DC17">
            <v>0</v>
          </cell>
          <cell r="DD17">
            <v>221268</v>
          </cell>
          <cell r="DE17">
            <v>463490</v>
          </cell>
          <cell r="DF17">
            <v>1710029</v>
          </cell>
          <cell r="DG17">
            <v>130758</v>
          </cell>
          <cell r="DH17">
            <v>45033</v>
          </cell>
          <cell r="DI17">
            <v>0</v>
          </cell>
          <cell r="DJ17">
            <v>46599</v>
          </cell>
          <cell r="DK17">
            <v>667105</v>
          </cell>
          <cell r="DL17">
            <v>32672</v>
          </cell>
          <cell r="DM17">
            <v>35800.559999999998</v>
          </cell>
          <cell r="DN17">
            <v>255861.4</v>
          </cell>
          <cell r="DO17">
            <v>250830</v>
          </cell>
          <cell r="DP17">
            <v>35322.5</v>
          </cell>
          <cell r="DQ17">
            <v>88656.48</v>
          </cell>
          <cell r="DR17">
            <v>682466</v>
          </cell>
          <cell r="DS17">
            <v>91635</v>
          </cell>
          <cell r="DT17">
            <v>0</v>
          </cell>
          <cell r="DU17" t="e">
            <v>#VALUE!</v>
          </cell>
          <cell r="DV17">
            <v>19000</v>
          </cell>
          <cell r="DW17">
            <v>2846</v>
          </cell>
          <cell r="DX17">
            <v>543961.69999999995</v>
          </cell>
          <cell r="DY17">
            <v>33286</v>
          </cell>
          <cell r="DZ17">
            <v>4934</v>
          </cell>
          <cell r="EA17">
            <v>27680</v>
          </cell>
          <cell r="EB17">
            <v>13276</v>
          </cell>
          <cell r="EC17">
            <v>54489</v>
          </cell>
          <cell r="ED17">
            <v>54489</v>
          </cell>
          <cell r="EE17">
            <v>18813</v>
          </cell>
          <cell r="EF17">
            <v>52580</v>
          </cell>
          <cell r="EG17">
            <v>18663.96</v>
          </cell>
          <cell r="EH17">
            <v>1647013</v>
          </cell>
          <cell r="EI17">
            <v>145244</v>
          </cell>
          <cell r="EJ17">
            <v>391214.09</v>
          </cell>
          <cell r="EK17">
            <v>882236</v>
          </cell>
          <cell r="EL17">
            <v>2024</v>
          </cell>
          <cell r="EM17">
            <v>6859</v>
          </cell>
          <cell r="EN17">
            <v>11067</v>
          </cell>
          <cell r="EO17">
            <v>20506</v>
          </cell>
          <cell r="EP17">
            <v>48227.5</v>
          </cell>
          <cell r="EQ17">
            <v>34936.78</v>
          </cell>
          <cell r="ER17">
            <v>11743212</v>
          </cell>
          <cell r="ES17">
            <v>263212</v>
          </cell>
          <cell r="ET17">
            <v>1148334</v>
          </cell>
          <cell r="EU17">
            <v>365098</v>
          </cell>
          <cell r="EV17">
            <v>25936966</v>
          </cell>
          <cell r="EW17">
            <v>1262408.49</v>
          </cell>
          <cell r="EX17">
            <v>37792</v>
          </cell>
          <cell r="EY17">
            <v>9061.17</v>
          </cell>
          <cell r="EZ17">
            <v>25394.3</v>
          </cell>
          <cell r="FA17" t="e">
            <v>#VALUE!</v>
          </cell>
          <cell r="FB17">
            <v>945259</v>
          </cell>
          <cell r="FC17">
            <v>783</v>
          </cell>
          <cell r="FD17">
            <v>66793.58</v>
          </cell>
          <cell r="FE17">
            <v>66793.58</v>
          </cell>
          <cell r="FF17">
            <v>0</v>
          </cell>
          <cell r="FG17">
            <v>62590</v>
          </cell>
          <cell r="FH17">
            <v>77046</v>
          </cell>
          <cell r="FI17">
            <v>1535</v>
          </cell>
          <cell r="FJ17">
            <v>965296</v>
          </cell>
          <cell r="FK17">
            <v>86699.5</v>
          </cell>
          <cell r="FL17">
            <v>29016</v>
          </cell>
          <cell r="FM17">
            <v>531014</v>
          </cell>
          <cell r="FN17">
            <v>33320.800000000003</v>
          </cell>
          <cell r="FO17">
            <v>586</v>
          </cell>
        </row>
        <row r="18">
          <cell r="A18" t="str">
            <v>Total service area</v>
          </cell>
          <cell r="B18" t="str">
            <v>AREA</v>
          </cell>
          <cell r="C18">
            <v>2000</v>
          </cell>
          <cell r="D18">
            <v>2.09</v>
          </cell>
          <cell r="E18">
            <v>380.25</v>
          </cell>
          <cell r="F18">
            <v>5.85</v>
          </cell>
          <cell r="G18">
            <v>374</v>
          </cell>
          <cell r="H18">
            <v>77.5</v>
          </cell>
          <cell r="I18">
            <v>29.2</v>
          </cell>
          <cell r="J18">
            <v>50.4</v>
          </cell>
          <cell r="K18">
            <v>11</v>
          </cell>
          <cell r="L18">
            <v>74.430000000000007</v>
          </cell>
          <cell r="M18">
            <v>403.5</v>
          </cell>
          <cell r="N18">
            <v>2</v>
          </cell>
          <cell r="O18">
            <v>3.1</v>
          </cell>
          <cell r="P18">
            <v>188</v>
          </cell>
          <cell r="Q18">
            <v>301.39999999999998</v>
          </cell>
          <cell r="R18">
            <v>184</v>
          </cell>
          <cell r="S18">
            <v>9</v>
          </cell>
          <cell r="T18">
            <v>4</v>
          </cell>
          <cell r="U18">
            <v>10.1</v>
          </cell>
          <cell r="V18">
            <v>10.77</v>
          </cell>
          <cell r="W18">
            <v>2</v>
          </cell>
          <cell r="X18">
            <v>70</v>
          </cell>
          <cell r="Y18">
            <v>27</v>
          </cell>
          <cell r="Z18">
            <v>4.78</v>
          </cell>
          <cell r="AA18">
            <v>3</v>
          </cell>
          <cell r="AB18">
            <v>5.23</v>
          </cell>
          <cell r="AC18">
            <v>57.8</v>
          </cell>
          <cell r="AD18">
            <v>5</v>
          </cell>
          <cell r="AE18">
            <v>3</v>
          </cell>
          <cell r="AF18">
            <v>2</v>
          </cell>
          <cell r="AG18">
            <v>21.26</v>
          </cell>
          <cell r="AH18">
            <v>3.2</v>
          </cell>
          <cell r="AI18">
            <v>287</v>
          </cell>
          <cell r="AJ18">
            <v>121</v>
          </cell>
          <cell r="AK18">
            <v>46.96</v>
          </cell>
          <cell r="AL18">
            <v>92</v>
          </cell>
          <cell r="AM18">
            <v>96</v>
          </cell>
          <cell r="AN18">
            <v>104.56</v>
          </cell>
          <cell r="AO18">
            <v>18.899999999999999</v>
          </cell>
          <cell r="AP18">
            <v>26.5</v>
          </cell>
          <cell r="AQ18">
            <v>1.5</v>
          </cell>
          <cell r="AR18">
            <v>217</v>
          </cell>
          <cell r="AS18">
            <v>14400</v>
          </cell>
          <cell r="AT18">
            <v>402.5</v>
          </cell>
          <cell r="AU18">
            <v>68.12</v>
          </cell>
          <cell r="AV18">
            <v>68.12</v>
          </cell>
          <cell r="AW18">
            <v>89</v>
          </cell>
          <cell r="AX18">
            <v>1275</v>
          </cell>
          <cell r="AY18">
            <v>638</v>
          </cell>
          <cell r="AZ18">
            <v>284.7</v>
          </cell>
          <cell r="BA18">
            <v>331</v>
          </cell>
          <cell r="BB18">
            <v>6.3</v>
          </cell>
          <cell r="BC18">
            <v>8.6</v>
          </cell>
          <cell r="BD18">
            <v>93.48</v>
          </cell>
          <cell r="BE18">
            <v>2</v>
          </cell>
          <cell r="BF18">
            <v>2</v>
          </cell>
          <cell r="BG18">
            <v>19.5</v>
          </cell>
          <cell r="BH18">
            <v>9.76</v>
          </cell>
          <cell r="BI18">
            <v>9.76</v>
          </cell>
          <cell r="BJ18">
            <v>9.76</v>
          </cell>
          <cell r="BK18">
            <v>11</v>
          </cell>
          <cell r="BL18" t="str">
            <v>not available</v>
          </cell>
          <cell r="BM18">
            <v>8.6</v>
          </cell>
          <cell r="BN18">
            <v>295</v>
          </cell>
          <cell r="BO18">
            <v>650000</v>
          </cell>
          <cell r="BP18">
            <v>1004</v>
          </cell>
          <cell r="BQ18">
            <v>260</v>
          </cell>
          <cell r="BR18">
            <v>9.77</v>
          </cell>
          <cell r="BS18">
            <v>292</v>
          </cell>
          <cell r="BT18">
            <v>3.5</v>
          </cell>
          <cell r="BU18">
            <v>24.8</v>
          </cell>
          <cell r="BV18">
            <v>6</v>
          </cell>
          <cell r="BW18">
            <v>31.62</v>
          </cell>
          <cell r="BX18">
            <v>388.5</v>
          </cell>
          <cell r="BY18">
            <v>0</v>
          </cell>
          <cell r="BZ18">
            <v>27.56</v>
          </cell>
          <cell r="CA18">
            <v>77.400000000000006</v>
          </cell>
          <cell r="CB18">
            <v>66</v>
          </cell>
          <cell r="CC18">
            <v>18</v>
          </cell>
          <cell r="CD18">
            <v>18</v>
          </cell>
          <cell r="CE18">
            <v>189.8</v>
          </cell>
          <cell r="CF18">
            <v>421.5</v>
          </cell>
          <cell r="CG18">
            <v>3.02</v>
          </cell>
          <cell r="CH18">
            <v>1.1000000000000001</v>
          </cell>
          <cell r="CI18">
            <v>212</v>
          </cell>
          <cell r="CJ18">
            <v>8</v>
          </cell>
          <cell r="CK18">
            <v>43.96</v>
          </cell>
          <cell r="CL18">
            <v>20</v>
          </cell>
          <cell r="CM18">
            <v>20</v>
          </cell>
          <cell r="CN18">
            <v>3.34</v>
          </cell>
          <cell r="CO18">
            <v>381</v>
          </cell>
          <cell r="CP18">
            <v>8.8000000000000007</v>
          </cell>
          <cell r="CQ18">
            <v>274.5</v>
          </cell>
          <cell r="CR18">
            <v>4</v>
          </cell>
          <cell r="CS18">
            <v>41</v>
          </cell>
          <cell r="CT18" t="str">
            <v>250 km</v>
          </cell>
          <cell r="CU18">
            <v>124.54</v>
          </cell>
          <cell r="CV18">
            <v>2.5</v>
          </cell>
          <cell r="CW18">
            <v>0</v>
          </cell>
          <cell r="CX18">
            <v>693</v>
          </cell>
          <cell r="CY18">
            <v>330</v>
          </cell>
          <cell r="CZ18">
            <v>5.5</v>
          </cell>
          <cell r="DA18">
            <v>7.02</v>
          </cell>
          <cell r="DB18">
            <v>143</v>
          </cell>
          <cell r="DC18">
            <v>7.64</v>
          </cell>
          <cell r="DD18">
            <v>15.5</v>
          </cell>
          <cell r="DE18">
            <v>27</v>
          </cell>
          <cell r="DF18">
            <v>150.16999999999999</v>
          </cell>
          <cell r="DG18">
            <v>25.9</v>
          </cell>
          <cell r="DH18">
            <v>15</v>
          </cell>
          <cell r="DI18">
            <v>3.64</v>
          </cell>
          <cell r="DJ18">
            <v>567.84</v>
          </cell>
          <cell r="DK18">
            <v>61.38</v>
          </cell>
          <cell r="DL18">
            <v>10</v>
          </cell>
          <cell r="DM18">
            <v>3.52</v>
          </cell>
          <cell r="DN18">
            <v>115</v>
          </cell>
          <cell r="DO18">
            <v>15</v>
          </cell>
          <cell r="DP18">
            <v>5</v>
          </cell>
          <cell r="DQ18">
            <v>22.33</v>
          </cell>
          <cell r="DR18">
            <v>342</v>
          </cell>
          <cell r="DS18">
            <v>13</v>
          </cell>
          <cell r="DT18">
            <v>0</v>
          </cell>
          <cell r="DU18">
            <v>102</v>
          </cell>
          <cell r="DV18">
            <v>18.7</v>
          </cell>
          <cell r="DW18">
            <v>4</v>
          </cell>
          <cell r="DX18">
            <v>178.14</v>
          </cell>
          <cell r="DY18">
            <v>13.23</v>
          </cell>
          <cell r="DZ18">
            <v>5</v>
          </cell>
          <cell r="EA18">
            <v>3.6</v>
          </cell>
          <cell r="EB18">
            <v>3</v>
          </cell>
          <cell r="EC18">
            <v>536</v>
          </cell>
          <cell r="ED18">
            <v>536</v>
          </cell>
          <cell r="EE18">
            <v>536</v>
          </cell>
          <cell r="EF18">
            <v>7.2</v>
          </cell>
          <cell r="EG18">
            <v>3.32</v>
          </cell>
          <cell r="EH18">
            <v>95</v>
          </cell>
          <cell r="EI18">
            <v>12</v>
          </cell>
          <cell r="EJ18">
            <v>31</v>
          </cell>
          <cell r="EK18">
            <v>391</v>
          </cell>
          <cell r="EL18">
            <v>3.4</v>
          </cell>
          <cell r="EM18">
            <v>47</v>
          </cell>
          <cell r="EN18">
            <v>6.2</v>
          </cell>
          <cell r="EO18">
            <v>6.4</v>
          </cell>
          <cell r="EP18">
            <v>11.26</v>
          </cell>
          <cell r="EQ18">
            <v>9.3000000000000007</v>
          </cell>
          <cell r="ER18">
            <v>4.5599999999999996</v>
          </cell>
          <cell r="ES18">
            <v>83.62</v>
          </cell>
          <cell r="ET18">
            <v>381.15</v>
          </cell>
          <cell r="EU18">
            <v>9.1</v>
          </cell>
          <cell r="EV18">
            <v>650</v>
          </cell>
          <cell r="EW18">
            <v>362.28</v>
          </cell>
          <cell r="EX18">
            <v>6.26</v>
          </cell>
          <cell r="EY18">
            <v>2.2000000000000002</v>
          </cell>
          <cell r="EZ18">
            <v>61</v>
          </cell>
          <cell r="FA18">
            <v>656</v>
          </cell>
          <cell r="FB18">
            <v>81.23</v>
          </cell>
          <cell r="FC18">
            <v>4</v>
          </cell>
          <cell r="FD18">
            <v>14</v>
          </cell>
          <cell r="FE18">
            <v>14</v>
          </cell>
          <cell r="FF18">
            <v>374.4</v>
          </cell>
          <cell r="FG18">
            <v>6</v>
          </cell>
          <cell r="FH18">
            <v>705</v>
          </cell>
          <cell r="FI18">
            <v>2.5</v>
          </cell>
          <cell r="FJ18">
            <v>147.25</v>
          </cell>
          <cell r="FK18">
            <v>3</v>
          </cell>
          <cell r="FL18">
            <v>2.71</v>
          </cell>
          <cell r="FM18">
            <v>31.1</v>
          </cell>
          <cell r="FN18">
            <v>7.7</v>
          </cell>
          <cell r="FO18">
            <v>3</v>
          </cell>
        </row>
        <row r="19">
          <cell r="A19" t="str">
            <v>Urban service area</v>
          </cell>
          <cell r="B19" t="str">
            <v>AREAURB</v>
          </cell>
          <cell r="C19">
            <v>2000</v>
          </cell>
          <cell r="D19">
            <v>2.09</v>
          </cell>
          <cell r="E19">
            <v>380.25</v>
          </cell>
          <cell r="F19">
            <v>5.85</v>
          </cell>
          <cell r="G19">
            <v>363</v>
          </cell>
          <cell r="H19">
            <v>77.5</v>
          </cell>
          <cell r="I19">
            <v>29.2</v>
          </cell>
          <cell r="J19">
            <v>13.3</v>
          </cell>
          <cell r="K19">
            <v>11</v>
          </cell>
          <cell r="L19">
            <v>74.430000000000007</v>
          </cell>
          <cell r="M19">
            <v>11.5</v>
          </cell>
          <cell r="N19">
            <v>2</v>
          </cell>
          <cell r="O19">
            <v>0.8</v>
          </cell>
          <cell r="P19">
            <v>188</v>
          </cell>
          <cell r="Q19">
            <v>235</v>
          </cell>
          <cell r="R19">
            <v>56</v>
          </cell>
          <cell r="S19">
            <v>9</v>
          </cell>
          <cell r="T19">
            <v>4</v>
          </cell>
          <cell r="U19">
            <v>10.1</v>
          </cell>
          <cell r="V19">
            <v>10.77</v>
          </cell>
          <cell r="W19">
            <v>2</v>
          </cell>
          <cell r="X19">
            <v>70</v>
          </cell>
          <cell r="Y19">
            <v>27</v>
          </cell>
          <cell r="Z19">
            <v>4.78</v>
          </cell>
          <cell r="AA19">
            <v>3</v>
          </cell>
          <cell r="AB19">
            <v>5.23</v>
          </cell>
          <cell r="AC19">
            <v>57.8</v>
          </cell>
          <cell r="AD19">
            <v>5</v>
          </cell>
          <cell r="AE19">
            <v>3</v>
          </cell>
          <cell r="AF19">
            <v>2</v>
          </cell>
          <cell r="AG19">
            <v>21.26</v>
          </cell>
          <cell r="AH19">
            <v>3.2</v>
          </cell>
          <cell r="AI19">
            <v>287</v>
          </cell>
          <cell r="AJ19">
            <v>121</v>
          </cell>
          <cell r="AK19">
            <v>46.96</v>
          </cell>
          <cell r="AL19">
            <v>19</v>
          </cell>
          <cell r="AM19">
            <v>23</v>
          </cell>
          <cell r="AN19">
            <v>66.56</v>
          </cell>
          <cell r="AO19">
            <v>18.899999999999999</v>
          </cell>
          <cell r="AP19">
            <v>0</v>
          </cell>
          <cell r="AQ19">
            <v>1.5</v>
          </cell>
          <cell r="AR19">
            <v>10</v>
          </cell>
          <cell r="AS19">
            <v>0</v>
          </cell>
          <cell r="AT19" t="str">
            <v>n/a</v>
          </cell>
          <cell r="AU19">
            <v>22.7</v>
          </cell>
          <cell r="AV19">
            <v>22.7</v>
          </cell>
          <cell r="AW19">
            <v>89</v>
          </cell>
          <cell r="AX19">
            <v>50</v>
          </cell>
          <cell r="AY19">
            <v>30</v>
          </cell>
          <cell r="AZ19">
            <v>26.9</v>
          </cell>
          <cell r="BA19">
            <v>243</v>
          </cell>
          <cell r="BB19">
            <v>6.3</v>
          </cell>
          <cell r="BC19">
            <v>8.6</v>
          </cell>
          <cell r="BD19">
            <v>88.33</v>
          </cell>
          <cell r="BE19">
            <v>2</v>
          </cell>
          <cell r="BF19">
            <v>2</v>
          </cell>
          <cell r="BG19">
            <v>5.0999999999999996</v>
          </cell>
          <cell r="BH19">
            <v>0</v>
          </cell>
          <cell r="BI19">
            <v>0</v>
          </cell>
          <cell r="BJ19">
            <v>0</v>
          </cell>
          <cell r="BK19">
            <v>0</v>
          </cell>
          <cell r="BL19" t="str">
            <v>not available</v>
          </cell>
          <cell r="BM19">
            <v>8.6</v>
          </cell>
          <cell r="BN19">
            <v>295</v>
          </cell>
          <cell r="BO19">
            <v>0</v>
          </cell>
          <cell r="BP19">
            <v>400</v>
          </cell>
          <cell r="BQ19">
            <v>176</v>
          </cell>
          <cell r="BR19">
            <v>9.77</v>
          </cell>
          <cell r="BS19">
            <v>58</v>
          </cell>
          <cell r="BT19">
            <v>3.5</v>
          </cell>
          <cell r="BU19">
            <v>24.8</v>
          </cell>
          <cell r="BV19">
            <v>0</v>
          </cell>
          <cell r="BW19">
            <v>31.62</v>
          </cell>
          <cell r="BX19" t="str">
            <v>n/a</v>
          </cell>
          <cell r="BY19">
            <v>2.93</v>
          </cell>
          <cell r="BZ19">
            <v>27.56</v>
          </cell>
          <cell r="CA19">
            <v>20.399999999999999</v>
          </cell>
          <cell r="CB19">
            <v>28</v>
          </cell>
          <cell r="CC19">
            <v>18</v>
          </cell>
          <cell r="CD19">
            <v>18</v>
          </cell>
          <cell r="CE19">
            <v>0</v>
          </cell>
          <cell r="CF19">
            <v>163</v>
          </cell>
          <cell r="CG19">
            <v>3.02</v>
          </cell>
          <cell r="CH19">
            <v>0.3</v>
          </cell>
          <cell r="CI19">
            <v>127</v>
          </cell>
          <cell r="CJ19">
            <v>8</v>
          </cell>
          <cell r="CK19">
            <v>16.32</v>
          </cell>
          <cell r="CL19">
            <v>20</v>
          </cell>
          <cell r="CM19">
            <v>20</v>
          </cell>
          <cell r="CN19">
            <v>3.34</v>
          </cell>
          <cell r="CO19">
            <v>17.5</v>
          </cell>
          <cell r="CP19">
            <v>8.8000000000000007</v>
          </cell>
          <cell r="CQ19">
            <v>274.5</v>
          </cell>
          <cell r="CR19">
            <v>0</v>
          </cell>
          <cell r="CS19">
            <v>41</v>
          </cell>
          <cell r="CT19" t="str">
            <v>80 km</v>
          </cell>
          <cell r="CU19">
            <v>13.74</v>
          </cell>
          <cell r="CV19">
            <v>3</v>
          </cell>
          <cell r="CW19">
            <v>0</v>
          </cell>
          <cell r="CX19">
            <v>44</v>
          </cell>
          <cell r="CY19">
            <v>51</v>
          </cell>
          <cell r="CZ19">
            <v>5.5</v>
          </cell>
          <cell r="DA19">
            <v>7.02</v>
          </cell>
          <cell r="DB19">
            <v>108</v>
          </cell>
          <cell r="DC19">
            <v>7.64</v>
          </cell>
          <cell r="DD19">
            <v>15.5</v>
          </cell>
          <cell r="DE19">
            <v>27</v>
          </cell>
          <cell r="DF19">
            <v>71.36</v>
          </cell>
          <cell r="DG19">
            <v>25.9</v>
          </cell>
          <cell r="DH19">
            <v>15</v>
          </cell>
          <cell r="DI19">
            <v>3.64</v>
          </cell>
          <cell r="DJ19">
            <v>0</v>
          </cell>
          <cell r="DK19">
            <v>61.38</v>
          </cell>
          <cell r="DL19">
            <v>10</v>
          </cell>
          <cell r="DM19">
            <v>3.52</v>
          </cell>
          <cell r="DN19">
            <v>28.75</v>
          </cell>
          <cell r="DO19">
            <v>15</v>
          </cell>
          <cell r="DP19">
            <v>5</v>
          </cell>
          <cell r="DQ19">
            <v>22.33</v>
          </cell>
          <cell r="DR19">
            <v>58</v>
          </cell>
          <cell r="DS19">
            <v>13</v>
          </cell>
          <cell r="DT19">
            <v>0</v>
          </cell>
          <cell r="DU19">
            <v>102</v>
          </cell>
          <cell r="DV19">
            <v>11.5</v>
          </cell>
          <cell r="DW19">
            <v>4</v>
          </cell>
          <cell r="DX19">
            <v>30.8</v>
          </cell>
          <cell r="DY19">
            <v>13.23</v>
          </cell>
          <cell r="DZ19">
            <v>5</v>
          </cell>
          <cell r="EA19">
            <v>3.6</v>
          </cell>
          <cell r="EB19">
            <v>3</v>
          </cell>
          <cell r="EC19">
            <v>6</v>
          </cell>
          <cell r="ED19">
            <v>6</v>
          </cell>
          <cell r="EE19">
            <v>6</v>
          </cell>
          <cell r="EF19">
            <v>0</v>
          </cell>
          <cell r="EG19">
            <v>3.32</v>
          </cell>
          <cell r="EH19">
            <v>68</v>
          </cell>
          <cell r="EI19">
            <v>12</v>
          </cell>
          <cell r="EJ19">
            <v>31</v>
          </cell>
          <cell r="EK19" t="str">
            <v>n/a</v>
          </cell>
          <cell r="EL19">
            <v>0.9</v>
          </cell>
          <cell r="EM19">
            <v>25</v>
          </cell>
          <cell r="EN19">
            <v>6.2</v>
          </cell>
          <cell r="EO19">
            <v>6.4</v>
          </cell>
          <cell r="EP19">
            <v>11.26</v>
          </cell>
          <cell r="EQ19">
            <v>9.3000000000000007</v>
          </cell>
          <cell r="ER19">
            <v>4.5599999999999996</v>
          </cell>
          <cell r="ES19">
            <v>15.17</v>
          </cell>
          <cell r="ET19">
            <v>55</v>
          </cell>
          <cell r="EU19">
            <v>8.1</v>
          </cell>
          <cell r="EV19">
            <v>650</v>
          </cell>
          <cell r="EW19">
            <v>187.28</v>
          </cell>
          <cell r="EX19">
            <v>6.26</v>
          </cell>
          <cell r="EY19">
            <v>2.2000000000000002</v>
          </cell>
          <cell r="EZ19">
            <v>53</v>
          </cell>
          <cell r="FA19">
            <v>66</v>
          </cell>
          <cell r="FB19">
            <v>81.23</v>
          </cell>
          <cell r="FC19">
            <v>4</v>
          </cell>
          <cell r="FD19">
            <v>14</v>
          </cell>
          <cell r="FE19">
            <v>14</v>
          </cell>
          <cell r="FF19">
            <v>0</v>
          </cell>
          <cell r="FG19">
            <v>6</v>
          </cell>
          <cell r="FH19">
            <v>7.5</v>
          </cell>
          <cell r="FI19">
            <v>2.5</v>
          </cell>
          <cell r="FJ19">
            <v>71.209999999999994</v>
          </cell>
          <cell r="FK19">
            <v>3</v>
          </cell>
          <cell r="FL19">
            <v>2.71</v>
          </cell>
          <cell r="FM19">
            <v>31.1</v>
          </cell>
          <cell r="FN19">
            <v>7.7</v>
          </cell>
          <cell r="FO19">
            <v>3</v>
          </cell>
        </row>
        <row r="20">
          <cell r="A20" t="str">
            <v>Rural service area</v>
          </cell>
          <cell r="B20" t="str">
            <v>AREARUR</v>
          </cell>
          <cell r="C20">
            <v>2000</v>
          </cell>
          <cell r="D20">
            <v>0</v>
          </cell>
          <cell r="E20">
            <v>0</v>
          </cell>
          <cell r="F20">
            <v>0</v>
          </cell>
          <cell r="G20">
            <v>89</v>
          </cell>
          <cell r="H20">
            <v>77.5</v>
          </cell>
          <cell r="I20">
            <v>0</v>
          </cell>
          <cell r="J20">
            <v>37.1</v>
          </cell>
          <cell r="K20">
            <v>0</v>
          </cell>
          <cell r="L20">
            <v>0</v>
          </cell>
          <cell r="M20">
            <v>392</v>
          </cell>
          <cell r="N20">
            <v>0</v>
          </cell>
          <cell r="O20">
            <v>2.2999999999999998</v>
          </cell>
          <cell r="P20">
            <v>0</v>
          </cell>
          <cell r="Q20">
            <v>66.400000000000006</v>
          </cell>
          <cell r="R20">
            <v>128</v>
          </cell>
          <cell r="S20">
            <v>0</v>
          </cell>
          <cell r="T20">
            <v>0</v>
          </cell>
          <cell r="U20">
            <v>0</v>
          </cell>
          <cell r="V20">
            <v>0</v>
          </cell>
          <cell r="W20">
            <v>0</v>
          </cell>
          <cell r="X20">
            <v>2430</v>
          </cell>
          <cell r="Y20">
            <v>0</v>
          </cell>
          <cell r="Z20">
            <v>0</v>
          </cell>
          <cell r="AA20">
            <v>0</v>
          </cell>
          <cell r="AB20">
            <v>0</v>
          </cell>
          <cell r="AC20">
            <v>0</v>
          </cell>
          <cell r="AD20">
            <v>0</v>
          </cell>
          <cell r="AE20">
            <v>0</v>
          </cell>
          <cell r="AF20">
            <v>0</v>
          </cell>
          <cell r="AG20">
            <v>0</v>
          </cell>
          <cell r="AH20">
            <v>0</v>
          </cell>
          <cell r="AI20">
            <v>0</v>
          </cell>
          <cell r="AJ20" t="str">
            <v>n/a</v>
          </cell>
          <cell r="AK20">
            <v>0</v>
          </cell>
          <cell r="AL20">
            <v>73</v>
          </cell>
          <cell r="AM20">
            <v>73</v>
          </cell>
          <cell r="AN20">
            <v>38</v>
          </cell>
          <cell r="AO20">
            <v>0</v>
          </cell>
          <cell r="AP20">
            <v>0</v>
          </cell>
          <cell r="AQ20">
            <v>0</v>
          </cell>
          <cell r="AR20">
            <v>207</v>
          </cell>
          <cell r="AS20">
            <v>0</v>
          </cell>
          <cell r="AT20" t="str">
            <v>n/a</v>
          </cell>
          <cell r="AU20">
            <v>45.42</v>
          </cell>
          <cell r="AV20">
            <v>45.42</v>
          </cell>
          <cell r="AW20">
            <v>0</v>
          </cell>
          <cell r="AX20">
            <v>1225</v>
          </cell>
          <cell r="AY20">
            <v>608</v>
          </cell>
          <cell r="AZ20">
            <v>257.8</v>
          </cell>
          <cell r="BA20">
            <v>88</v>
          </cell>
          <cell r="BB20">
            <v>0</v>
          </cell>
          <cell r="BC20">
            <v>0</v>
          </cell>
          <cell r="BD20">
            <v>5.15</v>
          </cell>
          <cell r="BE20">
            <v>0</v>
          </cell>
          <cell r="BF20">
            <v>0</v>
          </cell>
          <cell r="BG20">
            <v>14.3</v>
          </cell>
          <cell r="BH20">
            <v>0</v>
          </cell>
          <cell r="BI20">
            <v>0</v>
          </cell>
          <cell r="BJ20">
            <v>0</v>
          </cell>
          <cell r="BK20">
            <v>11</v>
          </cell>
          <cell r="BL20" t="str">
            <v>not available</v>
          </cell>
          <cell r="BM20">
            <v>0</v>
          </cell>
          <cell r="BN20">
            <v>0</v>
          </cell>
          <cell r="BO20">
            <v>650000</v>
          </cell>
          <cell r="BP20">
            <v>604</v>
          </cell>
          <cell r="BQ20">
            <v>84</v>
          </cell>
          <cell r="BR20">
            <v>0</v>
          </cell>
          <cell r="BS20">
            <v>234</v>
          </cell>
          <cell r="BT20">
            <v>0</v>
          </cell>
          <cell r="BU20">
            <v>0</v>
          </cell>
          <cell r="BV20">
            <v>0</v>
          </cell>
          <cell r="BW20">
            <v>0</v>
          </cell>
          <cell r="BX20" t="str">
            <v>n/a</v>
          </cell>
          <cell r="BY20">
            <v>0</v>
          </cell>
          <cell r="BZ20">
            <v>0</v>
          </cell>
          <cell r="CA20">
            <v>57</v>
          </cell>
          <cell r="CB20">
            <v>38</v>
          </cell>
          <cell r="CC20">
            <v>0</v>
          </cell>
          <cell r="CD20">
            <v>0</v>
          </cell>
          <cell r="CE20">
            <v>0</v>
          </cell>
          <cell r="CF20">
            <v>258.5</v>
          </cell>
          <cell r="CG20">
            <v>0</v>
          </cell>
          <cell r="CH20">
            <v>0.8</v>
          </cell>
          <cell r="CI20">
            <v>85</v>
          </cell>
          <cell r="CJ20">
            <v>0</v>
          </cell>
          <cell r="CK20">
            <v>27.64</v>
          </cell>
          <cell r="CL20">
            <v>0</v>
          </cell>
          <cell r="CM20">
            <v>0</v>
          </cell>
          <cell r="CN20">
            <v>0</v>
          </cell>
          <cell r="CO20">
            <v>363.5</v>
          </cell>
          <cell r="CP20">
            <v>0</v>
          </cell>
          <cell r="CQ20">
            <v>0</v>
          </cell>
          <cell r="CR20">
            <v>4</v>
          </cell>
          <cell r="CS20">
            <v>0</v>
          </cell>
          <cell r="CT20" t="str">
            <v>170 km</v>
          </cell>
          <cell r="CU20">
            <v>110.8</v>
          </cell>
          <cell r="CV20">
            <v>3</v>
          </cell>
          <cell r="CW20">
            <v>0</v>
          </cell>
          <cell r="CX20">
            <v>549</v>
          </cell>
          <cell r="CY20">
            <v>279</v>
          </cell>
          <cell r="CZ20">
            <v>0</v>
          </cell>
          <cell r="DA20">
            <v>0</v>
          </cell>
          <cell r="DB20">
            <v>35</v>
          </cell>
          <cell r="DC20">
            <v>0</v>
          </cell>
          <cell r="DD20">
            <v>0</v>
          </cell>
          <cell r="DE20">
            <v>0</v>
          </cell>
          <cell r="DF20">
            <v>78.81</v>
          </cell>
          <cell r="DG20">
            <v>0</v>
          </cell>
          <cell r="DH20">
            <v>0</v>
          </cell>
          <cell r="DI20">
            <v>0</v>
          </cell>
          <cell r="DJ20">
            <v>0</v>
          </cell>
          <cell r="DK20">
            <v>0</v>
          </cell>
          <cell r="DL20">
            <v>0</v>
          </cell>
          <cell r="DM20">
            <v>0</v>
          </cell>
          <cell r="DN20">
            <v>86.25</v>
          </cell>
          <cell r="DO20">
            <v>0</v>
          </cell>
          <cell r="DP20">
            <v>0</v>
          </cell>
          <cell r="DQ20">
            <v>0</v>
          </cell>
          <cell r="DR20">
            <v>284</v>
          </cell>
          <cell r="DS20">
            <v>0</v>
          </cell>
          <cell r="DT20">
            <v>0</v>
          </cell>
          <cell r="DU20" t="str">
            <v>n/a</v>
          </cell>
          <cell r="DV20">
            <v>7.2</v>
          </cell>
          <cell r="DW20">
            <v>0</v>
          </cell>
          <cell r="DX20">
            <v>147.34</v>
          </cell>
          <cell r="DY20">
            <v>0</v>
          </cell>
          <cell r="DZ20">
            <v>0</v>
          </cell>
          <cell r="EA20">
            <v>0</v>
          </cell>
          <cell r="EB20">
            <v>0</v>
          </cell>
          <cell r="EC20">
            <v>530</v>
          </cell>
          <cell r="ED20">
            <v>530</v>
          </cell>
          <cell r="EE20">
            <v>530</v>
          </cell>
          <cell r="EF20">
            <v>7.2</v>
          </cell>
          <cell r="EG20">
            <v>0</v>
          </cell>
          <cell r="EH20">
            <v>27</v>
          </cell>
          <cell r="EI20">
            <v>0</v>
          </cell>
          <cell r="EJ20">
            <v>0</v>
          </cell>
          <cell r="EK20" t="str">
            <v>n/a</v>
          </cell>
          <cell r="EL20">
            <v>2.5</v>
          </cell>
          <cell r="EM20">
            <v>22</v>
          </cell>
          <cell r="EN20">
            <v>0</v>
          </cell>
          <cell r="EO20">
            <v>0</v>
          </cell>
          <cell r="EP20">
            <v>0</v>
          </cell>
          <cell r="EQ20">
            <v>0</v>
          </cell>
          <cell r="ER20">
            <v>0</v>
          </cell>
          <cell r="ES20">
            <v>64.45</v>
          </cell>
          <cell r="ET20">
            <v>326.14999999999998</v>
          </cell>
          <cell r="EU20">
            <v>1</v>
          </cell>
          <cell r="EV20">
            <v>0</v>
          </cell>
          <cell r="EW20">
            <v>175</v>
          </cell>
          <cell r="EX20">
            <v>0</v>
          </cell>
          <cell r="EY20">
            <v>0</v>
          </cell>
          <cell r="EZ20">
            <v>8</v>
          </cell>
          <cell r="FA20">
            <v>590</v>
          </cell>
          <cell r="FB20">
            <v>0</v>
          </cell>
          <cell r="FC20">
            <v>0</v>
          </cell>
          <cell r="FD20">
            <v>0</v>
          </cell>
          <cell r="FE20">
            <v>0</v>
          </cell>
          <cell r="FF20">
            <v>0</v>
          </cell>
          <cell r="FG20">
            <v>0</v>
          </cell>
          <cell r="FH20">
            <v>697.5</v>
          </cell>
          <cell r="FI20">
            <v>0</v>
          </cell>
          <cell r="FJ20">
            <v>76.03</v>
          </cell>
          <cell r="FK20">
            <v>0</v>
          </cell>
          <cell r="FL20">
            <v>0</v>
          </cell>
          <cell r="FM20">
            <v>0</v>
          </cell>
          <cell r="FN20">
            <v>0</v>
          </cell>
          <cell r="FO20">
            <v>0</v>
          </cell>
        </row>
        <row r="21">
          <cell r="A21" t="str">
            <v>Service area population</v>
          </cell>
          <cell r="B21" t="str">
            <v>POP</v>
          </cell>
          <cell r="C21">
            <v>2000</v>
          </cell>
          <cell r="D21">
            <v>1000</v>
          </cell>
          <cell r="E21">
            <v>3000</v>
          </cell>
          <cell r="F21">
            <v>7018</v>
          </cell>
          <cell r="G21">
            <v>148410</v>
          </cell>
          <cell r="H21">
            <v>105000</v>
          </cell>
          <cell r="I21">
            <v>37083</v>
          </cell>
          <cell r="J21">
            <v>13002</v>
          </cell>
          <cell r="K21">
            <v>15500</v>
          </cell>
          <cell r="L21">
            <v>84764</v>
          </cell>
          <cell r="M21">
            <v>6150</v>
          </cell>
          <cell r="N21">
            <v>1037</v>
          </cell>
          <cell r="O21">
            <v>791</v>
          </cell>
          <cell r="P21">
            <v>160000</v>
          </cell>
          <cell r="Q21">
            <v>119500</v>
          </cell>
          <cell r="R21">
            <v>28300</v>
          </cell>
          <cell r="S21">
            <v>4000</v>
          </cell>
          <cell r="T21">
            <v>1629</v>
          </cell>
          <cell r="U21">
            <v>4131</v>
          </cell>
          <cell r="V21">
            <v>13000</v>
          </cell>
          <cell r="W21">
            <v>3000</v>
          </cell>
          <cell r="X21">
            <v>70000</v>
          </cell>
          <cell r="Y21">
            <v>4500</v>
          </cell>
          <cell r="Z21">
            <v>3100</v>
          </cell>
          <cell r="AA21">
            <v>3500</v>
          </cell>
          <cell r="AB21">
            <v>2000</v>
          </cell>
          <cell r="AC21">
            <v>16000</v>
          </cell>
          <cell r="AD21">
            <v>3600</v>
          </cell>
          <cell r="AE21">
            <v>525</v>
          </cell>
          <cell r="AF21">
            <v>1280</v>
          </cell>
          <cell r="AG21">
            <v>23009</v>
          </cell>
          <cell r="AH21">
            <v>2399</v>
          </cell>
          <cell r="AI21">
            <v>606000</v>
          </cell>
          <cell r="AJ21">
            <v>200000</v>
          </cell>
          <cell r="AK21">
            <v>32042</v>
          </cell>
          <cell r="AL21">
            <v>5500</v>
          </cell>
          <cell r="AM21">
            <v>7138</v>
          </cell>
          <cell r="AN21">
            <v>51553</v>
          </cell>
          <cell r="AO21">
            <v>30000</v>
          </cell>
          <cell r="AP21">
            <v>8790</v>
          </cell>
          <cell r="AQ21">
            <v>1600</v>
          </cell>
          <cell r="AR21">
            <v>10956</v>
          </cell>
          <cell r="AS21">
            <v>0</v>
          </cell>
          <cell r="AT21">
            <v>97200</v>
          </cell>
          <cell r="AU21">
            <v>21500</v>
          </cell>
          <cell r="AV21">
            <v>21500</v>
          </cell>
          <cell r="AW21">
            <v>103253</v>
          </cell>
          <cell r="AX21">
            <v>41000</v>
          </cell>
          <cell r="AY21">
            <v>21500</v>
          </cell>
          <cell r="AZ21">
            <v>47000</v>
          </cell>
          <cell r="BA21">
            <v>422350</v>
          </cell>
          <cell r="BB21">
            <v>6585</v>
          </cell>
          <cell r="BC21">
            <v>10150</v>
          </cell>
          <cell r="BD21">
            <v>6049</v>
          </cell>
          <cell r="BE21">
            <v>1228</v>
          </cell>
          <cell r="BF21">
            <v>120</v>
          </cell>
          <cell r="BG21">
            <v>5018</v>
          </cell>
          <cell r="BH21">
            <v>2433</v>
          </cell>
          <cell r="BI21">
            <v>2433</v>
          </cell>
          <cell r="BJ21">
            <v>2433</v>
          </cell>
          <cell r="BK21">
            <v>6800</v>
          </cell>
          <cell r="BL21" t="str">
            <v>not available</v>
          </cell>
          <cell r="BM21">
            <v>10150</v>
          </cell>
          <cell r="BN21">
            <v>320000</v>
          </cell>
          <cell r="BO21">
            <v>2632000</v>
          </cell>
          <cell r="BP21">
            <v>690144</v>
          </cell>
          <cell r="BQ21">
            <v>190000</v>
          </cell>
          <cell r="BR21">
            <v>10634</v>
          </cell>
          <cell r="BS21">
            <v>26714</v>
          </cell>
          <cell r="BT21">
            <v>4000</v>
          </cell>
          <cell r="BU21">
            <v>11500</v>
          </cell>
          <cell r="BV21">
            <v>6000</v>
          </cell>
          <cell r="BW21">
            <v>57817</v>
          </cell>
          <cell r="BX21">
            <v>202150</v>
          </cell>
          <cell r="BY21">
            <v>2527</v>
          </cell>
          <cell r="BZ21">
            <v>17426</v>
          </cell>
          <cell r="CA21">
            <v>19969</v>
          </cell>
          <cell r="CB21">
            <v>22725</v>
          </cell>
          <cell r="CC21">
            <v>25000</v>
          </cell>
          <cell r="CD21">
            <v>25000</v>
          </cell>
          <cell r="CE21">
            <v>0</v>
          </cell>
          <cell r="CF21">
            <v>334000</v>
          </cell>
          <cell r="CG21">
            <v>1800</v>
          </cell>
          <cell r="CH21">
            <v>294</v>
          </cell>
          <cell r="CI21">
            <v>205000</v>
          </cell>
          <cell r="CJ21">
            <v>4500</v>
          </cell>
          <cell r="CK21">
            <v>14000</v>
          </cell>
          <cell r="CL21">
            <v>6330</v>
          </cell>
          <cell r="CM21">
            <v>6500</v>
          </cell>
          <cell r="CN21">
            <v>2000</v>
          </cell>
          <cell r="CO21">
            <v>34000</v>
          </cell>
          <cell r="CP21">
            <v>5022</v>
          </cell>
          <cell r="CQ21">
            <v>21110</v>
          </cell>
          <cell r="CR21">
            <v>402</v>
          </cell>
          <cell r="CS21">
            <v>68540</v>
          </cell>
          <cell r="CT21">
            <v>78000</v>
          </cell>
          <cell r="CU21">
            <v>13200</v>
          </cell>
          <cell r="CV21">
            <v>2300</v>
          </cell>
          <cell r="CW21" t="str">
            <v>2,000   approx</v>
          </cell>
          <cell r="CX21">
            <v>30800</v>
          </cell>
          <cell r="CY21">
            <v>55000</v>
          </cell>
          <cell r="CZ21">
            <v>6900</v>
          </cell>
          <cell r="DA21">
            <v>4152</v>
          </cell>
          <cell r="DB21">
            <v>142300</v>
          </cell>
          <cell r="DC21">
            <v>800</v>
          </cell>
          <cell r="DD21">
            <v>24325</v>
          </cell>
          <cell r="DE21">
            <v>30000</v>
          </cell>
          <cell r="DF21">
            <v>142000</v>
          </cell>
          <cell r="DG21">
            <v>15500</v>
          </cell>
          <cell r="DH21">
            <v>6500</v>
          </cell>
          <cell r="DI21">
            <v>7000</v>
          </cell>
          <cell r="DJ21">
            <v>39062</v>
          </cell>
          <cell r="DK21">
            <v>74250</v>
          </cell>
          <cell r="DL21">
            <v>4000</v>
          </cell>
          <cell r="DM21">
            <v>2269</v>
          </cell>
          <cell r="DN21">
            <v>18182</v>
          </cell>
          <cell r="DO21">
            <v>12500</v>
          </cell>
          <cell r="DP21">
            <v>3999</v>
          </cell>
          <cell r="DQ21">
            <v>15426</v>
          </cell>
          <cell r="DR21">
            <v>82400</v>
          </cell>
          <cell r="DS21">
            <v>8125</v>
          </cell>
          <cell r="DT21">
            <v>0</v>
          </cell>
          <cell r="DU21">
            <v>128392</v>
          </cell>
          <cell r="DV21">
            <v>9821</v>
          </cell>
          <cell r="DW21">
            <v>1638</v>
          </cell>
          <cell r="DX21">
            <v>73359</v>
          </cell>
          <cell r="DY21">
            <v>10341</v>
          </cell>
          <cell r="DZ21">
            <v>1500</v>
          </cell>
          <cell r="EA21">
            <v>5800</v>
          </cell>
          <cell r="EB21">
            <v>2300</v>
          </cell>
          <cell r="EC21">
            <v>5200</v>
          </cell>
          <cell r="ED21">
            <v>5200</v>
          </cell>
          <cell r="EE21">
            <v>5200</v>
          </cell>
          <cell r="EF21">
            <v>3560</v>
          </cell>
          <cell r="EG21">
            <v>800</v>
          </cell>
          <cell r="EH21">
            <v>135100</v>
          </cell>
          <cell r="EI21">
            <v>5952</v>
          </cell>
          <cell r="EJ21">
            <v>32000</v>
          </cell>
          <cell r="EK21">
            <v>92059</v>
          </cell>
          <cell r="EL21">
            <v>865</v>
          </cell>
          <cell r="EM21">
            <v>4300</v>
          </cell>
          <cell r="EN21">
            <v>2309</v>
          </cell>
          <cell r="EO21">
            <v>1500</v>
          </cell>
          <cell r="EP21">
            <v>10000</v>
          </cell>
          <cell r="EQ21">
            <v>16328</v>
          </cell>
          <cell r="ER21">
            <v>1335</v>
          </cell>
          <cell r="ES21">
            <v>18000</v>
          </cell>
          <cell r="ET21">
            <v>116552</v>
          </cell>
          <cell r="EU21">
            <v>15150</v>
          </cell>
          <cell r="EV21">
            <v>2529280</v>
          </cell>
          <cell r="EW21">
            <v>199264</v>
          </cell>
          <cell r="EX21">
            <v>5252</v>
          </cell>
          <cell r="EY21">
            <v>1750</v>
          </cell>
          <cell r="EZ21">
            <v>16000</v>
          </cell>
          <cell r="FA21">
            <v>114500</v>
          </cell>
          <cell r="FB21">
            <v>48411</v>
          </cell>
          <cell r="FC21">
            <v>2865</v>
          </cell>
          <cell r="FD21">
            <v>6400</v>
          </cell>
          <cell r="FE21">
            <v>6400</v>
          </cell>
          <cell r="FF21">
            <v>0</v>
          </cell>
          <cell r="FG21">
            <v>6675</v>
          </cell>
          <cell r="FH21">
            <v>4000</v>
          </cell>
          <cell r="FI21">
            <v>633</v>
          </cell>
          <cell r="FJ21">
            <v>86000</v>
          </cell>
          <cell r="FK21">
            <v>11200</v>
          </cell>
          <cell r="FL21">
            <v>1486</v>
          </cell>
          <cell r="FM21">
            <v>33000</v>
          </cell>
          <cell r="FN21">
            <v>2908</v>
          </cell>
          <cell r="FO21">
            <v>900</v>
          </cell>
        </row>
        <row r="22">
          <cell r="A22" t="str">
            <v>Municipal population</v>
          </cell>
          <cell r="B22" t="str">
            <v>POPCITY</v>
          </cell>
          <cell r="C22">
            <v>2000</v>
          </cell>
          <cell r="D22">
            <v>1000</v>
          </cell>
          <cell r="E22">
            <v>3000</v>
          </cell>
          <cell r="F22">
            <v>7018</v>
          </cell>
          <cell r="G22">
            <v>161310</v>
          </cell>
          <cell r="H22">
            <v>105000</v>
          </cell>
          <cell r="I22">
            <v>45878</v>
          </cell>
          <cell r="J22">
            <v>21063</v>
          </cell>
          <cell r="K22">
            <v>20500</v>
          </cell>
          <cell r="L22">
            <v>84764</v>
          </cell>
          <cell r="M22">
            <v>11800</v>
          </cell>
          <cell r="N22">
            <v>1037</v>
          </cell>
          <cell r="O22">
            <v>1281</v>
          </cell>
          <cell r="P22">
            <v>160000</v>
          </cell>
          <cell r="Q22">
            <v>119500</v>
          </cell>
          <cell r="R22">
            <v>28300</v>
          </cell>
          <cell r="S22">
            <v>4000</v>
          </cell>
          <cell r="T22">
            <v>1629</v>
          </cell>
          <cell r="U22">
            <v>11500</v>
          </cell>
          <cell r="V22">
            <v>25000</v>
          </cell>
          <cell r="W22">
            <v>3000</v>
          </cell>
          <cell r="X22">
            <v>100000</v>
          </cell>
          <cell r="Y22">
            <v>12500</v>
          </cell>
          <cell r="Z22">
            <v>3100</v>
          </cell>
          <cell r="AA22">
            <v>5500</v>
          </cell>
          <cell r="AB22">
            <v>2000</v>
          </cell>
          <cell r="AC22">
            <v>16000</v>
          </cell>
          <cell r="AD22">
            <v>12500</v>
          </cell>
          <cell r="AE22">
            <v>525</v>
          </cell>
          <cell r="AF22">
            <v>3880</v>
          </cell>
          <cell r="AG22">
            <v>65299</v>
          </cell>
          <cell r="AH22">
            <v>7133</v>
          </cell>
          <cell r="AI22">
            <v>606000</v>
          </cell>
          <cell r="AJ22">
            <v>200000</v>
          </cell>
          <cell r="AK22">
            <v>62569</v>
          </cell>
          <cell r="AL22">
            <v>5500</v>
          </cell>
          <cell r="AM22">
            <v>8700</v>
          </cell>
          <cell r="AN22">
            <v>109225</v>
          </cell>
          <cell r="AO22">
            <v>30000</v>
          </cell>
          <cell r="AP22">
            <v>8790</v>
          </cell>
          <cell r="AQ22">
            <v>1600</v>
          </cell>
          <cell r="AR22">
            <v>26793</v>
          </cell>
          <cell r="AS22">
            <v>0</v>
          </cell>
          <cell r="AT22">
            <v>162000</v>
          </cell>
          <cell r="AU22">
            <v>21500</v>
          </cell>
          <cell r="AV22">
            <v>21500</v>
          </cell>
          <cell r="AW22">
            <v>103253</v>
          </cell>
          <cell r="AX22">
            <v>41000</v>
          </cell>
          <cell r="AY22">
            <v>21500</v>
          </cell>
          <cell r="AZ22" t="str">
            <v>n/a</v>
          </cell>
          <cell r="BA22">
            <v>479500</v>
          </cell>
          <cell r="BB22">
            <v>6585</v>
          </cell>
          <cell r="BC22">
            <v>10150</v>
          </cell>
          <cell r="BD22">
            <v>6049</v>
          </cell>
          <cell r="BE22">
            <v>1228</v>
          </cell>
          <cell r="BF22">
            <v>175</v>
          </cell>
          <cell r="BG22">
            <v>8130</v>
          </cell>
          <cell r="BH22">
            <v>2433</v>
          </cell>
          <cell r="BI22">
            <v>2433</v>
          </cell>
          <cell r="BJ22">
            <v>2433</v>
          </cell>
          <cell r="BK22">
            <v>8000</v>
          </cell>
          <cell r="BL22" t="str">
            <v>not available</v>
          </cell>
          <cell r="BM22">
            <v>10150</v>
          </cell>
          <cell r="BN22">
            <v>320000</v>
          </cell>
          <cell r="BO22">
            <v>2632000</v>
          </cell>
          <cell r="BP22">
            <v>782400</v>
          </cell>
          <cell r="BQ22">
            <v>190000</v>
          </cell>
          <cell r="BR22">
            <v>10865</v>
          </cell>
          <cell r="BS22">
            <v>26714</v>
          </cell>
          <cell r="BT22">
            <v>9500</v>
          </cell>
          <cell r="BU22">
            <v>16500</v>
          </cell>
          <cell r="BV22">
            <v>11050</v>
          </cell>
          <cell r="BW22">
            <v>116325</v>
          </cell>
          <cell r="BX22">
            <v>202150</v>
          </cell>
          <cell r="BY22">
            <v>2500</v>
          </cell>
          <cell r="BZ22">
            <v>17426</v>
          </cell>
          <cell r="CA22">
            <v>32350</v>
          </cell>
          <cell r="CB22">
            <v>22725</v>
          </cell>
          <cell r="CC22">
            <v>42000</v>
          </cell>
          <cell r="CD22">
            <v>42000</v>
          </cell>
          <cell r="CE22">
            <v>0</v>
          </cell>
          <cell r="CF22">
            <v>334000</v>
          </cell>
          <cell r="CG22">
            <v>9152</v>
          </cell>
          <cell r="CH22">
            <v>476</v>
          </cell>
          <cell r="CI22">
            <v>205000</v>
          </cell>
          <cell r="CJ22">
            <v>4500</v>
          </cell>
          <cell r="CK22">
            <v>14000</v>
          </cell>
          <cell r="CL22">
            <v>6877</v>
          </cell>
          <cell r="CM22">
            <v>6877</v>
          </cell>
          <cell r="CN22">
            <v>6062</v>
          </cell>
          <cell r="CO22">
            <v>34000</v>
          </cell>
          <cell r="CP22">
            <v>7379</v>
          </cell>
          <cell r="CQ22">
            <v>27810</v>
          </cell>
          <cell r="CR22">
            <v>402</v>
          </cell>
          <cell r="CS22">
            <v>68540</v>
          </cell>
          <cell r="CT22">
            <v>78000</v>
          </cell>
          <cell r="CU22">
            <v>13200</v>
          </cell>
          <cell r="CV22">
            <v>2462</v>
          </cell>
          <cell r="CW22" t="str">
            <v>2,500   approx</v>
          </cell>
          <cell r="CX22">
            <v>60000</v>
          </cell>
          <cell r="CY22">
            <v>55000</v>
          </cell>
          <cell r="CZ22">
            <v>12000</v>
          </cell>
          <cell r="DA22">
            <v>10226</v>
          </cell>
          <cell r="DB22">
            <v>142300</v>
          </cell>
          <cell r="DC22">
            <v>800</v>
          </cell>
          <cell r="DD22">
            <v>24325</v>
          </cell>
          <cell r="DE22">
            <v>30000</v>
          </cell>
          <cell r="DF22">
            <v>142000</v>
          </cell>
          <cell r="DG22">
            <v>15500</v>
          </cell>
          <cell r="DH22">
            <v>6500</v>
          </cell>
          <cell r="DI22">
            <v>14759</v>
          </cell>
          <cell r="DJ22">
            <v>46821</v>
          </cell>
          <cell r="DK22">
            <v>74250</v>
          </cell>
          <cell r="DL22">
            <v>4000</v>
          </cell>
          <cell r="DM22">
            <v>2269</v>
          </cell>
          <cell r="DN22">
            <v>18182</v>
          </cell>
          <cell r="DO22">
            <v>12500</v>
          </cell>
          <cell r="DP22">
            <v>3999</v>
          </cell>
          <cell r="DQ22">
            <v>15426</v>
          </cell>
          <cell r="DR22">
            <v>79400</v>
          </cell>
          <cell r="DS22">
            <v>8125</v>
          </cell>
          <cell r="DT22">
            <v>0</v>
          </cell>
          <cell r="DU22">
            <v>128392</v>
          </cell>
          <cell r="DV22">
            <v>16603</v>
          </cell>
          <cell r="DW22">
            <v>3200</v>
          </cell>
          <cell r="DX22">
            <v>73359</v>
          </cell>
          <cell r="DY22">
            <v>13017</v>
          </cell>
          <cell r="DZ22">
            <v>1500</v>
          </cell>
          <cell r="EA22">
            <v>19500</v>
          </cell>
          <cell r="EB22">
            <v>2300</v>
          </cell>
          <cell r="EC22">
            <v>4617</v>
          </cell>
          <cell r="ED22">
            <v>4617</v>
          </cell>
          <cell r="EE22">
            <v>4617</v>
          </cell>
          <cell r="EF22">
            <v>10342</v>
          </cell>
          <cell r="EG22">
            <v>7727</v>
          </cell>
          <cell r="EH22">
            <v>135100</v>
          </cell>
          <cell r="EI22">
            <v>5952</v>
          </cell>
          <cell r="EJ22">
            <v>32000</v>
          </cell>
          <cell r="EK22">
            <v>162000</v>
          </cell>
          <cell r="EL22">
            <v>1401</v>
          </cell>
          <cell r="EM22">
            <v>10000</v>
          </cell>
          <cell r="EN22">
            <v>2309</v>
          </cell>
          <cell r="EO22">
            <v>5669</v>
          </cell>
          <cell r="EP22">
            <v>19500</v>
          </cell>
          <cell r="EQ22">
            <v>25000</v>
          </cell>
          <cell r="ER22">
            <v>1335</v>
          </cell>
          <cell r="ES22">
            <v>18000</v>
          </cell>
          <cell r="ET22">
            <v>116152</v>
          </cell>
          <cell r="EU22">
            <v>15000</v>
          </cell>
          <cell r="EV22">
            <v>2529280</v>
          </cell>
          <cell r="EW22">
            <v>246402</v>
          </cell>
          <cell r="EX22">
            <v>9737</v>
          </cell>
          <cell r="EY22">
            <v>4060</v>
          </cell>
          <cell r="EZ22">
            <v>16000</v>
          </cell>
          <cell r="FA22">
            <v>114500</v>
          </cell>
          <cell r="FB22">
            <v>48411</v>
          </cell>
          <cell r="FC22">
            <v>2865</v>
          </cell>
          <cell r="FD22">
            <v>13524</v>
          </cell>
          <cell r="FE22">
            <v>13524</v>
          </cell>
          <cell r="FF22">
            <v>0</v>
          </cell>
          <cell r="FG22">
            <v>13000</v>
          </cell>
          <cell r="FH22">
            <v>8903</v>
          </cell>
          <cell r="FI22">
            <v>633</v>
          </cell>
          <cell r="FJ22">
            <v>86000</v>
          </cell>
          <cell r="FK22">
            <v>21512</v>
          </cell>
          <cell r="FL22">
            <v>3000</v>
          </cell>
          <cell r="FM22">
            <v>33000</v>
          </cell>
          <cell r="FN22">
            <v>8100</v>
          </cell>
          <cell r="FO22">
            <v>900</v>
          </cell>
        </row>
        <row r="23">
          <cell r="A23" t="str">
            <v>No seasonal occupacy customers</v>
          </cell>
          <cell r="B23" t="str">
            <v>YNSUM</v>
          </cell>
          <cell r="C23">
            <v>2000</v>
          </cell>
          <cell r="D23">
            <v>0</v>
          </cell>
          <cell r="E23">
            <v>0</v>
          </cell>
          <cell r="F23">
            <v>0</v>
          </cell>
          <cell r="G23">
            <v>187</v>
          </cell>
          <cell r="H23">
            <v>175</v>
          </cell>
          <cell r="I23">
            <v>0</v>
          </cell>
          <cell r="J23">
            <v>50</v>
          </cell>
          <cell r="K23">
            <v>0</v>
          </cell>
          <cell r="L23">
            <v>0</v>
          </cell>
          <cell r="M23">
            <v>0</v>
          </cell>
          <cell r="N23">
            <v>0</v>
          </cell>
          <cell r="O23">
            <v>0</v>
          </cell>
          <cell r="P23">
            <v>0</v>
          </cell>
          <cell r="Q23">
            <v>6</v>
          </cell>
          <cell r="R23">
            <v>1220</v>
          </cell>
          <cell r="S23">
            <v>0</v>
          </cell>
          <cell r="T23">
            <v>0</v>
          </cell>
          <cell r="U23">
            <v>235</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235</v>
          </cell>
          <cell r="AL23">
            <v>65</v>
          </cell>
          <cell r="AM23">
            <v>65</v>
          </cell>
          <cell r="AN23">
            <v>0</v>
          </cell>
          <cell r="AO23">
            <v>0</v>
          </cell>
          <cell r="AP23">
            <v>9</v>
          </cell>
          <cell r="AQ23">
            <v>0</v>
          </cell>
          <cell r="AR23">
            <v>1132</v>
          </cell>
          <cell r="AS23">
            <v>0</v>
          </cell>
          <cell r="AT23">
            <v>171</v>
          </cell>
          <cell r="AU23">
            <v>0</v>
          </cell>
          <cell r="AV23">
            <v>0</v>
          </cell>
          <cell r="AW23">
            <v>0</v>
          </cell>
          <cell r="AX23">
            <v>2000</v>
          </cell>
          <cell r="AY23">
            <v>1120</v>
          </cell>
          <cell r="AZ23" t="str">
            <v>n/a</v>
          </cell>
          <cell r="BA23">
            <v>0</v>
          </cell>
          <cell r="BB23">
            <v>46</v>
          </cell>
          <cell r="BC23">
            <v>0</v>
          </cell>
          <cell r="BD23">
            <v>0</v>
          </cell>
          <cell r="BE23">
            <v>0</v>
          </cell>
          <cell r="BF23">
            <v>0</v>
          </cell>
          <cell r="BG23">
            <v>0</v>
          </cell>
          <cell r="BH23">
            <v>15</v>
          </cell>
          <cell r="BI23">
            <v>15</v>
          </cell>
          <cell r="BJ23">
            <v>15</v>
          </cell>
          <cell r="BK23">
            <v>0</v>
          </cell>
          <cell r="BL23" t="str">
            <v>not available</v>
          </cell>
          <cell r="BM23">
            <v>0</v>
          </cell>
          <cell r="BN23" t="str">
            <v>Nil</v>
          </cell>
          <cell r="BO23">
            <v>154404</v>
          </cell>
          <cell r="BP23">
            <v>13</v>
          </cell>
          <cell r="BQ23">
            <v>0</v>
          </cell>
          <cell r="BR23">
            <v>0</v>
          </cell>
          <cell r="BS23">
            <v>1900</v>
          </cell>
          <cell r="BT23">
            <v>0</v>
          </cell>
          <cell r="BU23">
            <v>165</v>
          </cell>
          <cell r="BV23">
            <v>46</v>
          </cell>
          <cell r="BW23">
            <v>0</v>
          </cell>
          <cell r="BX23" t="str">
            <v>n/a</v>
          </cell>
          <cell r="BY23">
            <v>8</v>
          </cell>
          <cell r="BZ23">
            <v>0</v>
          </cell>
          <cell r="CA23">
            <v>50</v>
          </cell>
          <cell r="CB23">
            <v>0</v>
          </cell>
          <cell r="CC23">
            <v>0</v>
          </cell>
          <cell r="CD23">
            <v>0</v>
          </cell>
          <cell r="CE23">
            <v>0</v>
          </cell>
          <cell r="CF23">
            <v>0</v>
          </cell>
          <cell r="CG23">
            <v>0</v>
          </cell>
          <cell r="CH23" t="str">
            <v>N/A</v>
          </cell>
          <cell r="CI23">
            <v>29</v>
          </cell>
          <cell r="CJ23">
            <v>8</v>
          </cell>
          <cell r="CK23">
            <v>0</v>
          </cell>
          <cell r="CL23">
            <v>0</v>
          </cell>
          <cell r="CM23">
            <v>0</v>
          </cell>
          <cell r="CN23" t="str">
            <v>NIL</v>
          </cell>
          <cell r="CO23">
            <v>0</v>
          </cell>
          <cell r="CP23" t="str">
            <v>NIL</v>
          </cell>
          <cell r="CQ23">
            <v>12</v>
          </cell>
          <cell r="CR23">
            <v>0</v>
          </cell>
          <cell r="CS23">
            <v>0</v>
          </cell>
          <cell r="CT23">
            <v>0</v>
          </cell>
          <cell r="CU23">
            <v>5</v>
          </cell>
          <cell r="CV23">
            <v>1</v>
          </cell>
          <cell r="CW23">
            <v>0</v>
          </cell>
          <cell r="CX23">
            <v>0</v>
          </cell>
          <cell r="CY23">
            <v>305</v>
          </cell>
          <cell r="CZ23">
            <v>0</v>
          </cell>
          <cell r="DA23">
            <v>0</v>
          </cell>
          <cell r="DB23">
            <v>0</v>
          </cell>
          <cell r="DC23">
            <v>0</v>
          </cell>
          <cell r="DD23">
            <v>0</v>
          </cell>
          <cell r="DE23">
            <v>0</v>
          </cell>
          <cell r="DF23">
            <v>0</v>
          </cell>
          <cell r="DG23">
            <v>0</v>
          </cell>
          <cell r="DH23">
            <v>14</v>
          </cell>
          <cell r="DI23">
            <v>0</v>
          </cell>
          <cell r="DJ23">
            <v>0</v>
          </cell>
          <cell r="DK23">
            <v>0</v>
          </cell>
          <cell r="DL23">
            <v>0</v>
          </cell>
          <cell r="DM23">
            <v>0</v>
          </cell>
          <cell r="DN23">
            <v>328</v>
          </cell>
          <cell r="DO23" t="str">
            <v>n/a</v>
          </cell>
          <cell r="DP23">
            <v>0</v>
          </cell>
          <cell r="DQ23">
            <v>0</v>
          </cell>
          <cell r="DR23">
            <v>100</v>
          </cell>
          <cell r="DS23">
            <v>0</v>
          </cell>
          <cell r="DT23">
            <v>0</v>
          </cell>
          <cell r="DU23" t="str">
            <v>n/a</v>
          </cell>
          <cell r="DV23">
            <v>0</v>
          </cell>
          <cell r="DW23">
            <v>0</v>
          </cell>
          <cell r="DX23">
            <v>30</v>
          </cell>
          <cell r="DY23">
            <v>605</v>
          </cell>
          <cell r="DZ23">
            <v>9</v>
          </cell>
          <cell r="EA23" t="str">
            <v>N/A</v>
          </cell>
          <cell r="EB23">
            <v>0</v>
          </cell>
          <cell r="EC23">
            <v>126</v>
          </cell>
          <cell r="ED23">
            <v>126</v>
          </cell>
          <cell r="EE23">
            <v>126</v>
          </cell>
          <cell r="EF23">
            <v>0</v>
          </cell>
          <cell r="EG23">
            <v>0</v>
          </cell>
          <cell r="EH23">
            <v>58</v>
          </cell>
          <cell r="EI23">
            <v>0</v>
          </cell>
          <cell r="EJ23">
            <v>0</v>
          </cell>
          <cell r="EK23">
            <v>171</v>
          </cell>
          <cell r="EL23" t="str">
            <v>N/A</v>
          </cell>
          <cell r="EM23">
            <v>521</v>
          </cell>
          <cell r="EN23">
            <v>0</v>
          </cell>
          <cell r="EO23">
            <v>0</v>
          </cell>
          <cell r="EP23">
            <v>0</v>
          </cell>
          <cell r="EQ23">
            <v>0</v>
          </cell>
          <cell r="ER23">
            <v>0</v>
          </cell>
          <cell r="ES23">
            <v>0</v>
          </cell>
          <cell r="ET23">
            <v>0</v>
          </cell>
          <cell r="EU23">
            <v>0</v>
          </cell>
          <cell r="EV23">
            <v>0</v>
          </cell>
          <cell r="EW23">
            <v>0</v>
          </cell>
          <cell r="EX23">
            <v>0</v>
          </cell>
          <cell r="EY23">
            <v>0</v>
          </cell>
          <cell r="EZ23">
            <v>2000</v>
          </cell>
          <cell r="FA23" t="str">
            <v>NIL</v>
          </cell>
          <cell r="FB23">
            <v>0</v>
          </cell>
          <cell r="FC23">
            <v>0</v>
          </cell>
          <cell r="FD23">
            <v>0</v>
          </cell>
          <cell r="FE23">
            <v>0</v>
          </cell>
          <cell r="FF23">
            <v>0</v>
          </cell>
          <cell r="FG23">
            <v>0</v>
          </cell>
          <cell r="FH23">
            <v>0</v>
          </cell>
          <cell r="FI23">
            <v>0</v>
          </cell>
          <cell r="FJ23">
            <v>0</v>
          </cell>
          <cell r="FK23">
            <v>0</v>
          </cell>
          <cell r="FL23" t="str">
            <v>NIL</v>
          </cell>
          <cell r="FM23">
            <v>0</v>
          </cell>
          <cell r="FN23">
            <v>0</v>
          </cell>
          <cell r="FO23">
            <v>0</v>
          </cell>
        </row>
        <row r="24">
          <cell r="A24" t="str">
            <v>Utility winter max peak load</v>
          </cell>
          <cell r="B24" t="str">
            <v>PEAKW</v>
          </cell>
          <cell r="C24">
            <v>2000</v>
          </cell>
          <cell r="D24">
            <v>1193</v>
          </cell>
          <cell r="E24">
            <v>9210</v>
          </cell>
          <cell r="F24">
            <v>0</v>
          </cell>
          <cell r="G24">
            <v>232100</v>
          </cell>
          <cell r="H24">
            <v>160200</v>
          </cell>
          <cell r="I24">
            <v>97532</v>
          </cell>
          <cell r="J24" t="str">
            <v>N/A</v>
          </cell>
          <cell r="K24">
            <v>19677</v>
          </cell>
          <cell r="L24">
            <v>149269</v>
          </cell>
          <cell r="M24">
            <v>10191.5</v>
          </cell>
          <cell r="N24">
            <v>1914</v>
          </cell>
          <cell r="O24" t="str">
            <v>N/A</v>
          </cell>
          <cell r="P24">
            <v>260000</v>
          </cell>
          <cell r="Q24">
            <v>230193.8</v>
          </cell>
          <cell r="R24">
            <v>48170</v>
          </cell>
          <cell r="S24">
            <v>4608</v>
          </cell>
          <cell r="T24">
            <v>2183</v>
          </cell>
          <cell r="U24">
            <v>0</v>
          </cell>
          <cell r="V24">
            <v>29204.799999999999</v>
          </cell>
          <cell r="W24">
            <v>7934</v>
          </cell>
          <cell r="X24">
            <v>143049</v>
          </cell>
          <cell r="Y24">
            <v>8637.5</v>
          </cell>
          <cell r="Z24">
            <v>5623.8</v>
          </cell>
          <cell r="AA24">
            <v>12745.4</v>
          </cell>
          <cell r="AB24">
            <v>3684.9</v>
          </cell>
          <cell r="AC24">
            <v>52244</v>
          </cell>
          <cell r="AD24">
            <v>5885</v>
          </cell>
          <cell r="AE24">
            <v>710</v>
          </cell>
          <cell r="AF24">
            <v>8165.4</v>
          </cell>
          <cell r="AG24">
            <v>33341.599999999999</v>
          </cell>
          <cell r="AH24">
            <v>0</v>
          </cell>
          <cell r="AI24">
            <v>1128524</v>
          </cell>
          <cell r="AJ24">
            <v>478</v>
          </cell>
          <cell r="AK24">
            <v>250257.4</v>
          </cell>
          <cell r="AL24">
            <v>10580.8</v>
          </cell>
          <cell r="AM24">
            <v>13397</v>
          </cell>
          <cell r="AN24">
            <v>88524.1</v>
          </cell>
          <cell r="AO24">
            <v>74585.7</v>
          </cell>
          <cell r="AP24">
            <v>17470</v>
          </cell>
          <cell r="AQ24">
            <v>11615</v>
          </cell>
          <cell r="AR24">
            <v>19088</v>
          </cell>
          <cell r="AS24">
            <v>0</v>
          </cell>
          <cell r="AT24">
            <v>172381</v>
          </cell>
          <cell r="AU24">
            <v>21563.1</v>
          </cell>
          <cell r="AV24">
            <v>27899.200000000001</v>
          </cell>
          <cell r="AW24">
            <v>235334</v>
          </cell>
          <cell r="AX24">
            <v>67246</v>
          </cell>
          <cell r="AY24">
            <v>31533</v>
          </cell>
          <cell r="AZ24">
            <v>78606.8</v>
          </cell>
          <cell r="BA24">
            <v>5062978.9000000004</v>
          </cell>
          <cell r="BB24">
            <v>15221.4</v>
          </cell>
          <cell r="BC24">
            <v>36150</v>
          </cell>
          <cell r="BD24">
            <v>18502.2</v>
          </cell>
          <cell r="BE24">
            <v>3944</v>
          </cell>
          <cell r="BF24">
            <v>361.6</v>
          </cell>
          <cell r="BG24" t="str">
            <v>N/A</v>
          </cell>
          <cell r="BH24">
            <v>33850.699999999997</v>
          </cell>
          <cell r="BI24">
            <v>33850.699999999997</v>
          </cell>
          <cell r="BJ24">
            <v>33850.699999999997</v>
          </cell>
          <cell r="BK24">
            <v>15547</v>
          </cell>
          <cell r="BL24" t="str">
            <v>not available</v>
          </cell>
          <cell r="BM24">
            <v>36150</v>
          </cell>
          <cell r="BN24">
            <v>501489</v>
          </cell>
          <cell r="BO24">
            <v>3676000</v>
          </cell>
          <cell r="BP24">
            <v>1291838</v>
          </cell>
          <cell r="BQ24">
            <v>409190</v>
          </cell>
          <cell r="BR24">
            <v>0</v>
          </cell>
          <cell r="BS24">
            <v>45484</v>
          </cell>
          <cell r="BT24">
            <v>9727.2000000000007</v>
          </cell>
          <cell r="BU24">
            <v>22012</v>
          </cell>
          <cell r="BV24">
            <v>17492.7</v>
          </cell>
          <cell r="BW24">
            <v>137243.1</v>
          </cell>
          <cell r="BX24">
            <v>325065</v>
          </cell>
          <cell r="BY24">
            <v>33656.300000000003</v>
          </cell>
          <cell r="BZ24">
            <v>45531.9</v>
          </cell>
          <cell r="CA24">
            <v>39451.800000000003</v>
          </cell>
          <cell r="CB24">
            <v>23408</v>
          </cell>
          <cell r="CC24">
            <v>22851.200000000001</v>
          </cell>
          <cell r="CD24">
            <v>22851.200000000001</v>
          </cell>
          <cell r="CE24">
            <v>39.299999999999997</v>
          </cell>
          <cell r="CF24">
            <v>512573</v>
          </cell>
          <cell r="CG24">
            <v>20698</v>
          </cell>
          <cell r="CH24" t="str">
            <v>N/A</v>
          </cell>
          <cell r="CI24">
            <v>322175</v>
          </cell>
          <cell r="CJ24">
            <v>6698.1</v>
          </cell>
          <cell r="CK24">
            <v>0</v>
          </cell>
          <cell r="CL24">
            <v>18013</v>
          </cell>
          <cell r="CM24">
            <v>35602</v>
          </cell>
          <cell r="CN24">
            <v>0</v>
          </cell>
          <cell r="CO24">
            <v>87528</v>
          </cell>
          <cell r="CP24">
            <v>25308</v>
          </cell>
          <cell r="CQ24">
            <v>32540</v>
          </cell>
          <cell r="CR24">
            <v>3590</v>
          </cell>
          <cell r="CS24">
            <v>112599</v>
          </cell>
          <cell r="CT24">
            <v>125854</v>
          </cell>
          <cell r="CU24">
            <v>26505</v>
          </cell>
          <cell r="CV24">
            <v>2884</v>
          </cell>
          <cell r="CW24">
            <v>4138.1000000000004</v>
          </cell>
          <cell r="CX24">
            <v>46367</v>
          </cell>
          <cell r="CY24">
            <v>117414.7</v>
          </cell>
          <cell r="CZ24">
            <v>13222</v>
          </cell>
          <cell r="DA24">
            <v>0</v>
          </cell>
          <cell r="DB24">
            <v>1512450517</v>
          </cell>
          <cell r="DC24">
            <v>961</v>
          </cell>
          <cell r="DD24">
            <v>39611</v>
          </cell>
          <cell r="DE24">
            <v>58437</v>
          </cell>
          <cell r="DF24">
            <v>225512</v>
          </cell>
          <cell r="DG24">
            <v>30656</v>
          </cell>
          <cell r="DH24">
            <v>21697.9</v>
          </cell>
          <cell r="DI24">
            <v>32</v>
          </cell>
          <cell r="DJ24">
            <v>58267.3</v>
          </cell>
          <cell r="DK24">
            <v>130269</v>
          </cell>
          <cell r="DL24">
            <v>7632</v>
          </cell>
          <cell r="DM24">
            <v>6548</v>
          </cell>
          <cell r="DN24">
            <v>33607.800000000003</v>
          </cell>
          <cell r="DO24">
            <v>38955</v>
          </cell>
          <cell r="DP24">
            <v>9076.7999999999993</v>
          </cell>
          <cell r="DQ24">
            <v>40991.300000000003</v>
          </cell>
          <cell r="DR24">
            <v>148</v>
          </cell>
          <cell r="DS24">
            <v>19194</v>
          </cell>
          <cell r="DT24">
            <v>0</v>
          </cell>
          <cell r="DU24">
            <v>168921.1</v>
          </cell>
          <cell r="DV24">
            <v>22468.1</v>
          </cell>
          <cell r="DW24">
            <v>3551.2</v>
          </cell>
          <cell r="DX24">
            <v>146615</v>
          </cell>
          <cell r="DY24">
            <v>74831</v>
          </cell>
          <cell r="DZ24">
            <v>4056.8</v>
          </cell>
          <cell r="EA24">
            <v>8996</v>
          </cell>
          <cell r="EB24">
            <v>3768</v>
          </cell>
          <cell r="EC24">
            <v>18602.5</v>
          </cell>
          <cell r="ED24">
            <v>18602.5</v>
          </cell>
          <cell r="EE24">
            <v>18602.5</v>
          </cell>
          <cell r="EF24">
            <v>10439</v>
          </cell>
          <cell r="EG24">
            <v>0</v>
          </cell>
          <cell r="EH24">
            <v>234679</v>
          </cell>
          <cell r="EI24">
            <v>17075</v>
          </cell>
          <cell r="EJ24">
            <v>57587</v>
          </cell>
          <cell r="EK24">
            <v>170113</v>
          </cell>
          <cell r="EL24" t="str">
            <v>N/A</v>
          </cell>
          <cell r="EM24">
            <v>9139.6</v>
          </cell>
          <cell r="EN24">
            <v>4809.8</v>
          </cell>
          <cell r="EO24">
            <v>4626</v>
          </cell>
          <cell r="EP24">
            <v>13636.5</v>
          </cell>
          <cell r="EQ24">
            <v>18170.099999999999</v>
          </cell>
          <cell r="ER24">
            <v>3094.6</v>
          </cell>
          <cell r="ES24">
            <v>188457</v>
          </cell>
          <cell r="ET24">
            <v>173422</v>
          </cell>
          <cell r="EU24">
            <v>35945.5</v>
          </cell>
          <cell r="EV24">
            <v>4194699</v>
          </cell>
          <cell r="EW24">
            <v>260367</v>
          </cell>
          <cell r="EX24">
            <v>32145</v>
          </cell>
          <cell r="EY24">
            <v>2488</v>
          </cell>
          <cell r="EZ24">
            <v>99083</v>
          </cell>
          <cell r="FA24">
            <v>208055</v>
          </cell>
          <cell r="FB24">
            <v>92759.9</v>
          </cell>
          <cell r="FC24">
            <v>3258</v>
          </cell>
          <cell r="FD24">
            <v>14131</v>
          </cell>
          <cell r="FE24">
            <v>14131</v>
          </cell>
          <cell r="FF24">
            <v>18.600000000000001</v>
          </cell>
          <cell r="FG24">
            <v>12854.7</v>
          </cell>
          <cell r="FH24">
            <v>9686.7000000000007</v>
          </cell>
          <cell r="FI24">
            <v>2747</v>
          </cell>
          <cell r="FJ24">
            <v>148853</v>
          </cell>
          <cell r="FK24">
            <v>17304</v>
          </cell>
          <cell r="FL24">
            <v>41952</v>
          </cell>
          <cell r="FM24">
            <v>65895.7</v>
          </cell>
          <cell r="FN24">
            <v>0</v>
          </cell>
          <cell r="FO24">
            <v>1586</v>
          </cell>
        </row>
        <row r="25">
          <cell r="A25" t="str">
            <v>Utility summer max peak load</v>
          </cell>
          <cell r="B25" t="str">
            <v>PEAKS</v>
          </cell>
          <cell r="C25">
            <v>2000</v>
          </cell>
          <cell r="D25">
            <v>1186</v>
          </cell>
          <cell r="E25">
            <v>7181</v>
          </cell>
          <cell r="F25">
            <v>0</v>
          </cell>
          <cell r="G25" t="str">
            <v>n/a</v>
          </cell>
          <cell r="H25">
            <v>162000</v>
          </cell>
          <cell r="I25">
            <v>94516</v>
          </cell>
          <cell r="J25" t="str">
            <v>N/A</v>
          </cell>
          <cell r="K25">
            <v>21068</v>
          </cell>
          <cell r="L25">
            <v>155104</v>
          </cell>
          <cell r="M25">
            <v>7667.7</v>
          </cell>
          <cell r="N25">
            <v>1352</v>
          </cell>
          <cell r="O25" t="str">
            <v>N/A</v>
          </cell>
          <cell r="P25">
            <v>310000</v>
          </cell>
          <cell r="Q25">
            <v>243781.8</v>
          </cell>
          <cell r="R25">
            <v>50600</v>
          </cell>
          <cell r="S25">
            <v>3010.6</v>
          </cell>
          <cell r="T25">
            <v>1960</v>
          </cell>
          <cell r="U25">
            <v>0</v>
          </cell>
          <cell r="V25">
            <v>26509.200000000001</v>
          </cell>
          <cell r="W25">
            <v>6415</v>
          </cell>
          <cell r="X25">
            <v>168465</v>
          </cell>
          <cell r="Y25">
            <v>5198.6000000000004</v>
          </cell>
          <cell r="Z25">
            <v>5331.1</v>
          </cell>
          <cell r="AA25">
            <v>10494</v>
          </cell>
          <cell r="AB25">
            <v>2446</v>
          </cell>
          <cell r="AC25">
            <v>43554</v>
          </cell>
          <cell r="AD25">
            <v>4055</v>
          </cell>
          <cell r="AE25">
            <v>503</v>
          </cell>
          <cell r="AF25">
            <v>9362.6</v>
          </cell>
          <cell r="AG25">
            <v>40171.4</v>
          </cell>
          <cell r="AH25">
            <v>0</v>
          </cell>
          <cell r="AI25">
            <v>1309465</v>
          </cell>
          <cell r="AJ25">
            <v>585</v>
          </cell>
          <cell r="AK25">
            <v>0</v>
          </cell>
          <cell r="AL25">
            <v>7278.3</v>
          </cell>
          <cell r="AM25" t="str">
            <v>na</v>
          </cell>
          <cell r="AN25">
            <v>119790.6</v>
          </cell>
          <cell r="AO25">
            <v>76124.600000000006</v>
          </cell>
          <cell r="AP25">
            <v>12005</v>
          </cell>
          <cell r="AQ25">
            <v>7953</v>
          </cell>
          <cell r="AR25">
            <v>14419</v>
          </cell>
          <cell r="AS25">
            <v>0</v>
          </cell>
          <cell r="AT25">
            <v>118695</v>
          </cell>
          <cell r="AU25">
            <v>32857.599999999999</v>
          </cell>
          <cell r="AV25">
            <v>0</v>
          </cell>
          <cell r="AW25">
            <v>234492</v>
          </cell>
          <cell r="AX25" t="str">
            <v>n/a</v>
          </cell>
          <cell r="AY25">
            <v>35854</v>
          </cell>
          <cell r="AZ25">
            <v>75845.100000000006</v>
          </cell>
          <cell r="BA25">
            <v>5451795.4000000004</v>
          </cell>
          <cell r="BB25">
            <v>15089.7</v>
          </cell>
          <cell r="BC25">
            <v>27930</v>
          </cell>
          <cell r="BD25">
            <v>15969.1</v>
          </cell>
          <cell r="BE25">
            <v>3101</v>
          </cell>
          <cell r="BF25">
            <v>337.1</v>
          </cell>
          <cell r="BG25" t="str">
            <v>N/A</v>
          </cell>
          <cell r="BH25">
            <v>18933.3</v>
          </cell>
          <cell r="BI25">
            <v>18933.3</v>
          </cell>
          <cell r="BJ25">
            <v>18933.3</v>
          </cell>
          <cell r="BK25">
            <v>12360</v>
          </cell>
          <cell r="BL25" t="str">
            <v>not available</v>
          </cell>
          <cell r="BM25">
            <v>27930</v>
          </cell>
          <cell r="BN25">
            <v>554506</v>
          </cell>
          <cell r="BO25">
            <v>2585000</v>
          </cell>
          <cell r="BP25">
            <v>1255310</v>
          </cell>
          <cell r="BQ25">
            <v>483021</v>
          </cell>
          <cell r="BR25">
            <v>0</v>
          </cell>
          <cell r="BS25">
            <v>30271</v>
          </cell>
          <cell r="BT25" t="str">
            <v>n/a</v>
          </cell>
          <cell r="BU25">
            <v>16374</v>
          </cell>
          <cell r="BV25">
            <v>13036</v>
          </cell>
          <cell r="BW25">
            <v>106936.5</v>
          </cell>
          <cell r="BX25">
            <v>320630</v>
          </cell>
          <cell r="BY25">
            <v>26389.3</v>
          </cell>
          <cell r="BZ25">
            <v>40367.599999999999</v>
          </cell>
          <cell r="CA25">
            <v>34204.5</v>
          </cell>
          <cell r="CB25">
            <v>28104.400000000001</v>
          </cell>
          <cell r="CC25">
            <v>24083.5</v>
          </cell>
          <cell r="CD25">
            <v>24083.5</v>
          </cell>
          <cell r="CE25">
            <v>40.299999999999997</v>
          </cell>
          <cell r="CF25">
            <v>590591</v>
          </cell>
          <cell r="CG25">
            <v>12797</v>
          </cell>
          <cell r="CH25" t="str">
            <v>N/A</v>
          </cell>
          <cell r="CI25">
            <v>386157</v>
          </cell>
          <cell r="CJ25">
            <v>5183.7</v>
          </cell>
          <cell r="CK25">
            <v>0</v>
          </cell>
          <cell r="CL25" t="str">
            <v>N/A</v>
          </cell>
          <cell r="CM25">
            <v>34641</v>
          </cell>
          <cell r="CN25">
            <v>0</v>
          </cell>
          <cell r="CO25">
            <v>88821</v>
          </cell>
          <cell r="CP25">
            <v>29949</v>
          </cell>
          <cell r="CQ25">
            <v>34904</v>
          </cell>
          <cell r="CR25">
            <v>3880</v>
          </cell>
          <cell r="CS25">
            <v>116601</v>
          </cell>
          <cell r="CT25">
            <v>154327</v>
          </cell>
          <cell r="CU25">
            <v>33583</v>
          </cell>
          <cell r="CV25">
            <v>1902</v>
          </cell>
          <cell r="CW25">
            <v>2989.5</v>
          </cell>
          <cell r="CX25">
            <v>55830</v>
          </cell>
          <cell r="CY25">
            <v>91730.4</v>
          </cell>
          <cell r="CZ25" t="str">
            <v>n/a</v>
          </cell>
          <cell r="DA25">
            <v>0</v>
          </cell>
          <cell r="DB25">
            <v>1504599452</v>
          </cell>
          <cell r="DC25">
            <v>885</v>
          </cell>
          <cell r="DD25">
            <v>36813</v>
          </cell>
          <cell r="DE25">
            <v>48302</v>
          </cell>
          <cell r="DF25">
            <v>199208</v>
          </cell>
          <cell r="DG25">
            <v>25357</v>
          </cell>
          <cell r="DH25">
            <v>13794.9</v>
          </cell>
          <cell r="DI25">
            <v>40</v>
          </cell>
          <cell r="DJ25">
            <v>0</v>
          </cell>
          <cell r="DK25">
            <v>119347</v>
          </cell>
          <cell r="DL25">
            <v>9568</v>
          </cell>
          <cell r="DM25">
            <v>6888</v>
          </cell>
          <cell r="DN25">
            <v>37440.400000000001</v>
          </cell>
          <cell r="DO25">
            <v>31561</v>
          </cell>
          <cell r="DP25">
            <v>7662.3</v>
          </cell>
          <cell r="DQ25">
            <v>37133.5</v>
          </cell>
          <cell r="DR25">
            <v>107</v>
          </cell>
          <cell r="DS25">
            <v>17151</v>
          </cell>
          <cell r="DT25">
            <v>0</v>
          </cell>
          <cell r="DU25">
            <v>201071.4</v>
          </cell>
          <cell r="DV25" t="str">
            <v>Not Applicable</v>
          </cell>
          <cell r="DW25">
            <v>2367.5</v>
          </cell>
          <cell r="DX25">
            <v>168413</v>
          </cell>
          <cell r="DY25">
            <v>79946</v>
          </cell>
          <cell r="DZ25">
            <v>2819.8</v>
          </cell>
          <cell r="EA25">
            <v>7992</v>
          </cell>
          <cell r="EB25">
            <v>3570</v>
          </cell>
          <cell r="EC25">
            <v>10386.799999999999</v>
          </cell>
          <cell r="ED25">
            <v>13921.5</v>
          </cell>
          <cell r="EE25">
            <v>13921.5</v>
          </cell>
          <cell r="EF25">
            <v>8366.6</v>
          </cell>
          <cell r="EG25">
            <v>0</v>
          </cell>
          <cell r="EH25">
            <v>277285</v>
          </cell>
          <cell r="EI25">
            <v>16588</v>
          </cell>
          <cell r="EJ25">
            <v>66183</v>
          </cell>
          <cell r="EK25">
            <v>118695</v>
          </cell>
          <cell r="EL25" t="str">
            <v>N/A</v>
          </cell>
          <cell r="EM25">
            <v>6710.5</v>
          </cell>
          <cell r="EN25">
            <v>3413.4</v>
          </cell>
          <cell r="EO25">
            <v>2727</v>
          </cell>
          <cell r="EP25">
            <v>13131.9</v>
          </cell>
          <cell r="EQ25">
            <v>22361.1</v>
          </cell>
          <cell r="ER25">
            <v>2081.5</v>
          </cell>
          <cell r="ES25">
            <v>201546</v>
          </cell>
          <cell r="ET25">
            <v>148910</v>
          </cell>
          <cell r="EU25">
            <v>39395.1</v>
          </cell>
          <cell r="EV25">
            <v>4486728</v>
          </cell>
          <cell r="EW25">
            <v>264278</v>
          </cell>
          <cell r="EX25">
            <v>43953</v>
          </cell>
          <cell r="EY25">
            <v>2447</v>
          </cell>
          <cell r="EZ25">
            <v>86643</v>
          </cell>
          <cell r="FA25">
            <v>204796</v>
          </cell>
          <cell r="FB25">
            <v>101399.3</v>
          </cell>
          <cell r="FC25">
            <v>2545</v>
          </cell>
          <cell r="FD25">
            <v>12854</v>
          </cell>
          <cell r="FE25">
            <v>12854</v>
          </cell>
          <cell r="FF25">
            <v>18</v>
          </cell>
          <cell r="FG25">
            <v>8927.9</v>
          </cell>
          <cell r="FH25">
            <v>9638.1</v>
          </cell>
          <cell r="FI25">
            <v>2466</v>
          </cell>
          <cell r="FJ25">
            <v>154114</v>
          </cell>
          <cell r="FK25">
            <v>23035.200000000001</v>
          </cell>
          <cell r="FL25">
            <v>35760</v>
          </cell>
          <cell r="FM25">
            <v>69233.8</v>
          </cell>
          <cell r="FN25">
            <v>0</v>
          </cell>
          <cell r="FO25">
            <v>1102</v>
          </cell>
        </row>
        <row r="26">
          <cell r="A26" t="str">
            <v>Utility average peak load</v>
          </cell>
          <cell r="B26" t="str">
            <v>PEAKA</v>
          </cell>
          <cell r="C26">
            <v>2000</v>
          </cell>
          <cell r="D26">
            <v>1063</v>
          </cell>
          <cell r="E26">
            <v>7353</v>
          </cell>
          <cell r="F26">
            <v>0</v>
          </cell>
          <cell r="G26" t="str">
            <v>n/a</v>
          </cell>
          <cell r="H26">
            <v>159800</v>
          </cell>
          <cell r="I26">
            <v>89388</v>
          </cell>
          <cell r="J26" t="str">
            <v>N/A</v>
          </cell>
          <cell r="K26">
            <v>19087</v>
          </cell>
          <cell r="L26">
            <v>139591</v>
          </cell>
          <cell r="M26">
            <v>7768.57</v>
          </cell>
          <cell r="N26">
            <v>1415</v>
          </cell>
          <cell r="O26" t="str">
            <v>N/A</v>
          </cell>
          <cell r="P26">
            <v>260000</v>
          </cell>
          <cell r="Q26">
            <v>220870.5</v>
          </cell>
          <cell r="R26">
            <v>44444</v>
          </cell>
          <cell r="S26">
            <v>3206.18</v>
          </cell>
          <cell r="T26">
            <v>1729</v>
          </cell>
          <cell r="U26">
            <v>0</v>
          </cell>
          <cell r="V26">
            <v>26339.78</v>
          </cell>
          <cell r="W26">
            <v>5082</v>
          </cell>
          <cell r="X26">
            <v>145943</v>
          </cell>
          <cell r="Y26">
            <v>6918</v>
          </cell>
          <cell r="Z26">
            <v>5049.29</v>
          </cell>
          <cell r="AA26">
            <v>10082.4</v>
          </cell>
          <cell r="AB26">
            <v>3067.8</v>
          </cell>
          <cell r="AC26">
            <v>44196</v>
          </cell>
          <cell r="AD26">
            <v>4245</v>
          </cell>
          <cell r="AE26">
            <v>523</v>
          </cell>
          <cell r="AF26">
            <v>1377.3</v>
          </cell>
          <cell r="AG26">
            <v>32581.1</v>
          </cell>
          <cell r="AH26">
            <v>0</v>
          </cell>
          <cell r="AI26">
            <v>1117165</v>
          </cell>
          <cell r="AJ26">
            <v>424</v>
          </cell>
          <cell r="AK26">
            <v>62564</v>
          </cell>
          <cell r="AL26">
            <v>7394</v>
          </cell>
          <cell r="AM26">
            <v>12444.4</v>
          </cell>
          <cell r="AN26">
            <v>99009.87</v>
          </cell>
          <cell r="AO26">
            <v>71000</v>
          </cell>
          <cell r="AP26">
            <v>12281</v>
          </cell>
          <cell r="AQ26">
            <v>1630</v>
          </cell>
          <cell r="AR26">
            <v>14262</v>
          </cell>
          <cell r="AS26">
            <v>70848</v>
          </cell>
          <cell r="AT26">
            <v>130277</v>
          </cell>
          <cell r="AU26">
            <v>21928.5</v>
          </cell>
          <cell r="AV26">
            <v>26472</v>
          </cell>
          <cell r="AW26">
            <v>222026</v>
          </cell>
          <cell r="AX26">
            <v>61348</v>
          </cell>
          <cell r="AY26">
            <v>27578</v>
          </cell>
          <cell r="AZ26">
            <v>70030</v>
          </cell>
          <cell r="BA26">
            <v>876231.2</v>
          </cell>
          <cell r="BB26">
            <v>13719.9</v>
          </cell>
          <cell r="BC26">
            <v>29440</v>
          </cell>
          <cell r="BD26">
            <v>15898.9</v>
          </cell>
          <cell r="BE26">
            <v>3255</v>
          </cell>
          <cell r="BF26">
            <v>272</v>
          </cell>
          <cell r="BG26" t="str">
            <v>N/A</v>
          </cell>
          <cell r="BH26">
            <v>4398.67</v>
          </cell>
          <cell r="BI26">
            <v>4398.67</v>
          </cell>
          <cell r="BJ26">
            <v>4398.67</v>
          </cell>
          <cell r="BK26">
            <v>12410</v>
          </cell>
          <cell r="BL26" t="str">
            <v>not available</v>
          </cell>
          <cell r="BM26">
            <v>29440</v>
          </cell>
          <cell r="BN26">
            <v>482600</v>
          </cell>
          <cell r="BO26">
            <v>2804000</v>
          </cell>
          <cell r="BP26">
            <v>1091826</v>
          </cell>
          <cell r="BQ26">
            <v>407169</v>
          </cell>
          <cell r="BR26">
            <v>0</v>
          </cell>
          <cell r="BS26">
            <v>33773</v>
          </cell>
          <cell r="BT26">
            <v>9028.7000000000007</v>
          </cell>
          <cell r="BU26">
            <v>15993</v>
          </cell>
          <cell r="BV26">
            <v>11329</v>
          </cell>
          <cell r="BW26">
            <v>110211.8</v>
          </cell>
          <cell r="BX26">
            <v>299003</v>
          </cell>
          <cell r="BY26">
            <v>4995.47</v>
          </cell>
          <cell r="BZ26">
            <v>38625.300000000003</v>
          </cell>
          <cell r="CA26">
            <v>33149.1</v>
          </cell>
          <cell r="CB26">
            <v>22876.04</v>
          </cell>
          <cell r="CC26">
            <v>22098.400000000001</v>
          </cell>
          <cell r="CD26">
            <v>22098.400000000001</v>
          </cell>
          <cell r="CE26">
            <v>34.299999999999997</v>
          </cell>
          <cell r="CF26">
            <v>503777</v>
          </cell>
          <cell r="CG26">
            <v>16748</v>
          </cell>
          <cell r="CH26" t="str">
            <v>N/A</v>
          </cell>
          <cell r="CI26">
            <v>321765</v>
          </cell>
          <cell r="CJ26">
            <v>5349</v>
          </cell>
          <cell r="CK26">
            <v>24030</v>
          </cell>
          <cell r="CL26">
            <v>18013</v>
          </cell>
          <cell r="CM26">
            <v>35026</v>
          </cell>
          <cell r="CN26">
            <v>7704.7</v>
          </cell>
          <cell r="CO26">
            <v>81876</v>
          </cell>
          <cell r="CP26">
            <v>5526</v>
          </cell>
          <cell r="CQ26">
            <v>30654</v>
          </cell>
          <cell r="CR26">
            <v>620.79999999999995</v>
          </cell>
          <cell r="CS26">
            <v>102886</v>
          </cell>
          <cell r="CT26">
            <v>124212</v>
          </cell>
          <cell r="CU26">
            <v>25841</v>
          </cell>
          <cell r="CV26">
            <v>2140.41</v>
          </cell>
          <cell r="CW26">
            <v>3216.2</v>
          </cell>
          <cell r="CX26">
            <v>42329</v>
          </cell>
          <cell r="CY26">
            <v>91254.9</v>
          </cell>
          <cell r="CZ26">
            <v>17215</v>
          </cell>
          <cell r="DA26">
            <v>0</v>
          </cell>
          <cell r="DB26">
            <v>1508524984</v>
          </cell>
          <cell r="DC26">
            <v>777</v>
          </cell>
          <cell r="DD26">
            <v>34962</v>
          </cell>
          <cell r="DE26">
            <v>48416</v>
          </cell>
          <cell r="DF26">
            <v>193805</v>
          </cell>
          <cell r="DG26">
            <v>25165</v>
          </cell>
          <cell r="DH26">
            <v>13739.72</v>
          </cell>
          <cell r="DI26">
            <v>32</v>
          </cell>
          <cell r="DJ26">
            <v>0</v>
          </cell>
          <cell r="DK26">
            <v>113347</v>
          </cell>
          <cell r="DL26">
            <v>7936</v>
          </cell>
          <cell r="DM26">
            <v>5761</v>
          </cell>
          <cell r="DN26">
            <v>21375.599999999999</v>
          </cell>
          <cell r="DO26">
            <v>30620</v>
          </cell>
          <cell r="DP26">
            <v>7481.3</v>
          </cell>
          <cell r="DQ26">
            <v>37694.6</v>
          </cell>
          <cell r="DR26">
            <v>110</v>
          </cell>
          <cell r="DS26">
            <v>16009</v>
          </cell>
          <cell r="DT26">
            <v>0</v>
          </cell>
          <cell r="DU26">
            <v>167921.1</v>
          </cell>
          <cell r="DV26">
            <v>21393.4</v>
          </cell>
          <cell r="DW26">
            <v>2235.8000000000002</v>
          </cell>
          <cell r="DX26">
            <v>1430.72</v>
          </cell>
          <cell r="DY26">
            <v>15478</v>
          </cell>
          <cell r="DZ26">
            <v>2579.8200000000002</v>
          </cell>
          <cell r="EA26">
            <v>7671</v>
          </cell>
          <cell r="EB26">
            <v>3450</v>
          </cell>
          <cell r="EC26">
            <v>12467.9</v>
          </cell>
          <cell r="ED26">
            <v>12467.9</v>
          </cell>
          <cell r="EE26">
            <v>12467.9</v>
          </cell>
          <cell r="EF26">
            <v>8306</v>
          </cell>
          <cell r="EG26">
            <v>0</v>
          </cell>
          <cell r="EH26">
            <v>235497</v>
          </cell>
          <cell r="EI26">
            <v>15487</v>
          </cell>
          <cell r="EJ26">
            <v>56412</v>
          </cell>
          <cell r="EK26">
            <v>130277</v>
          </cell>
          <cell r="EL26" t="str">
            <v>N/A</v>
          </cell>
          <cell r="EM26">
            <v>6932.6</v>
          </cell>
          <cell r="EN26">
            <v>3364.25</v>
          </cell>
          <cell r="EO26">
            <v>3252</v>
          </cell>
          <cell r="EP26">
            <v>12581.12</v>
          </cell>
          <cell r="EQ26">
            <v>17560.14</v>
          </cell>
          <cell r="ER26">
            <v>2114.3000000000002</v>
          </cell>
          <cell r="ES26">
            <v>390003</v>
          </cell>
          <cell r="ET26">
            <v>161166</v>
          </cell>
          <cell r="EU26">
            <v>35368</v>
          </cell>
          <cell r="EV26">
            <v>4009164</v>
          </cell>
          <cell r="EW26">
            <v>229702.3</v>
          </cell>
          <cell r="EX26">
            <v>7610</v>
          </cell>
          <cell r="EY26">
            <v>2253</v>
          </cell>
          <cell r="EZ26">
            <v>15477</v>
          </cell>
          <cell r="FA26">
            <v>190894</v>
          </cell>
          <cell r="FB26">
            <v>88987.76</v>
          </cell>
          <cell r="FC26">
            <v>2517</v>
          </cell>
          <cell r="FD26">
            <v>12783</v>
          </cell>
          <cell r="FE26">
            <v>12783</v>
          </cell>
          <cell r="FF26">
            <v>15</v>
          </cell>
          <cell r="FG26">
            <v>9294.2800000000007</v>
          </cell>
          <cell r="FH26">
            <v>9009.6</v>
          </cell>
          <cell r="FI26">
            <v>1468</v>
          </cell>
          <cell r="FJ26">
            <v>134243</v>
          </cell>
          <cell r="FK26">
            <v>16520</v>
          </cell>
          <cell r="FL26">
            <v>6476</v>
          </cell>
          <cell r="FM26">
            <v>63815</v>
          </cell>
          <cell r="FN26">
            <v>0</v>
          </cell>
          <cell r="FO26">
            <v>1156</v>
          </cell>
        </row>
        <row r="27">
          <cell r="A27" t="str">
            <v>Total circuit kms of line</v>
          </cell>
          <cell r="B27" t="str">
            <v>KMC</v>
          </cell>
          <cell r="C27">
            <v>2000</v>
          </cell>
          <cell r="D27">
            <v>8</v>
          </cell>
          <cell r="E27">
            <v>92</v>
          </cell>
          <cell r="F27">
            <v>41</v>
          </cell>
          <cell r="G27">
            <v>1059</v>
          </cell>
          <cell r="H27">
            <v>818.3</v>
          </cell>
          <cell r="I27">
            <v>27.1</v>
          </cell>
          <cell r="J27">
            <v>647</v>
          </cell>
          <cell r="K27">
            <v>134.5</v>
          </cell>
          <cell r="L27">
            <v>389.06</v>
          </cell>
          <cell r="M27" t="str">
            <v>n/a</v>
          </cell>
          <cell r="N27">
            <v>12</v>
          </cell>
          <cell r="O27">
            <v>39</v>
          </cell>
          <cell r="P27">
            <v>1300</v>
          </cell>
          <cell r="Q27">
            <v>929</v>
          </cell>
          <cell r="R27">
            <v>797</v>
          </cell>
          <cell r="S27">
            <v>40</v>
          </cell>
          <cell r="T27">
            <v>10.95</v>
          </cell>
          <cell r="U27">
            <v>38.5</v>
          </cell>
          <cell r="V27">
            <v>91.7</v>
          </cell>
          <cell r="W27">
            <v>27.45</v>
          </cell>
          <cell r="X27">
            <v>561</v>
          </cell>
          <cell r="Y27">
            <v>40</v>
          </cell>
          <cell r="Z27">
            <v>21</v>
          </cell>
          <cell r="AA27">
            <v>37.200000000000003</v>
          </cell>
          <cell r="AB27">
            <v>19.3</v>
          </cell>
          <cell r="AC27">
            <v>186.7</v>
          </cell>
          <cell r="AD27">
            <v>21.2</v>
          </cell>
          <cell r="AE27">
            <v>7</v>
          </cell>
          <cell r="AF27">
            <v>7.65</v>
          </cell>
          <cell r="AG27">
            <v>129.87200000000001</v>
          </cell>
          <cell r="AH27">
            <v>16.8</v>
          </cell>
          <cell r="AI27">
            <v>10420</v>
          </cell>
          <cell r="AJ27">
            <v>1270</v>
          </cell>
          <cell r="AK27">
            <v>251.005</v>
          </cell>
          <cell r="AL27">
            <v>118.3</v>
          </cell>
          <cell r="AM27">
            <v>133</v>
          </cell>
          <cell r="AN27">
            <v>377.8</v>
          </cell>
          <cell r="AO27">
            <v>156.80000000000001</v>
          </cell>
          <cell r="AP27">
            <v>76.58</v>
          </cell>
          <cell r="AQ27">
            <v>8.08</v>
          </cell>
          <cell r="AR27">
            <v>240</v>
          </cell>
          <cell r="AS27">
            <v>1826.45</v>
          </cell>
          <cell r="AT27">
            <v>833.8</v>
          </cell>
          <cell r="AU27">
            <v>153.13</v>
          </cell>
          <cell r="AV27">
            <v>153.13</v>
          </cell>
          <cell r="AW27">
            <v>975</v>
          </cell>
          <cell r="AX27">
            <v>350</v>
          </cell>
          <cell r="AY27">
            <v>175.76</v>
          </cell>
          <cell r="AZ27">
            <v>581.29999999999995</v>
          </cell>
          <cell r="BA27">
            <v>1906</v>
          </cell>
          <cell r="BB27">
            <v>55.8</v>
          </cell>
          <cell r="BC27">
            <v>63.75</v>
          </cell>
          <cell r="BD27">
            <v>68.48</v>
          </cell>
          <cell r="BE27">
            <v>9</v>
          </cell>
          <cell r="BF27">
            <v>3</v>
          </cell>
          <cell r="BG27">
            <v>250</v>
          </cell>
          <cell r="BH27">
            <v>21</v>
          </cell>
          <cell r="BI27">
            <v>21</v>
          </cell>
          <cell r="BJ27">
            <v>21</v>
          </cell>
          <cell r="BK27">
            <v>30.23</v>
          </cell>
          <cell r="BL27" t="str">
            <v>not available</v>
          </cell>
          <cell r="BM27">
            <v>63.75</v>
          </cell>
          <cell r="BN27">
            <v>1927.4</v>
          </cell>
          <cell r="BO27">
            <v>113800</v>
          </cell>
          <cell r="BP27" t="str">
            <v>not available</v>
          </cell>
          <cell r="BQ27">
            <v>2148</v>
          </cell>
          <cell r="BR27">
            <v>97.557000000000002</v>
          </cell>
          <cell r="BS27">
            <v>582</v>
          </cell>
          <cell r="BT27" t="str">
            <v>unknown</v>
          </cell>
          <cell r="BU27">
            <v>98</v>
          </cell>
          <cell r="BV27">
            <v>49</v>
          </cell>
          <cell r="BW27">
            <v>347.9</v>
          </cell>
          <cell r="BX27">
            <v>1603</v>
          </cell>
          <cell r="BY27">
            <v>15</v>
          </cell>
          <cell r="BZ27">
            <v>118.29</v>
          </cell>
          <cell r="CA27">
            <v>994</v>
          </cell>
          <cell r="CB27">
            <v>135</v>
          </cell>
          <cell r="CC27">
            <v>79.599999999999994</v>
          </cell>
          <cell r="CD27">
            <v>76.599999999999994</v>
          </cell>
          <cell r="CE27">
            <v>1047</v>
          </cell>
          <cell r="CF27">
            <v>2213</v>
          </cell>
          <cell r="CG27" t="str">
            <v>14,25</v>
          </cell>
          <cell r="CH27">
            <v>15</v>
          </cell>
          <cell r="CI27">
            <v>1789</v>
          </cell>
          <cell r="CJ27">
            <v>36.4</v>
          </cell>
          <cell r="CK27">
            <v>78</v>
          </cell>
          <cell r="CL27">
            <v>98.7</v>
          </cell>
          <cell r="CM27">
            <v>98.7</v>
          </cell>
          <cell r="CN27">
            <v>0</v>
          </cell>
          <cell r="CO27">
            <v>835</v>
          </cell>
          <cell r="CP27">
            <v>40.75</v>
          </cell>
          <cell r="CQ27">
            <v>106.3</v>
          </cell>
          <cell r="CR27">
            <v>4</v>
          </cell>
          <cell r="CS27">
            <v>575</v>
          </cell>
          <cell r="CT27" t="str">
            <v>720 km</v>
          </cell>
          <cell r="CU27">
            <v>310.8</v>
          </cell>
          <cell r="CV27">
            <v>14.4</v>
          </cell>
          <cell r="CW27">
            <v>0</v>
          </cell>
          <cell r="CX27">
            <v>737</v>
          </cell>
          <cell r="CY27">
            <v>557</v>
          </cell>
          <cell r="CZ27">
            <v>109.2</v>
          </cell>
          <cell r="DA27">
            <v>26.8</v>
          </cell>
          <cell r="DB27">
            <v>1324</v>
          </cell>
          <cell r="DC27">
            <v>12</v>
          </cell>
          <cell r="DD27">
            <v>134.5</v>
          </cell>
          <cell r="DE27">
            <v>277</v>
          </cell>
          <cell r="DF27">
            <v>1588.8</v>
          </cell>
          <cell r="DG27">
            <v>114.7</v>
          </cell>
          <cell r="DH27">
            <v>127.9</v>
          </cell>
          <cell r="DI27">
            <v>0</v>
          </cell>
          <cell r="DJ27">
            <v>0</v>
          </cell>
          <cell r="DK27">
            <v>477</v>
          </cell>
          <cell r="DL27">
            <v>47</v>
          </cell>
          <cell r="DM27">
            <v>20</v>
          </cell>
          <cell r="DN27">
            <v>265</v>
          </cell>
          <cell r="DO27" t="str">
            <v>n/a</v>
          </cell>
          <cell r="DP27">
            <v>25.2</v>
          </cell>
          <cell r="DQ27">
            <v>98.99</v>
          </cell>
          <cell r="DR27">
            <v>704</v>
          </cell>
          <cell r="DS27">
            <v>70</v>
          </cell>
          <cell r="DT27">
            <v>0</v>
          </cell>
          <cell r="DU27">
            <v>846</v>
          </cell>
          <cell r="DV27">
            <v>83.88</v>
          </cell>
          <cell r="DW27">
            <v>14.7</v>
          </cell>
          <cell r="DX27">
            <v>655</v>
          </cell>
          <cell r="DY27">
            <v>129.66</v>
          </cell>
          <cell r="DZ27">
            <v>18.5</v>
          </cell>
          <cell r="EA27">
            <v>28.7</v>
          </cell>
          <cell r="EB27">
            <v>18</v>
          </cell>
          <cell r="EC27">
            <v>128.30000000000001</v>
          </cell>
          <cell r="ED27">
            <v>128.30000000000001</v>
          </cell>
          <cell r="EE27">
            <v>128.30000000000001</v>
          </cell>
          <cell r="EF27">
            <v>38.299999999999997</v>
          </cell>
          <cell r="EG27">
            <v>8.8000000000000007</v>
          </cell>
          <cell r="EH27">
            <v>728</v>
          </cell>
          <cell r="EI27">
            <v>57</v>
          </cell>
          <cell r="EJ27">
            <v>243</v>
          </cell>
          <cell r="EK27">
            <v>833.8</v>
          </cell>
          <cell r="EL27">
            <v>43</v>
          </cell>
          <cell r="EM27">
            <v>412.42</v>
          </cell>
          <cell r="EN27">
            <v>20.375</v>
          </cell>
          <cell r="EO27">
            <v>87</v>
          </cell>
          <cell r="EP27">
            <v>72.5</v>
          </cell>
          <cell r="EQ27">
            <v>90.7</v>
          </cell>
          <cell r="ER27">
            <v>17</v>
          </cell>
          <cell r="ES27">
            <v>249.5</v>
          </cell>
          <cell r="ET27">
            <v>1314.24</v>
          </cell>
          <cell r="EU27">
            <v>132</v>
          </cell>
          <cell r="EV27">
            <v>16533</v>
          </cell>
          <cell r="EW27">
            <v>876</v>
          </cell>
          <cell r="EX27">
            <v>41.1</v>
          </cell>
          <cell r="EY27">
            <v>6</v>
          </cell>
          <cell r="EZ27">
            <v>208.3</v>
          </cell>
          <cell r="FA27">
            <v>1248</v>
          </cell>
          <cell r="FB27">
            <v>390.9</v>
          </cell>
          <cell r="FC27">
            <v>27</v>
          </cell>
          <cell r="FD27">
            <v>120</v>
          </cell>
          <cell r="FE27">
            <v>120</v>
          </cell>
          <cell r="FF27">
            <v>0</v>
          </cell>
          <cell r="FG27">
            <v>32.65</v>
          </cell>
          <cell r="FH27">
            <v>34.700000000000003</v>
          </cell>
          <cell r="FI27">
            <v>9.43</v>
          </cell>
          <cell r="FJ27">
            <v>789</v>
          </cell>
          <cell r="FK27">
            <v>0</v>
          </cell>
          <cell r="FL27">
            <v>25.5</v>
          </cell>
          <cell r="FM27">
            <v>216</v>
          </cell>
          <cell r="FN27">
            <v>21.547999999999998</v>
          </cell>
          <cell r="FO27">
            <v>11</v>
          </cell>
        </row>
        <row r="28">
          <cell r="A28" t="str">
            <v>Overhead circuit kms of line</v>
          </cell>
          <cell r="B28" t="str">
            <v>KMCO</v>
          </cell>
          <cell r="C28">
            <v>2000</v>
          </cell>
          <cell r="D28">
            <v>8</v>
          </cell>
          <cell r="E28">
            <v>22</v>
          </cell>
          <cell r="F28">
            <v>30</v>
          </cell>
          <cell r="G28">
            <v>531</v>
          </cell>
          <cell r="H28">
            <v>409.15</v>
          </cell>
          <cell r="I28">
            <v>230</v>
          </cell>
          <cell r="J28">
            <v>582</v>
          </cell>
          <cell r="K28">
            <v>67.25</v>
          </cell>
          <cell r="L28">
            <v>255.58</v>
          </cell>
          <cell r="M28" t="str">
            <v>n/a</v>
          </cell>
          <cell r="N28">
            <v>9</v>
          </cell>
          <cell r="O28">
            <v>35</v>
          </cell>
          <cell r="P28">
            <v>836</v>
          </cell>
          <cell r="Q28">
            <v>633</v>
          </cell>
          <cell r="R28">
            <v>763</v>
          </cell>
          <cell r="S28">
            <v>32</v>
          </cell>
          <cell r="T28">
            <v>9.1999999999999993</v>
          </cell>
          <cell r="U28">
            <v>30</v>
          </cell>
          <cell r="V28">
            <v>72.73</v>
          </cell>
          <cell r="W28">
            <v>26</v>
          </cell>
          <cell r="X28">
            <v>352</v>
          </cell>
          <cell r="Y28">
            <v>30</v>
          </cell>
          <cell r="Z28">
            <v>17</v>
          </cell>
          <cell r="AA28">
            <v>36.799999999999997</v>
          </cell>
          <cell r="AB28">
            <v>18.3</v>
          </cell>
          <cell r="AC28">
            <v>126.7</v>
          </cell>
          <cell r="AD28">
            <v>15.3</v>
          </cell>
          <cell r="AE28">
            <v>7</v>
          </cell>
          <cell r="AF28">
            <v>1.25</v>
          </cell>
          <cell r="AG28">
            <v>87.322999999999993</v>
          </cell>
          <cell r="AH28">
            <v>12.5</v>
          </cell>
          <cell r="AI28">
            <v>4531</v>
          </cell>
          <cell r="AJ28">
            <v>1090</v>
          </cell>
          <cell r="AK28">
            <v>202.87100000000001</v>
          </cell>
          <cell r="AL28">
            <v>107.7</v>
          </cell>
          <cell r="AM28">
            <v>122.4</v>
          </cell>
          <cell r="AN28">
            <v>195.08</v>
          </cell>
          <cell r="AO28">
            <v>106.3</v>
          </cell>
          <cell r="AP28">
            <v>68.599999999999994</v>
          </cell>
          <cell r="AQ28">
            <v>6.28</v>
          </cell>
          <cell r="AR28">
            <v>212</v>
          </cell>
          <cell r="AS28">
            <v>1825.33</v>
          </cell>
          <cell r="AT28">
            <v>660.6</v>
          </cell>
          <cell r="AU28">
            <v>106.1</v>
          </cell>
          <cell r="AV28">
            <v>106.1</v>
          </cell>
          <cell r="AW28">
            <v>409</v>
          </cell>
          <cell r="AX28">
            <v>335</v>
          </cell>
          <cell r="AY28">
            <v>169.03</v>
          </cell>
          <cell r="AZ28">
            <v>433.7</v>
          </cell>
          <cell r="BA28">
            <v>686</v>
          </cell>
          <cell r="BB28">
            <v>44.8</v>
          </cell>
          <cell r="BC28">
            <v>56.65</v>
          </cell>
          <cell r="BD28">
            <v>57.48</v>
          </cell>
          <cell r="BE28">
            <v>9</v>
          </cell>
          <cell r="BF28">
            <v>2.8</v>
          </cell>
          <cell r="BG28">
            <v>225</v>
          </cell>
          <cell r="BH28">
            <v>18.5</v>
          </cell>
          <cell r="BI28">
            <v>18.5</v>
          </cell>
          <cell r="BJ28">
            <v>18.5</v>
          </cell>
          <cell r="BK28">
            <v>15.13</v>
          </cell>
          <cell r="BL28" t="str">
            <v>not available</v>
          </cell>
          <cell r="BM28">
            <v>56.65</v>
          </cell>
          <cell r="BN28">
            <v>577</v>
          </cell>
          <cell r="BO28">
            <v>110265</v>
          </cell>
          <cell r="BP28" t="str">
            <v>not available</v>
          </cell>
          <cell r="BQ28">
            <v>725</v>
          </cell>
          <cell r="BR28">
            <v>79.614999999999995</v>
          </cell>
          <cell r="BS28">
            <v>499</v>
          </cell>
          <cell r="BT28" t="str">
            <v>unknown</v>
          </cell>
          <cell r="BU28">
            <v>88</v>
          </cell>
          <cell r="BV28">
            <v>34</v>
          </cell>
          <cell r="BW28">
            <v>241.6</v>
          </cell>
          <cell r="BX28">
            <v>951</v>
          </cell>
          <cell r="BY28">
            <v>0</v>
          </cell>
          <cell r="BZ28">
            <v>110.94</v>
          </cell>
          <cell r="CA28">
            <v>894</v>
          </cell>
          <cell r="CB28">
            <v>98</v>
          </cell>
          <cell r="CC28">
            <v>51.17</v>
          </cell>
          <cell r="CD28">
            <v>51.17</v>
          </cell>
          <cell r="CE28">
            <v>1005</v>
          </cell>
          <cell r="CF28">
            <v>1106</v>
          </cell>
          <cell r="CG28">
            <v>12.85</v>
          </cell>
          <cell r="CH28">
            <v>13</v>
          </cell>
          <cell r="CI28">
            <v>697</v>
          </cell>
          <cell r="CJ28">
            <v>30.7</v>
          </cell>
          <cell r="CK28">
            <v>58</v>
          </cell>
          <cell r="CL28">
            <v>75.36</v>
          </cell>
          <cell r="CM28">
            <v>75.36</v>
          </cell>
          <cell r="CN28">
            <v>21.192</v>
          </cell>
          <cell r="CO28">
            <v>721</v>
          </cell>
          <cell r="CP28">
            <v>38.25</v>
          </cell>
          <cell r="CQ28">
            <v>53.15</v>
          </cell>
          <cell r="CR28">
            <v>3.5</v>
          </cell>
          <cell r="CS28">
            <v>233</v>
          </cell>
          <cell r="CT28" t="str">
            <v>472km</v>
          </cell>
          <cell r="CU28">
            <v>260</v>
          </cell>
          <cell r="CV28">
            <v>25.3</v>
          </cell>
          <cell r="CW28">
            <v>0</v>
          </cell>
          <cell r="CX28">
            <v>671</v>
          </cell>
          <cell r="CY28">
            <v>498</v>
          </cell>
          <cell r="CZ28">
            <v>107.8</v>
          </cell>
          <cell r="DA28">
            <v>23.15</v>
          </cell>
          <cell r="DB28">
            <v>546</v>
          </cell>
          <cell r="DC28">
            <v>12</v>
          </cell>
          <cell r="DD28">
            <v>78.5</v>
          </cell>
          <cell r="DE28">
            <v>234</v>
          </cell>
          <cell r="DF28">
            <v>1161</v>
          </cell>
          <cell r="DG28">
            <v>103.3</v>
          </cell>
          <cell r="DH28">
            <v>117</v>
          </cell>
          <cell r="DI28">
            <v>0</v>
          </cell>
          <cell r="DJ28">
            <v>0</v>
          </cell>
          <cell r="DK28">
            <v>339</v>
          </cell>
          <cell r="DL28">
            <v>36</v>
          </cell>
          <cell r="DM28">
            <v>19</v>
          </cell>
          <cell r="DN28">
            <v>257.60000000000002</v>
          </cell>
          <cell r="DO28" t="str">
            <v>n/a</v>
          </cell>
          <cell r="DP28">
            <v>22.6</v>
          </cell>
          <cell r="DQ28">
            <v>92.64</v>
          </cell>
          <cell r="DR28">
            <v>599</v>
          </cell>
          <cell r="DS28">
            <v>68</v>
          </cell>
          <cell r="DT28">
            <v>0</v>
          </cell>
          <cell r="DU28">
            <v>247</v>
          </cell>
          <cell r="DV28">
            <v>75.599999999999994</v>
          </cell>
          <cell r="DW28">
            <v>14.7</v>
          </cell>
          <cell r="DX28">
            <v>553.9</v>
          </cell>
          <cell r="DY28">
            <v>80.869</v>
          </cell>
          <cell r="DZ28">
            <v>17</v>
          </cell>
          <cell r="EA28">
            <v>18.8</v>
          </cell>
          <cell r="EB28">
            <v>16</v>
          </cell>
          <cell r="EC28">
            <v>123.2</v>
          </cell>
          <cell r="ED28">
            <v>123.2</v>
          </cell>
          <cell r="EE28">
            <v>123.2</v>
          </cell>
          <cell r="EF28">
            <v>35.200000000000003</v>
          </cell>
          <cell r="EG28">
            <v>8.3000000000000007</v>
          </cell>
          <cell r="EH28">
            <v>525</v>
          </cell>
          <cell r="EI28">
            <v>48</v>
          </cell>
          <cell r="EJ28">
            <v>181.6</v>
          </cell>
          <cell r="EK28">
            <v>660.6</v>
          </cell>
          <cell r="EL28">
            <v>39</v>
          </cell>
          <cell r="EM28">
            <v>397.82</v>
          </cell>
          <cell r="EN28">
            <v>20.375</v>
          </cell>
          <cell r="EO28">
            <v>70</v>
          </cell>
          <cell r="EP28">
            <v>7.71</v>
          </cell>
          <cell r="EQ28">
            <v>38.200000000000003</v>
          </cell>
          <cell r="ER28">
            <v>17</v>
          </cell>
          <cell r="ES28">
            <v>201.8</v>
          </cell>
          <cell r="ET28">
            <v>872.46</v>
          </cell>
          <cell r="EU28">
            <v>89</v>
          </cell>
          <cell r="EV28">
            <v>9172</v>
          </cell>
          <cell r="EW28">
            <v>624</v>
          </cell>
          <cell r="EX28">
            <v>35.5</v>
          </cell>
          <cell r="EY28">
            <v>6</v>
          </cell>
          <cell r="EZ28">
            <v>136.1</v>
          </cell>
          <cell r="FA28">
            <v>893</v>
          </cell>
          <cell r="FB28">
            <v>315.60000000000002</v>
          </cell>
          <cell r="FC28">
            <v>10</v>
          </cell>
          <cell r="FD28">
            <v>113</v>
          </cell>
          <cell r="FE28">
            <v>113</v>
          </cell>
          <cell r="FF28">
            <v>0</v>
          </cell>
          <cell r="FG28">
            <v>30.65</v>
          </cell>
          <cell r="FH28">
            <v>26.1</v>
          </cell>
          <cell r="FI28">
            <v>8.6</v>
          </cell>
          <cell r="FJ28">
            <v>434</v>
          </cell>
          <cell r="FK28">
            <v>0</v>
          </cell>
          <cell r="FL28">
            <v>16.5</v>
          </cell>
          <cell r="FM28">
            <v>151</v>
          </cell>
          <cell r="FN28">
            <v>19.306000000000001</v>
          </cell>
          <cell r="FO28">
            <v>10</v>
          </cell>
        </row>
        <row r="29">
          <cell r="A29" t="str">
            <v>Underground circuit kms ofline</v>
          </cell>
          <cell r="B29" t="str">
            <v>KMCU</v>
          </cell>
          <cell r="C29">
            <v>2000</v>
          </cell>
          <cell r="D29">
            <v>0</v>
          </cell>
          <cell r="E29">
            <v>0.5</v>
          </cell>
          <cell r="F29">
            <v>11</v>
          </cell>
          <cell r="G29">
            <v>531</v>
          </cell>
          <cell r="H29">
            <v>409.15</v>
          </cell>
          <cell r="I29">
            <v>41</v>
          </cell>
          <cell r="J29">
            <v>65</v>
          </cell>
          <cell r="K29">
            <v>67.25</v>
          </cell>
          <cell r="L29">
            <v>133.446</v>
          </cell>
          <cell r="M29" t="str">
            <v>n/a</v>
          </cell>
          <cell r="N29">
            <v>3</v>
          </cell>
          <cell r="O29">
            <v>4</v>
          </cell>
          <cell r="P29">
            <v>467</v>
          </cell>
          <cell r="Q29">
            <v>296</v>
          </cell>
          <cell r="R29">
            <v>34</v>
          </cell>
          <cell r="S29">
            <v>8</v>
          </cell>
          <cell r="T29">
            <v>1.75</v>
          </cell>
          <cell r="U29">
            <v>8.5</v>
          </cell>
          <cell r="V29">
            <v>18.97</v>
          </cell>
          <cell r="W29">
            <v>1.45</v>
          </cell>
          <cell r="X29">
            <v>209</v>
          </cell>
          <cell r="Y29">
            <v>10</v>
          </cell>
          <cell r="Z29">
            <v>4</v>
          </cell>
          <cell r="AA29">
            <v>0.4</v>
          </cell>
          <cell r="AB29">
            <v>1</v>
          </cell>
          <cell r="AC29">
            <v>60</v>
          </cell>
          <cell r="AD29">
            <v>5.9</v>
          </cell>
          <cell r="AE29">
            <v>0</v>
          </cell>
          <cell r="AF29">
            <v>0</v>
          </cell>
          <cell r="AG29">
            <v>42.548000000000002</v>
          </cell>
          <cell r="AH29">
            <v>4.3</v>
          </cell>
          <cell r="AI29">
            <v>5889</v>
          </cell>
          <cell r="AJ29">
            <v>180</v>
          </cell>
          <cell r="AK29">
            <v>48.134</v>
          </cell>
          <cell r="AL29">
            <v>10.6</v>
          </cell>
          <cell r="AM29">
            <v>10.6</v>
          </cell>
          <cell r="AN29">
            <v>182.73</v>
          </cell>
          <cell r="AO29">
            <v>50.5</v>
          </cell>
          <cell r="AP29">
            <v>7.98</v>
          </cell>
          <cell r="AQ29">
            <v>1.8</v>
          </cell>
          <cell r="AR29">
            <v>28</v>
          </cell>
          <cell r="AS29">
            <v>1.1200000000000001</v>
          </cell>
          <cell r="AT29">
            <v>173</v>
          </cell>
          <cell r="AU29">
            <v>47.03</v>
          </cell>
          <cell r="AV29">
            <v>47.03</v>
          </cell>
          <cell r="AW29">
            <v>566</v>
          </cell>
          <cell r="AX29">
            <v>15</v>
          </cell>
          <cell r="AY29">
            <v>6.73</v>
          </cell>
          <cell r="AZ29">
            <v>147.6</v>
          </cell>
          <cell r="BA29">
            <v>1220</v>
          </cell>
          <cell r="BB29">
            <v>11</v>
          </cell>
          <cell r="BC29">
            <v>7.1</v>
          </cell>
          <cell r="BD29">
            <v>11</v>
          </cell>
          <cell r="BE29">
            <v>1</v>
          </cell>
          <cell r="BF29">
            <v>0.2</v>
          </cell>
          <cell r="BG29">
            <v>25</v>
          </cell>
          <cell r="BH29">
            <v>2.5</v>
          </cell>
          <cell r="BI29">
            <v>2.5</v>
          </cell>
          <cell r="BJ29">
            <v>2.5</v>
          </cell>
          <cell r="BK29">
            <v>15.1</v>
          </cell>
          <cell r="BL29" t="str">
            <v>not available</v>
          </cell>
          <cell r="BM29">
            <v>7.1</v>
          </cell>
          <cell r="BN29">
            <v>126.7</v>
          </cell>
          <cell r="BO29">
            <v>3615</v>
          </cell>
          <cell r="BP29" t="str">
            <v>not available</v>
          </cell>
          <cell r="BQ29">
            <v>1423</v>
          </cell>
          <cell r="BR29">
            <v>17.942</v>
          </cell>
          <cell r="BS29">
            <v>83</v>
          </cell>
          <cell r="BT29" t="str">
            <v>unknown</v>
          </cell>
          <cell r="BU29">
            <v>10</v>
          </cell>
          <cell r="BV29">
            <v>15</v>
          </cell>
          <cell r="BW29">
            <v>106.3</v>
          </cell>
          <cell r="BX29">
            <v>652</v>
          </cell>
          <cell r="BY29">
            <v>0</v>
          </cell>
          <cell r="BZ29">
            <v>7.35</v>
          </cell>
          <cell r="CA29">
            <v>100</v>
          </cell>
          <cell r="CB29">
            <v>37</v>
          </cell>
          <cell r="CC29">
            <v>28.44</v>
          </cell>
          <cell r="CD29">
            <v>28.44</v>
          </cell>
          <cell r="CE29">
            <v>42</v>
          </cell>
          <cell r="CF29">
            <v>1107</v>
          </cell>
          <cell r="CG29">
            <v>1.4</v>
          </cell>
          <cell r="CH29">
            <v>1</v>
          </cell>
          <cell r="CI29">
            <v>1092</v>
          </cell>
          <cell r="CJ29">
            <v>5.7</v>
          </cell>
          <cell r="CK29">
            <v>20</v>
          </cell>
          <cell r="CL29">
            <v>23.34</v>
          </cell>
          <cell r="CM29">
            <v>23.34</v>
          </cell>
          <cell r="CN29">
            <v>21.192</v>
          </cell>
          <cell r="CO29">
            <v>114</v>
          </cell>
          <cell r="CP29">
            <v>2.5</v>
          </cell>
          <cell r="CQ29">
            <v>53.15</v>
          </cell>
          <cell r="CR29">
            <v>0.5</v>
          </cell>
          <cell r="CS29">
            <v>342</v>
          </cell>
          <cell r="CT29" t="str">
            <v>248 km</v>
          </cell>
          <cell r="CU29">
            <v>50.8</v>
          </cell>
          <cell r="CV29" t="str">
            <v>n/a</v>
          </cell>
          <cell r="CW29">
            <v>0</v>
          </cell>
          <cell r="CX29">
            <v>66</v>
          </cell>
          <cell r="CY29">
            <v>59</v>
          </cell>
          <cell r="CZ29">
            <v>1.4</v>
          </cell>
          <cell r="DA29">
            <v>3.65</v>
          </cell>
          <cell r="DB29">
            <v>778</v>
          </cell>
          <cell r="DC29">
            <v>0</v>
          </cell>
          <cell r="DD29">
            <v>56</v>
          </cell>
          <cell r="DE29">
            <v>43</v>
          </cell>
          <cell r="DF29">
            <v>427.8</v>
          </cell>
          <cell r="DG29">
            <v>11.486000000000001</v>
          </cell>
          <cell r="DH29">
            <v>10.9</v>
          </cell>
          <cell r="DI29">
            <v>0</v>
          </cell>
          <cell r="DJ29">
            <v>0</v>
          </cell>
          <cell r="DK29">
            <v>137</v>
          </cell>
          <cell r="DL29">
            <v>11</v>
          </cell>
          <cell r="DM29">
            <v>1</v>
          </cell>
          <cell r="DN29">
            <v>7.4</v>
          </cell>
          <cell r="DO29" t="str">
            <v>n/a</v>
          </cell>
          <cell r="DP29">
            <v>2.6</v>
          </cell>
          <cell r="DQ29">
            <v>6.35</v>
          </cell>
          <cell r="DR29">
            <v>105</v>
          </cell>
          <cell r="DS29">
            <v>2</v>
          </cell>
          <cell r="DT29">
            <v>0</v>
          </cell>
          <cell r="DU29">
            <v>599</v>
          </cell>
          <cell r="DV29">
            <v>8.2799999999999994</v>
          </cell>
          <cell r="DW29">
            <v>0</v>
          </cell>
          <cell r="DX29">
            <v>101.3</v>
          </cell>
          <cell r="DY29">
            <v>48.790999999999997</v>
          </cell>
          <cell r="DZ29">
            <v>1.5</v>
          </cell>
          <cell r="EA29">
            <v>9.9</v>
          </cell>
          <cell r="EB29">
            <v>2</v>
          </cell>
          <cell r="EC29">
            <v>5.0999999999999996</v>
          </cell>
          <cell r="ED29">
            <v>5.0999999999999996</v>
          </cell>
          <cell r="EE29">
            <v>5.0999999999999996</v>
          </cell>
          <cell r="EF29">
            <v>3.1</v>
          </cell>
          <cell r="EG29">
            <v>0.5</v>
          </cell>
          <cell r="EH29">
            <v>203</v>
          </cell>
          <cell r="EI29">
            <v>9</v>
          </cell>
          <cell r="EJ29">
            <v>61.4</v>
          </cell>
          <cell r="EK29">
            <v>173</v>
          </cell>
          <cell r="EL29">
            <v>4</v>
          </cell>
          <cell r="EM29">
            <v>14.6</v>
          </cell>
          <cell r="EN29">
            <v>0</v>
          </cell>
          <cell r="EO29">
            <v>17</v>
          </cell>
          <cell r="EP29">
            <v>64.790000000000006</v>
          </cell>
          <cell r="EQ29">
            <v>52.5</v>
          </cell>
          <cell r="ER29">
            <v>0</v>
          </cell>
          <cell r="ES29">
            <v>46.7</v>
          </cell>
          <cell r="ET29">
            <v>441.78</v>
          </cell>
          <cell r="EU29">
            <v>43</v>
          </cell>
          <cell r="EV29">
            <v>7361</v>
          </cell>
          <cell r="EW29">
            <v>252</v>
          </cell>
          <cell r="EX29">
            <v>4.5999999999999996</v>
          </cell>
          <cell r="EY29">
            <v>0</v>
          </cell>
          <cell r="EZ29">
            <v>72.2</v>
          </cell>
          <cell r="FA29">
            <v>355</v>
          </cell>
          <cell r="FB29">
            <v>75.3</v>
          </cell>
          <cell r="FC29">
            <v>17</v>
          </cell>
          <cell r="FD29">
            <v>7</v>
          </cell>
          <cell r="FE29">
            <v>7</v>
          </cell>
          <cell r="FF29">
            <v>0</v>
          </cell>
          <cell r="FG29">
            <v>2</v>
          </cell>
          <cell r="FH29">
            <v>8.6</v>
          </cell>
          <cell r="FI29">
            <v>0.83</v>
          </cell>
          <cell r="FJ29">
            <v>355</v>
          </cell>
          <cell r="FK29">
            <v>0</v>
          </cell>
          <cell r="FL29">
            <v>9</v>
          </cell>
          <cell r="FM29">
            <v>65</v>
          </cell>
          <cell r="FN29">
            <v>2.242</v>
          </cell>
          <cell r="FO29">
            <v>1</v>
          </cell>
        </row>
        <row r="30">
          <cell r="A30" t="str">
            <v>Circuit kilometers 3 phase</v>
          </cell>
          <cell r="B30" t="str">
            <v>KMC3</v>
          </cell>
          <cell r="C30">
            <v>2000</v>
          </cell>
          <cell r="D30">
            <v>5</v>
          </cell>
          <cell r="E30">
            <v>47</v>
          </cell>
          <cell r="F30">
            <v>23</v>
          </cell>
          <cell r="G30">
            <v>605</v>
          </cell>
          <cell r="H30">
            <v>384.5</v>
          </cell>
          <cell r="I30">
            <v>163.19999999999999</v>
          </cell>
          <cell r="J30">
            <v>260</v>
          </cell>
          <cell r="K30">
            <v>113.5</v>
          </cell>
          <cell r="L30">
            <v>214</v>
          </cell>
          <cell r="M30">
            <v>24.4</v>
          </cell>
          <cell r="N30">
            <v>4</v>
          </cell>
          <cell r="O30">
            <v>16</v>
          </cell>
          <cell r="P30">
            <v>662</v>
          </cell>
          <cell r="Q30">
            <v>446</v>
          </cell>
          <cell r="R30">
            <v>526</v>
          </cell>
          <cell r="S30">
            <v>19</v>
          </cell>
          <cell r="T30">
            <v>4.9000000000000004</v>
          </cell>
          <cell r="U30">
            <v>18.350000000000001</v>
          </cell>
          <cell r="V30">
            <v>68.849999999999994</v>
          </cell>
          <cell r="W30">
            <v>15.95</v>
          </cell>
          <cell r="X30">
            <v>297</v>
          </cell>
          <cell r="Y30">
            <v>7.4</v>
          </cell>
          <cell r="Z30">
            <v>10</v>
          </cell>
          <cell r="AA30">
            <v>26.9</v>
          </cell>
          <cell r="AB30">
            <v>11.7</v>
          </cell>
          <cell r="AC30">
            <v>48</v>
          </cell>
          <cell r="AD30">
            <v>8.4</v>
          </cell>
          <cell r="AE30">
            <v>2</v>
          </cell>
          <cell r="AF30">
            <v>5.2</v>
          </cell>
          <cell r="AG30">
            <v>64.671999999999997</v>
          </cell>
          <cell r="AH30">
            <v>8.9</v>
          </cell>
          <cell r="AI30">
            <v>2808</v>
          </cell>
          <cell r="AJ30">
            <v>834</v>
          </cell>
          <cell r="AK30">
            <v>141.97800000000001</v>
          </cell>
          <cell r="AL30">
            <v>23</v>
          </cell>
          <cell r="AM30">
            <v>30.8</v>
          </cell>
          <cell r="AN30">
            <v>132.83000000000001</v>
          </cell>
          <cell r="AO30">
            <v>86.9</v>
          </cell>
          <cell r="AP30" t="str">
            <v>45.1 overhead, 3.4 underground</v>
          </cell>
          <cell r="AQ30">
            <v>3.54</v>
          </cell>
          <cell r="AR30">
            <v>70</v>
          </cell>
          <cell r="AS30">
            <v>448.81</v>
          </cell>
          <cell r="AT30">
            <v>481.4</v>
          </cell>
          <cell r="AU30">
            <v>98</v>
          </cell>
          <cell r="AV30">
            <v>98</v>
          </cell>
          <cell r="AW30">
            <v>416</v>
          </cell>
          <cell r="AX30">
            <v>190</v>
          </cell>
          <cell r="AY30">
            <v>95.45</v>
          </cell>
          <cell r="AZ30">
            <v>276.3</v>
          </cell>
          <cell r="BA30" t="str">
            <v>n/a</v>
          </cell>
          <cell r="BB30">
            <v>39.9</v>
          </cell>
          <cell r="BC30">
            <v>42.85</v>
          </cell>
          <cell r="BD30">
            <v>27.33</v>
          </cell>
          <cell r="BE30">
            <v>6</v>
          </cell>
          <cell r="BF30">
            <v>1.5</v>
          </cell>
          <cell r="BG30">
            <v>101</v>
          </cell>
          <cell r="BH30">
            <v>8</v>
          </cell>
          <cell r="BI30">
            <v>8</v>
          </cell>
          <cell r="BJ30">
            <v>8</v>
          </cell>
          <cell r="BK30">
            <v>20.2</v>
          </cell>
          <cell r="BL30" t="str">
            <v>not available</v>
          </cell>
          <cell r="BM30">
            <v>42.85</v>
          </cell>
          <cell r="BN30">
            <v>703.7</v>
          </cell>
          <cell r="BO30">
            <v>42136</v>
          </cell>
          <cell r="BP30" t="str">
            <v>not available</v>
          </cell>
          <cell r="BQ30">
            <v>1103</v>
          </cell>
          <cell r="BR30">
            <v>71.569999999999993</v>
          </cell>
          <cell r="BS30">
            <v>289</v>
          </cell>
          <cell r="BT30" t="str">
            <v>unknown</v>
          </cell>
          <cell r="BU30">
            <v>65</v>
          </cell>
          <cell r="BV30">
            <v>34</v>
          </cell>
          <cell r="BW30">
            <v>251.7</v>
          </cell>
          <cell r="BX30">
            <v>711</v>
          </cell>
          <cell r="BY30">
            <v>9</v>
          </cell>
          <cell r="BZ30">
            <v>69.34</v>
          </cell>
          <cell r="CA30">
            <v>400</v>
          </cell>
          <cell r="CB30">
            <v>33</v>
          </cell>
          <cell r="CC30">
            <v>41.77</v>
          </cell>
          <cell r="CD30">
            <v>41.77</v>
          </cell>
          <cell r="CE30">
            <v>0</v>
          </cell>
          <cell r="CF30">
            <v>1076</v>
          </cell>
          <cell r="CG30">
            <v>9.0220000000000002</v>
          </cell>
          <cell r="CH30">
            <v>6</v>
          </cell>
          <cell r="CI30">
            <v>813</v>
          </cell>
          <cell r="CJ30">
            <v>19.600000000000001</v>
          </cell>
          <cell r="CK30">
            <v>48</v>
          </cell>
          <cell r="CL30">
            <v>74.86</v>
          </cell>
          <cell r="CM30">
            <v>74.86</v>
          </cell>
          <cell r="CN30">
            <v>8.1280000000000001</v>
          </cell>
          <cell r="CO30">
            <v>343</v>
          </cell>
          <cell r="CP30">
            <v>14.1</v>
          </cell>
          <cell r="CQ30">
            <v>87</v>
          </cell>
          <cell r="CR30">
            <v>0.5</v>
          </cell>
          <cell r="CS30">
            <v>249</v>
          </cell>
          <cell r="CT30">
            <v>389.3</v>
          </cell>
          <cell r="CU30">
            <v>165.4</v>
          </cell>
          <cell r="CV30">
            <v>8.4</v>
          </cell>
          <cell r="CW30">
            <v>0</v>
          </cell>
          <cell r="CX30">
            <v>365</v>
          </cell>
          <cell r="CY30">
            <v>372</v>
          </cell>
          <cell r="CZ30">
            <v>70.900000000000006</v>
          </cell>
          <cell r="DA30">
            <v>8.6</v>
          </cell>
          <cell r="DB30">
            <v>719</v>
          </cell>
          <cell r="DC30">
            <v>7</v>
          </cell>
          <cell r="DD30">
            <v>74</v>
          </cell>
          <cell r="DE30">
            <v>201</v>
          </cell>
          <cell r="DF30">
            <v>359.65</v>
          </cell>
          <cell r="DG30">
            <v>90.5</v>
          </cell>
          <cell r="DH30">
            <v>72.7</v>
          </cell>
          <cell r="DI30">
            <v>0</v>
          </cell>
          <cell r="DJ30">
            <v>0</v>
          </cell>
          <cell r="DK30">
            <v>319</v>
          </cell>
          <cell r="DL30">
            <v>30</v>
          </cell>
          <cell r="DM30">
            <v>14</v>
          </cell>
          <cell r="DN30">
            <v>172.5</v>
          </cell>
          <cell r="DO30" t="str">
            <v>n/a</v>
          </cell>
          <cell r="DP30">
            <v>13.1</v>
          </cell>
          <cell r="DQ30">
            <v>57.64</v>
          </cell>
          <cell r="DR30">
            <v>440</v>
          </cell>
          <cell r="DS30">
            <v>49</v>
          </cell>
          <cell r="DT30">
            <v>0</v>
          </cell>
          <cell r="DU30">
            <v>348</v>
          </cell>
          <cell r="DV30">
            <v>40.700000000000003</v>
          </cell>
          <cell r="DW30">
            <v>7.8</v>
          </cell>
          <cell r="DX30">
            <v>361</v>
          </cell>
          <cell r="DY30">
            <v>52.085000000000001</v>
          </cell>
          <cell r="DZ30">
            <v>11</v>
          </cell>
          <cell r="EA30">
            <v>17.149999999999999</v>
          </cell>
          <cell r="EB30">
            <v>11</v>
          </cell>
          <cell r="EC30">
            <v>63.2</v>
          </cell>
          <cell r="ED30">
            <v>63.2</v>
          </cell>
          <cell r="EE30">
            <v>63.2</v>
          </cell>
          <cell r="EF30">
            <v>18.3</v>
          </cell>
          <cell r="EG30">
            <v>3.24</v>
          </cell>
          <cell r="EH30">
            <v>366</v>
          </cell>
          <cell r="EI30">
            <v>31</v>
          </cell>
          <cell r="EJ30">
            <v>175</v>
          </cell>
          <cell r="EK30">
            <v>450</v>
          </cell>
          <cell r="EL30">
            <v>17</v>
          </cell>
          <cell r="EM30">
            <v>31.312999999999999</v>
          </cell>
          <cell r="EN30">
            <v>8.98</v>
          </cell>
          <cell r="EO30">
            <v>56</v>
          </cell>
          <cell r="EP30">
            <v>28.46</v>
          </cell>
          <cell r="EQ30">
            <v>29.6</v>
          </cell>
          <cell r="ER30">
            <v>11</v>
          </cell>
          <cell r="ES30">
            <v>126.34</v>
          </cell>
          <cell r="ET30">
            <v>546.75</v>
          </cell>
          <cell r="EU30">
            <v>71</v>
          </cell>
          <cell r="EV30" t="str">
            <v>Pls see notes</v>
          </cell>
          <cell r="EW30">
            <v>458</v>
          </cell>
          <cell r="EX30">
            <v>38</v>
          </cell>
          <cell r="EY30">
            <v>4</v>
          </cell>
          <cell r="EZ30">
            <v>82.6</v>
          </cell>
          <cell r="FA30">
            <v>839</v>
          </cell>
          <cell r="FB30">
            <v>241.3</v>
          </cell>
          <cell r="FC30">
            <v>6</v>
          </cell>
          <cell r="FD30">
            <v>78.3</v>
          </cell>
          <cell r="FE30">
            <v>78.3</v>
          </cell>
          <cell r="FF30">
            <v>0</v>
          </cell>
          <cell r="FG30">
            <v>23.28</v>
          </cell>
          <cell r="FH30">
            <v>19.350000000000001</v>
          </cell>
          <cell r="FI30">
            <v>4.4000000000000004</v>
          </cell>
          <cell r="FJ30">
            <v>372</v>
          </cell>
          <cell r="FK30">
            <v>0</v>
          </cell>
          <cell r="FL30">
            <v>16</v>
          </cell>
          <cell r="FM30">
            <v>142.4</v>
          </cell>
          <cell r="FN30">
            <v>8.3179999999999996</v>
          </cell>
          <cell r="FO30">
            <v>2</v>
          </cell>
        </row>
        <row r="31">
          <cell r="A31" t="str">
            <v>Circuit kilometers 2 phase</v>
          </cell>
          <cell r="B31" t="str">
            <v>KMC2</v>
          </cell>
          <cell r="C31">
            <v>2000</v>
          </cell>
          <cell r="D31">
            <v>0</v>
          </cell>
          <cell r="E31">
            <v>0</v>
          </cell>
          <cell r="F31">
            <v>0</v>
          </cell>
          <cell r="G31">
            <v>0</v>
          </cell>
          <cell r="H31">
            <v>0</v>
          </cell>
          <cell r="I31">
            <v>3.1</v>
          </cell>
          <cell r="J31">
            <v>52</v>
          </cell>
          <cell r="K31">
            <v>0</v>
          </cell>
          <cell r="L31">
            <v>0</v>
          </cell>
          <cell r="M31">
            <v>0</v>
          </cell>
          <cell r="N31">
            <v>0</v>
          </cell>
          <cell r="O31">
            <v>3</v>
          </cell>
          <cell r="P31">
            <v>0</v>
          </cell>
          <cell r="Q31">
            <v>2</v>
          </cell>
          <cell r="R31">
            <v>191</v>
          </cell>
          <cell r="S31">
            <v>0</v>
          </cell>
          <cell r="T31">
            <v>0</v>
          </cell>
          <cell r="U31">
            <v>2.2999999999999998</v>
          </cell>
          <cell r="V31">
            <v>1.31</v>
          </cell>
          <cell r="W31">
            <v>2.2000000000000002</v>
          </cell>
          <cell r="X31">
            <v>3.3</v>
          </cell>
          <cell r="Y31">
            <v>42</v>
          </cell>
          <cell r="Z31">
            <v>1</v>
          </cell>
          <cell r="AA31">
            <v>0.2</v>
          </cell>
          <cell r="AB31">
            <v>0.7</v>
          </cell>
          <cell r="AC31">
            <v>0</v>
          </cell>
          <cell r="AD31">
            <v>0.8</v>
          </cell>
          <cell r="AE31">
            <v>0</v>
          </cell>
          <cell r="AF31">
            <v>0</v>
          </cell>
          <cell r="AG31">
            <v>0.22170000000000001</v>
          </cell>
          <cell r="AH31">
            <v>0</v>
          </cell>
          <cell r="AI31">
            <v>98</v>
          </cell>
          <cell r="AJ31">
            <v>75</v>
          </cell>
          <cell r="AK31">
            <v>3.95</v>
          </cell>
          <cell r="AL31">
            <v>0.3</v>
          </cell>
          <cell r="AM31">
            <v>0.7</v>
          </cell>
          <cell r="AN31">
            <v>0</v>
          </cell>
          <cell r="AO31">
            <v>0</v>
          </cell>
          <cell r="AP31" t="str">
            <v>0.0 overhead, 0.76 underground</v>
          </cell>
          <cell r="AQ31">
            <v>0.24</v>
          </cell>
          <cell r="AR31">
            <v>1</v>
          </cell>
          <cell r="AS31">
            <v>38.57</v>
          </cell>
          <cell r="AT31">
            <v>0</v>
          </cell>
          <cell r="AU31">
            <v>1</v>
          </cell>
          <cell r="AV31">
            <v>1</v>
          </cell>
          <cell r="AW31">
            <v>0</v>
          </cell>
          <cell r="AX31">
            <v>2</v>
          </cell>
          <cell r="AY31">
            <v>0.95</v>
          </cell>
          <cell r="AZ31">
            <v>1.3</v>
          </cell>
          <cell r="BA31" t="str">
            <v>n/a</v>
          </cell>
          <cell r="BB31">
            <v>0.6</v>
          </cell>
          <cell r="BC31">
            <v>0</v>
          </cell>
          <cell r="BD31">
            <v>0</v>
          </cell>
          <cell r="BE31">
            <v>0</v>
          </cell>
          <cell r="BF31">
            <v>0</v>
          </cell>
          <cell r="BG31">
            <v>20</v>
          </cell>
          <cell r="BH31">
            <v>4</v>
          </cell>
          <cell r="BI31">
            <v>4</v>
          </cell>
          <cell r="BJ31">
            <v>4</v>
          </cell>
          <cell r="BK31">
            <v>0</v>
          </cell>
          <cell r="BL31" t="str">
            <v>not available</v>
          </cell>
          <cell r="BM31">
            <v>0</v>
          </cell>
          <cell r="BN31">
            <v>19.100000000000001</v>
          </cell>
          <cell r="BO31">
            <v>3416</v>
          </cell>
          <cell r="BP31" t="str">
            <v>not available</v>
          </cell>
          <cell r="BQ31">
            <v>6</v>
          </cell>
          <cell r="BR31">
            <v>0</v>
          </cell>
          <cell r="BS31">
            <v>5</v>
          </cell>
          <cell r="BT31" t="str">
            <v>unknown</v>
          </cell>
          <cell r="BU31">
            <v>0</v>
          </cell>
          <cell r="BV31">
            <v>0</v>
          </cell>
          <cell r="BW31">
            <v>0</v>
          </cell>
          <cell r="BX31">
            <v>0</v>
          </cell>
          <cell r="BY31">
            <v>2</v>
          </cell>
          <cell r="BZ31">
            <v>0.7</v>
          </cell>
          <cell r="CA31">
            <v>80</v>
          </cell>
          <cell r="CB31">
            <v>0</v>
          </cell>
          <cell r="CC31">
            <v>0</v>
          </cell>
          <cell r="CD31">
            <v>0</v>
          </cell>
          <cell r="CE31">
            <v>0</v>
          </cell>
          <cell r="CF31">
            <v>0</v>
          </cell>
          <cell r="CG31">
            <v>0</v>
          </cell>
          <cell r="CH31">
            <v>1</v>
          </cell>
          <cell r="CI31">
            <v>0</v>
          </cell>
          <cell r="CJ31">
            <v>0</v>
          </cell>
          <cell r="CK31">
            <v>0</v>
          </cell>
          <cell r="CL31">
            <v>0</v>
          </cell>
          <cell r="CM31">
            <v>0</v>
          </cell>
          <cell r="CN31">
            <v>0</v>
          </cell>
          <cell r="CO31">
            <v>12.7</v>
          </cell>
          <cell r="CP31">
            <v>0.05</v>
          </cell>
          <cell r="CQ31">
            <v>0</v>
          </cell>
          <cell r="CR31">
            <v>0</v>
          </cell>
          <cell r="CS31">
            <v>0</v>
          </cell>
          <cell r="CT31">
            <v>0</v>
          </cell>
          <cell r="CU31">
            <v>3.2</v>
          </cell>
          <cell r="CV31">
            <v>0</v>
          </cell>
          <cell r="CW31">
            <v>0</v>
          </cell>
          <cell r="CX31">
            <v>0</v>
          </cell>
          <cell r="CY31">
            <v>7</v>
          </cell>
          <cell r="CZ31">
            <v>0.2</v>
          </cell>
          <cell r="DA31">
            <v>1.65</v>
          </cell>
          <cell r="DB31">
            <v>0</v>
          </cell>
          <cell r="DC31">
            <v>0</v>
          </cell>
          <cell r="DD31">
            <v>0</v>
          </cell>
          <cell r="DE31">
            <v>5</v>
          </cell>
          <cell r="DF31">
            <v>0</v>
          </cell>
          <cell r="DG31">
            <v>8.8999999999999996E-2</v>
          </cell>
          <cell r="DH31">
            <v>0</v>
          </cell>
          <cell r="DI31">
            <v>0</v>
          </cell>
          <cell r="DJ31">
            <v>0</v>
          </cell>
          <cell r="DK31">
            <v>8</v>
          </cell>
          <cell r="DL31">
            <v>0</v>
          </cell>
          <cell r="DM31">
            <v>0</v>
          </cell>
          <cell r="DN31">
            <v>0</v>
          </cell>
          <cell r="DO31" t="str">
            <v>n/a</v>
          </cell>
          <cell r="DP31">
            <v>0</v>
          </cell>
          <cell r="DQ31">
            <v>0</v>
          </cell>
          <cell r="DR31">
            <v>10</v>
          </cell>
          <cell r="DS31">
            <v>1</v>
          </cell>
          <cell r="DT31">
            <v>0</v>
          </cell>
          <cell r="DU31">
            <v>37</v>
          </cell>
          <cell r="DV31">
            <v>0</v>
          </cell>
          <cell r="DW31">
            <v>0.4</v>
          </cell>
          <cell r="DX31">
            <v>0</v>
          </cell>
          <cell r="DY31">
            <v>49.55</v>
          </cell>
          <cell r="DZ31">
            <v>0</v>
          </cell>
          <cell r="EA31">
            <v>1.8</v>
          </cell>
          <cell r="EB31">
            <v>1</v>
          </cell>
          <cell r="EC31">
            <v>0</v>
          </cell>
          <cell r="ED31">
            <v>0</v>
          </cell>
          <cell r="EE31">
            <v>0</v>
          </cell>
          <cell r="EF31">
            <v>0</v>
          </cell>
          <cell r="EG31">
            <v>0</v>
          </cell>
          <cell r="EH31">
            <v>1</v>
          </cell>
          <cell r="EI31">
            <v>4</v>
          </cell>
          <cell r="EJ31">
            <v>18</v>
          </cell>
          <cell r="EK31">
            <v>0</v>
          </cell>
          <cell r="EL31">
            <v>3</v>
          </cell>
          <cell r="EM31">
            <v>7.11</v>
          </cell>
          <cell r="EN31">
            <v>0</v>
          </cell>
          <cell r="EO31">
            <v>0</v>
          </cell>
          <cell r="EP31">
            <v>0</v>
          </cell>
          <cell r="EQ31">
            <v>0</v>
          </cell>
          <cell r="ER31">
            <v>0</v>
          </cell>
          <cell r="ES31">
            <v>3.5</v>
          </cell>
          <cell r="ET31">
            <v>0</v>
          </cell>
          <cell r="EU31">
            <v>0</v>
          </cell>
          <cell r="EV31" t="str">
            <v>Pls see notes</v>
          </cell>
          <cell r="EW31">
            <v>10</v>
          </cell>
          <cell r="EX31">
            <v>0</v>
          </cell>
          <cell r="EY31">
            <v>0</v>
          </cell>
          <cell r="EZ31">
            <v>5.3</v>
          </cell>
          <cell r="FA31">
            <v>3</v>
          </cell>
          <cell r="FB31">
            <v>0</v>
          </cell>
          <cell r="FC31">
            <v>0</v>
          </cell>
          <cell r="FD31">
            <v>1</v>
          </cell>
          <cell r="FE31">
            <v>1</v>
          </cell>
          <cell r="FF31">
            <v>0</v>
          </cell>
          <cell r="FG31">
            <v>0</v>
          </cell>
          <cell r="FH31">
            <v>0</v>
          </cell>
          <cell r="FI31">
            <v>0</v>
          </cell>
          <cell r="FJ31">
            <v>0</v>
          </cell>
          <cell r="FK31">
            <v>0</v>
          </cell>
          <cell r="FL31">
            <v>0</v>
          </cell>
          <cell r="FM31">
            <v>0</v>
          </cell>
          <cell r="FN31">
            <v>0</v>
          </cell>
          <cell r="FO31">
            <v>0</v>
          </cell>
        </row>
        <row r="32">
          <cell r="A32" t="str">
            <v>Circuit kms single phase</v>
          </cell>
          <cell r="B32" t="str">
            <v>KMC1</v>
          </cell>
          <cell r="C32">
            <v>2000</v>
          </cell>
          <cell r="D32">
            <v>3</v>
          </cell>
          <cell r="E32">
            <v>23</v>
          </cell>
          <cell r="F32">
            <v>18</v>
          </cell>
          <cell r="G32">
            <v>486</v>
          </cell>
          <cell r="H32">
            <v>433.8</v>
          </cell>
          <cell r="I32">
            <v>61.7</v>
          </cell>
          <cell r="J32">
            <v>335</v>
          </cell>
          <cell r="K32">
            <v>21</v>
          </cell>
          <cell r="L32">
            <v>224</v>
          </cell>
          <cell r="M32">
            <v>27.2</v>
          </cell>
          <cell r="N32">
            <v>8</v>
          </cell>
          <cell r="O32">
            <v>20</v>
          </cell>
          <cell r="P32">
            <v>641</v>
          </cell>
          <cell r="Q32">
            <v>481</v>
          </cell>
          <cell r="R32">
            <v>80</v>
          </cell>
          <cell r="S32">
            <v>21</v>
          </cell>
          <cell r="T32">
            <v>6.05</v>
          </cell>
          <cell r="U32">
            <v>17.850000000000001</v>
          </cell>
          <cell r="V32">
            <v>21.74</v>
          </cell>
          <cell r="W32">
            <v>9.3000000000000007</v>
          </cell>
          <cell r="X32">
            <v>261</v>
          </cell>
          <cell r="Y32">
            <v>21</v>
          </cell>
          <cell r="Z32">
            <v>10</v>
          </cell>
          <cell r="AA32">
            <v>9.6999999999999993</v>
          </cell>
          <cell r="AB32">
            <v>6.9</v>
          </cell>
          <cell r="AC32">
            <v>78.7</v>
          </cell>
          <cell r="AD32">
            <v>12</v>
          </cell>
          <cell r="AE32">
            <v>5</v>
          </cell>
          <cell r="AF32">
            <v>1.2</v>
          </cell>
          <cell r="AG32">
            <v>64.305000000000007</v>
          </cell>
          <cell r="AH32">
            <v>7.9</v>
          </cell>
          <cell r="AI32">
            <v>1801</v>
          </cell>
          <cell r="AJ32">
            <v>361</v>
          </cell>
          <cell r="AK32">
            <v>104.917</v>
          </cell>
          <cell r="AL32">
            <v>95</v>
          </cell>
          <cell r="AM32">
            <v>101.5</v>
          </cell>
          <cell r="AN32">
            <v>245.98</v>
          </cell>
          <cell r="AO32">
            <v>66.900000000000006</v>
          </cell>
          <cell r="AP32" t="str">
            <v>23.5 overhead,3.82 underground</v>
          </cell>
          <cell r="AQ32">
            <v>2.5</v>
          </cell>
          <cell r="AR32">
            <v>169</v>
          </cell>
          <cell r="AS32">
            <v>1339.07</v>
          </cell>
          <cell r="AT32">
            <v>352</v>
          </cell>
          <cell r="AU32">
            <v>117</v>
          </cell>
          <cell r="AV32">
            <v>117</v>
          </cell>
          <cell r="AW32">
            <v>559</v>
          </cell>
          <cell r="AX32">
            <v>143</v>
          </cell>
          <cell r="AY32">
            <v>72.63</v>
          </cell>
          <cell r="AZ32">
            <v>303.7</v>
          </cell>
          <cell r="BA32" t="str">
            <v>n/a</v>
          </cell>
          <cell r="BB32">
            <v>15.2</v>
          </cell>
          <cell r="BC32">
            <v>20.9</v>
          </cell>
          <cell r="BD32">
            <v>41.15</v>
          </cell>
          <cell r="BE32">
            <v>3</v>
          </cell>
          <cell r="BF32">
            <v>1.5</v>
          </cell>
          <cell r="BG32">
            <v>129</v>
          </cell>
          <cell r="BH32">
            <v>9</v>
          </cell>
          <cell r="BI32">
            <v>9</v>
          </cell>
          <cell r="BJ32">
            <v>9</v>
          </cell>
          <cell r="BK32">
            <v>8.9499999999999993</v>
          </cell>
          <cell r="BL32" t="str">
            <v>not available</v>
          </cell>
          <cell r="BM32">
            <v>20.9</v>
          </cell>
          <cell r="BN32">
            <v>1223.7</v>
          </cell>
          <cell r="BO32">
            <v>68328</v>
          </cell>
          <cell r="BP32" t="str">
            <v>not available</v>
          </cell>
          <cell r="BQ32">
            <v>1039</v>
          </cell>
          <cell r="BR32">
            <v>25.986999999999998</v>
          </cell>
          <cell r="BS32">
            <v>205</v>
          </cell>
          <cell r="BT32" t="str">
            <v>unknown</v>
          </cell>
          <cell r="BU32">
            <v>33</v>
          </cell>
          <cell r="BV32">
            <v>15</v>
          </cell>
          <cell r="BW32">
            <v>96.2</v>
          </cell>
          <cell r="BX32">
            <v>892</v>
          </cell>
          <cell r="BY32">
            <v>4</v>
          </cell>
          <cell r="BZ32">
            <v>48.25</v>
          </cell>
          <cell r="CA32">
            <v>514</v>
          </cell>
          <cell r="CB32">
            <v>103</v>
          </cell>
          <cell r="CC32">
            <v>37.840000000000003</v>
          </cell>
          <cell r="CD32">
            <v>37.840000000000003</v>
          </cell>
          <cell r="CE32">
            <v>0</v>
          </cell>
          <cell r="CF32">
            <v>1137</v>
          </cell>
          <cell r="CG32">
            <v>5.2320000000000002</v>
          </cell>
          <cell r="CH32">
            <v>8</v>
          </cell>
          <cell r="CI32">
            <v>976</v>
          </cell>
          <cell r="CJ32">
            <v>11.1</v>
          </cell>
          <cell r="CK32">
            <v>31</v>
          </cell>
          <cell r="CL32">
            <v>23.83</v>
          </cell>
          <cell r="CM32">
            <v>23.86</v>
          </cell>
          <cell r="CN32">
            <v>13.064</v>
          </cell>
          <cell r="CO32">
            <v>471.1</v>
          </cell>
          <cell r="CP32">
            <v>24.1</v>
          </cell>
          <cell r="CQ32">
            <v>22</v>
          </cell>
          <cell r="CR32">
            <v>3.5</v>
          </cell>
          <cell r="CS32">
            <v>326</v>
          </cell>
          <cell r="CT32">
            <v>332.4</v>
          </cell>
          <cell r="CU32">
            <v>143.1</v>
          </cell>
          <cell r="CV32">
            <v>6</v>
          </cell>
          <cell r="CW32">
            <v>0</v>
          </cell>
          <cell r="CX32">
            <v>372</v>
          </cell>
          <cell r="CY32">
            <v>179</v>
          </cell>
          <cell r="CZ32">
            <v>16.7</v>
          </cell>
          <cell r="DA32">
            <v>16.55</v>
          </cell>
          <cell r="DB32">
            <v>605</v>
          </cell>
          <cell r="DC32">
            <v>5</v>
          </cell>
          <cell r="DD32">
            <v>60.5</v>
          </cell>
          <cell r="DE32">
            <v>71</v>
          </cell>
          <cell r="DF32">
            <v>509.14</v>
          </cell>
          <cell r="DG32">
            <v>24.186</v>
          </cell>
          <cell r="DH32">
            <v>44.3</v>
          </cell>
          <cell r="DI32">
            <v>0</v>
          </cell>
          <cell r="DJ32">
            <v>0</v>
          </cell>
          <cell r="DK32">
            <v>150</v>
          </cell>
          <cell r="DL32">
            <v>14</v>
          </cell>
          <cell r="DM32">
            <v>6</v>
          </cell>
          <cell r="DN32">
            <v>92.5</v>
          </cell>
          <cell r="DO32" t="str">
            <v>n/a</v>
          </cell>
          <cell r="DP32">
            <v>12.1</v>
          </cell>
          <cell r="DQ32">
            <v>41.35</v>
          </cell>
          <cell r="DR32">
            <v>254</v>
          </cell>
          <cell r="DS32">
            <v>20</v>
          </cell>
          <cell r="DT32">
            <v>0</v>
          </cell>
          <cell r="DU32">
            <v>461</v>
          </cell>
          <cell r="DV32">
            <v>43.18</v>
          </cell>
          <cell r="DW32">
            <v>6.5</v>
          </cell>
          <cell r="DX32">
            <v>294</v>
          </cell>
          <cell r="DY32">
            <v>28.04</v>
          </cell>
          <cell r="DZ32">
            <v>7.5</v>
          </cell>
          <cell r="EA32">
            <v>9.75</v>
          </cell>
          <cell r="EB32">
            <v>5</v>
          </cell>
          <cell r="EC32">
            <v>60</v>
          </cell>
          <cell r="ED32">
            <v>60</v>
          </cell>
          <cell r="EE32">
            <v>60</v>
          </cell>
          <cell r="EF32">
            <v>20</v>
          </cell>
          <cell r="EG32">
            <v>5.4</v>
          </cell>
          <cell r="EH32">
            <v>361</v>
          </cell>
          <cell r="EI32">
            <v>21</v>
          </cell>
          <cell r="EJ32">
            <v>5</v>
          </cell>
          <cell r="EK32">
            <v>329</v>
          </cell>
          <cell r="EL32">
            <v>22</v>
          </cell>
          <cell r="EM32">
            <v>304.27</v>
          </cell>
          <cell r="EN32">
            <v>11.395</v>
          </cell>
          <cell r="EO32">
            <v>32</v>
          </cell>
          <cell r="EP32">
            <v>44.04</v>
          </cell>
          <cell r="EQ32">
            <v>61.1</v>
          </cell>
          <cell r="ER32">
            <v>6</v>
          </cell>
          <cell r="ES32">
            <v>119.66</v>
          </cell>
          <cell r="ET32">
            <v>325.70999999999998</v>
          </cell>
          <cell r="EU32">
            <v>61</v>
          </cell>
          <cell r="EV32" t="str">
            <v>Pls see notes</v>
          </cell>
          <cell r="EW32">
            <v>156</v>
          </cell>
          <cell r="EX32">
            <v>3.1</v>
          </cell>
          <cell r="EY32">
            <v>2</v>
          </cell>
          <cell r="EZ32">
            <v>101.9</v>
          </cell>
          <cell r="FA32">
            <v>65</v>
          </cell>
          <cell r="FB32">
            <v>74.3</v>
          </cell>
          <cell r="FC32">
            <v>21</v>
          </cell>
          <cell r="FD32">
            <v>25</v>
          </cell>
          <cell r="FE32">
            <v>25</v>
          </cell>
          <cell r="FF32">
            <v>0</v>
          </cell>
          <cell r="FG32">
            <v>9.3699999999999992</v>
          </cell>
          <cell r="FH32">
            <v>15.35</v>
          </cell>
          <cell r="FI32">
            <v>5.03</v>
          </cell>
          <cell r="FJ32">
            <v>417</v>
          </cell>
          <cell r="FK32">
            <v>0</v>
          </cell>
          <cell r="FL32">
            <v>9.5</v>
          </cell>
          <cell r="FM32">
            <v>73.599999999999994</v>
          </cell>
          <cell r="FN32">
            <v>13.23</v>
          </cell>
          <cell r="FO32">
            <v>8</v>
          </cell>
        </row>
        <row r="33">
          <cell r="A33" t="str">
            <v>No transmission transformers</v>
          </cell>
          <cell r="B33" t="str">
            <v>NTRST</v>
          </cell>
          <cell r="C33">
            <v>2000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25729</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t="str">
            <v>n/a</v>
          </cell>
          <cell r="BB33">
            <v>0</v>
          </cell>
          <cell r="BC33">
            <v>0</v>
          </cell>
          <cell r="BD33">
            <v>0</v>
          </cell>
          <cell r="BE33">
            <v>0</v>
          </cell>
          <cell r="BF33">
            <v>0</v>
          </cell>
          <cell r="BG33">
            <v>0</v>
          </cell>
          <cell r="BH33">
            <v>0</v>
          </cell>
          <cell r="BI33">
            <v>0</v>
          </cell>
          <cell r="BJ33">
            <v>0</v>
          </cell>
          <cell r="BK33">
            <v>0</v>
          </cell>
          <cell r="BL33" t="str">
            <v>not available</v>
          </cell>
          <cell r="BM33">
            <v>0</v>
          </cell>
          <cell r="BN33">
            <v>0</v>
          </cell>
          <cell r="BO33">
            <v>194</v>
          </cell>
          <cell r="BP33" t="str">
            <v>not available</v>
          </cell>
          <cell r="BQ33">
            <v>6</v>
          </cell>
          <cell r="BR33">
            <v>0</v>
          </cell>
          <cell r="BS33">
            <v>0</v>
          </cell>
          <cell r="BT33">
            <v>0</v>
          </cell>
          <cell r="BU33">
            <v>0</v>
          </cell>
          <cell r="BV33">
            <v>0</v>
          </cell>
          <cell r="BW33">
            <v>0</v>
          </cell>
          <cell r="BX33">
            <v>14</v>
          </cell>
          <cell r="BY33">
            <v>0</v>
          </cell>
          <cell r="BZ33">
            <v>0</v>
          </cell>
          <cell r="CA33">
            <v>0</v>
          </cell>
          <cell r="CB33">
            <v>0</v>
          </cell>
          <cell r="CC33">
            <v>0</v>
          </cell>
          <cell r="CD33">
            <v>0</v>
          </cell>
          <cell r="CE33" t="str">
            <v>9TRANS-4687 DIST</v>
          </cell>
          <cell r="CF33">
            <v>0</v>
          </cell>
          <cell r="CG33">
            <v>0</v>
          </cell>
          <cell r="CH33">
            <v>0</v>
          </cell>
          <cell r="CI33">
            <v>6</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3</v>
          </cell>
          <cell r="DF33">
            <v>0</v>
          </cell>
          <cell r="DG33">
            <v>0</v>
          </cell>
          <cell r="DH33">
            <v>0</v>
          </cell>
          <cell r="DI33">
            <v>0</v>
          </cell>
          <cell r="DJ33">
            <v>0</v>
          </cell>
          <cell r="DK33">
            <v>0</v>
          </cell>
          <cell r="DL33">
            <v>0</v>
          </cell>
          <cell r="DM33">
            <v>0</v>
          </cell>
          <cell r="DN33">
            <v>0</v>
          </cell>
          <cell r="DO33" t="str">
            <v>n/a</v>
          </cell>
          <cell r="DP33">
            <v>0</v>
          </cell>
          <cell r="DQ33">
            <v>0</v>
          </cell>
          <cell r="DR33">
            <v>8</v>
          </cell>
          <cell r="DS33">
            <v>0</v>
          </cell>
          <cell r="DT33">
            <v>0</v>
          </cell>
          <cell r="DU33">
            <v>2</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2</v>
          </cell>
          <cell r="EW33">
            <v>0</v>
          </cell>
          <cell r="EX33">
            <v>0</v>
          </cell>
          <cell r="EY33">
            <v>0</v>
          </cell>
          <cell r="EZ33">
            <v>0</v>
          </cell>
          <cell r="FA33">
            <v>6</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row>
        <row r="34">
          <cell r="A34" t="str">
            <v>No subtransmission transformer</v>
          </cell>
          <cell r="B34" t="str">
            <v>NTRFST</v>
          </cell>
          <cell r="C34">
            <v>2000</v>
          </cell>
          <cell r="D34">
            <v>0</v>
          </cell>
          <cell r="E34" t="str">
            <v>4 sub stations</v>
          </cell>
          <cell r="F34">
            <v>2</v>
          </cell>
          <cell r="G34">
            <v>1234</v>
          </cell>
          <cell r="H34">
            <v>41</v>
          </cell>
          <cell r="I34">
            <v>10</v>
          </cell>
          <cell r="J34">
            <v>5</v>
          </cell>
          <cell r="K34">
            <v>0</v>
          </cell>
          <cell r="L34">
            <v>4</v>
          </cell>
          <cell r="M34">
            <v>4</v>
          </cell>
          <cell r="N34">
            <v>0</v>
          </cell>
          <cell r="O34">
            <v>0</v>
          </cell>
          <cell r="P34">
            <v>0</v>
          </cell>
          <cell r="Q34">
            <v>0</v>
          </cell>
          <cell r="R34">
            <v>7</v>
          </cell>
          <cell r="S34">
            <v>0</v>
          </cell>
          <cell r="T34">
            <v>2</v>
          </cell>
          <cell r="U34">
            <v>1</v>
          </cell>
          <cell r="V34">
            <v>6</v>
          </cell>
          <cell r="W34">
            <v>0</v>
          </cell>
          <cell r="X34">
            <v>29</v>
          </cell>
          <cell r="Y34">
            <v>2</v>
          </cell>
          <cell r="Z34">
            <v>4</v>
          </cell>
          <cell r="AA34">
            <v>0</v>
          </cell>
          <cell r="AB34">
            <v>0</v>
          </cell>
          <cell r="AC34">
            <v>7</v>
          </cell>
          <cell r="AD34">
            <v>1</v>
          </cell>
          <cell r="AE34">
            <v>0</v>
          </cell>
          <cell r="AF34">
            <v>0</v>
          </cell>
          <cell r="AG34">
            <v>0</v>
          </cell>
          <cell r="AH34">
            <v>1</v>
          </cell>
          <cell r="AI34">
            <v>312</v>
          </cell>
          <cell r="AJ34">
            <v>49</v>
          </cell>
          <cell r="AK34">
            <v>10</v>
          </cell>
          <cell r="AL34">
            <v>0</v>
          </cell>
          <cell r="AM34">
            <v>0</v>
          </cell>
          <cell r="AN34">
            <v>8</v>
          </cell>
          <cell r="AO34">
            <v>8</v>
          </cell>
          <cell r="AP34" t="str">
            <v>2 stepdowns at 25MVA each</v>
          </cell>
          <cell r="AQ34">
            <v>0</v>
          </cell>
          <cell r="AR34">
            <v>3</v>
          </cell>
          <cell r="AS34">
            <v>32</v>
          </cell>
          <cell r="AT34">
            <v>0</v>
          </cell>
          <cell r="AU34">
            <v>0</v>
          </cell>
          <cell r="AV34">
            <v>0</v>
          </cell>
          <cell r="AW34">
            <v>0</v>
          </cell>
          <cell r="AX34">
            <v>0</v>
          </cell>
          <cell r="AY34">
            <v>0</v>
          </cell>
          <cell r="AZ34">
            <v>12</v>
          </cell>
          <cell r="BA34">
            <v>65</v>
          </cell>
          <cell r="BB34">
            <v>12</v>
          </cell>
          <cell r="BC34">
            <v>3</v>
          </cell>
          <cell r="BD34">
            <v>0</v>
          </cell>
          <cell r="BE34">
            <v>1</v>
          </cell>
          <cell r="BF34">
            <v>0</v>
          </cell>
          <cell r="BG34">
            <v>2</v>
          </cell>
          <cell r="BH34">
            <v>0</v>
          </cell>
          <cell r="BI34">
            <v>0</v>
          </cell>
          <cell r="BJ34">
            <v>0</v>
          </cell>
          <cell r="BK34">
            <v>0</v>
          </cell>
          <cell r="BL34" t="str">
            <v>not available</v>
          </cell>
          <cell r="BM34">
            <v>3</v>
          </cell>
          <cell r="BN34">
            <v>27</v>
          </cell>
          <cell r="BO34">
            <v>1208</v>
          </cell>
          <cell r="BP34" t="str">
            <v>not available</v>
          </cell>
          <cell r="BQ34">
            <v>5</v>
          </cell>
          <cell r="BR34">
            <v>3</v>
          </cell>
          <cell r="BS34">
            <v>4</v>
          </cell>
          <cell r="BT34">
            <v>0</v>
          </cell>
          <cell r="BU34">
            <v>0</v>
          </cell>
          <cell r="BV34">
            <v>4</v>
          </cell>
          <cell r="BW34">
            <v>34</v>
          </cell>
          <cell r="BX34">
            <v>7</v>
          </cell>
          <cell r="BY34">
            <v>2</v>
          </cell>
          <cell r="BZ34">
            <v>0</v>
          </cell>
          <cell r="CA34">
            <v>7</v>
          </cell>
          <cell r="CB34">
            <v>3</v>
          </cell>
          <cell r="CC34">
            <v>3</v>
          </cell>
          <cell r="CD34">
            <v>3</v>
          </cell>
          <cell r="CE34">
            <v>0</v>
          </cell>
          <cell r="CF34">
            <v>54</v>
          </cell>
          <cell r="CG34">
            <v>1</v>
          </cell>
          <cell r="CH34">
            <v>0</v>
          </cell>
          <cell r="CI34">
            <v>10</v>
          </cell>
          <cell r="CJ34">
            <v>4</v>
          </cell>
          <cell r="CK34">
            <v>0</v>
          </cell>
          <cell r="CL34">
            <v>6</v>
          </cell>
          <cell r="CM34">
            <v>6</v>
          </cell>
          <cell r="CN34">
            <v>1</v>
          </cell>
          <cell r="CO34">
            <v>0</v>
          </cell>
          <cell r="CP34">
            <v>2</v>
          </cell>
          <cell r="CQ34">
            <v>1193</v>
          </cell>
          <cell r="CR34">
            <v>0</v>
          </cell>
          <cell r="CS34">
            <v>81</v>
          </cell>
          <cell r="CT34">
            <v>0</v>
          </cell>
          <cell r="CU34">
            <v>4</v>
          </cell>
          <cell r="CV34">
            <v>0</v>
          </cell>
          <cell r="CW34">
            <v>0</v>
          </cell>
          <cell r="CX34">
            <v>14</v>
          </cell>
          <cell r="CY34">
            <v>47</v>
          </cell>
          <cell r="CZ34">
            <v>0</v>
          </cell>
          <cell r="DA34">
            <v>0</v>
          </cell>
          <cell r="DB34">
            <v>0</v>
          </cell>
          <cell r="DC34">
            <v>0</v>
          </cell>
          <cell r="DD34">
            <v>5</v>
          </cell>
          <cell r="DE34">
            <v>12</v>
          </cell>
          <cell r="DF34">
            <v>16</v>
          </cell>
          <cell r="DG34">
            <v>9</v>
          </cell>
          <cell r="DH34">
            <v>5</v>
          </cell>
          <cell r="DI34">
            <v>0</v>
          </cell>
          <cell r="DJ34">
            <v>0</v>
          </cell>
          <cell r="DK34">
            <v>37</v>
          </cell>
          <cell r="DL34">
            <v>3</v>
          </cell>
          <cell r="DM34">
            <v>0</v>
          </cell>
          <cell r="DN34">
            <v>7</v>
          </cell>
          <cell r="DO34" t="str">
            <v>n/a</v>
          </cell>
          <cell r="DP34">
            <v>4</v>
          </cell>
          <cell r="DQ34">
            <v>0</v>
          </cell>
          <cell r="DR34">
            <v>43</v>
          </cell>
          <cell r="DS34">
            <v>5</v>
          </cell>
          <cell r="DT34">
            <v>0</v>
          </cell>
          <cell r="DU34" t="str">
            <v>n/a</v>
          </cell>
          <cell r="DV34">
            <v>9</v>
          </cell>
          <cell r="DW34">
            <v>0</v>
          </cell>
          <cell r="DX34">
            <v>18</v>
          </cell>
          <cell r="DY34">
            <v>12</v>
          </cell>
          <cell r="DZ34">
            <v>0</v>
          </cell>
          <cell r="EA34">
            <v>3</v>
          </cell>
          <cell r="EB34">
            <v>0</v>
          </cell>
          <cell r="EC34">
            <v>0</v>
          </cell>
          <cell r="ED34">
            <v>0</v>
          </cell>
          <cell r="EE34">
            <v>0</v>
          </cell>
          <cell r="EF34">
            <v>3</v>
          </cell>
          <cell r="EG34">
            <v>1</v>
          </cell>
          <cell r="EH34">
            <v>0</v>
          </cell>
          <cell r="EI34">
            <v>2</v>
          </cell>
          <cell r="EJ34">
            <v>0</v>
          </cell>
          <cell r="EK34">
            <v>0</v>
          </cell>
          <cell r="EL34">
            <v>0</v>
          </cell>
          <cell r="EM34">
            <v>0</v>
          </cell>
          <cell r="EN34">
            <v>0</v>
          </cell>
          <cell r="EO34">
            <v>2</v>
          </cell>
          <cell r="EP34">
            <v>2</v>
          </cell>
          <cell r="EQ34">
            <v>0</v>
          </cell>
          <cell r="ER34">
            <v>0</v>
          </cell>
          <cell r="ES34">
            <v>13</v>
          </cell>
          <cell r="ET34">
            <v>0</v>
          </cell>
          <cell r="EU34">
            <v>5</v>
          </cell>
          <cell r="EV34">
            <v>0</v>
          </cell>
          <cell r="EW34">
            <v>41</v>
          </cell>
          <cell r="EX34">
            <v>5</v>
          </cell>
          <cell r="EY34">
            <v>2</v>
          </cell>
          <cell r="EZ34">
            <v>3</v>
          </cell>
          <cell r="FA34">
            <v>32</v>
          </cell>
          <cell r="FB34">
            <v>0</v>
          </cell>
          <cell r="FC34">
            <v>0</v>
          </cell>
          <cell r="FD34">
            <v>6</v>
          </cell>
          <cell r="FE34">
            <v>6</v>
          </cell>
          <cell r="FF34">
            <v>0</v>
          </cell>
          <cell r="FG34">
            <v>0</v>
          </cell>
          <cell r="FH34">
            <v>0</v>
          </cell>
          <cell r="FI34">
            <v>0</v>
          </cell>
          <cell r="FJ34">
            <v>11</v>
          </cell>
          <cell r="FK34">
            <v>0</v>
          </cell>
          <cell r="FL34">
            <v>0</v>
          </cell>
          <cell r="FM34">
            <v>12</v>
          </cell>
          <cell r="FN34">
            <v>2</v>
          </cell>
          <cell r="FO34">
            <v>0</v>
          </cell>
        </row>
        <row r="35">
          <cell r="A35" t="str">
            <v>No distribution transformers</v>
          </cell>
          <cell r="B35" t="str">
            <v>NTRFD</v>
          </cell>
          <cell r="C35">
            <v>2000</v>
          </cell>
          <cell r="D35">
            <v>61</v>
          </cell>
          <cell r="E35">
            <v>324</v>
          </cell>
          <cell r="F35">
            <v>364</v>
          </cell>
          <cell r="G35">
            <v>6236</v>
          </cell>
          <cell r="H35">
            <v>4857</v>
          </cell>
          <cell r="I35">
            <v>1554</v>
          </cell>
          <cell r="J35">
            <v>712</v>
          </cell>
          <cell r="K35">
            <v>850</v>
          </cell>
          <cell r="L35">
            <v>2965</v>
          </cell>
          <cell r="M35" t="str">
            <v>n/a</v>
          </cell>
          <cell r="N35">
            <v>107</v>
          </cell>
          <cell r="O35">
            <v>43</v>
          </cell>
          <cell r="P35">
            <v>8000</v>
          </cell>
          <cell r="Q35">
            <v>6266</v>
          </cell>
          <cell r="R35">
            <v>2390</v>
          </cell>
          <cell r="S35">
            <v>163</v>
          </cell>
          <cell r="T35">
            <v>109</v>
          </cell>
          <cell r="U35">
            <v>255</v>
          </cell>
          <cell r="V35">
            <v>665</v>
          </cell>
          <cell r="W35">
            <v>1</v>
          </cell>
          <cell r="X35">
            <v>4119</v>
          </cell>
          <cell r="Y35">
            <v>300</v>
          </cell>
          <cell r="Z35">
            <v>238</v>
          </cell>
          <cell r="AA35">
            <v>254</v>
          </cell>
          <cell r="AB35">
            <v>147</v>
          </cell>
          <cell r="AC35">
            <v>1238</v>
          </cell>
          <cell r="AD35">
            <v>238</v>
          </cell>
          <cell r="AE35">
            <v>29</v>
          </cell>
          <cell r="AF35">
            <v>66</v>
          </cell>
          <cell r="AG35">
            <v>1408</v>
          </cell>
          <cell r="AH35">
            <v>126</v>
          </cell>
          <cell r="AI35">
            <v>88</v>
          </cell>
          <cell r="AJ35">
            <v>6285</v>
          </cell>
          <cell r="AK35">
            <v>1563</v>
          </cell>
          <cell r="AL35">
            <v>497</v>
          </cell>
          <cell r="AM35">
            <v>605</v>
          </cell>
          <cell r="AN35">
            <v>2645</v>
          </cell>
          <cell r="AO35">
            <v>1546</v>
          </cell>
          <cell r="AP35">
            <v>777</v>
          </cell>
          <cell r="AQ35">
            <v>113</v>
          </cell>
          <cell r="AR35">
            <v>1719</v>
          </cell>
          <cell r="AS35">
            <v>4449</v>
          </cell>
          <cell r="AT35">
            <v>5066</v>
          </cell>
          <cell r="AU35">
            <v>1485</v>
          </cell>
          <cell r="AV35">
            <v>1485</v>
          </cell>
          <cell r="AW35">
            <v>4597</v>
          </cell>
          <cell r="AX35">
            <v>6300</v>
          </cell>
          <cell r="AY35">
            <v>0</v>
          </cell>
          <cell r="AZ35">
            <v>4050</v>
          </cell>
          <cell r="BA35">
            <v>15250</v>
          </cell>
          <cell r="BB35">
            <v>327</v>
          </cell>
          <cell r="BC35">
            <v>726</v>
          </cell>
          <cell r="BD35">
            <v>593</v>
          </cell>
          <cell r="BE35">
            <v>74</v>
          </cell>
          <cell r="BF35">
            <v>15</v>
          </cell>
          <cell r="BG35">
            <v>275</v>
          </cell>
          <cell r="BH35">
            <v>170</v>
          </cell>
          <cell r="BI35">
            <v>170</v>
          </cell>
          <cell r="BJ35">
            <v>170</v>
          </cell>
          <cell r="BK35">
            <v>522</v>
          </cell>
          <cell r="BL35" t="str">
            <v>not available</v>
          </cell>
          <cell r="BM35">
            <v>726</v>
          </cell>
          <cell r="BN35">
            <v>11178</v>
          </cell>
          <cell r="BO35">
            <v>448143</v>
          </cell>
          <cell r="BP35" t="str">
            <v>not available</v>
          </cell>
          <cell r="BQ35">
            <v>11055</v>
          </cell>
          <cell r="BR35">
            <v>494</v>
          </cell>
          <cell r="BS35">
            <v>3036</v>
          </cell>
          <cell r="BT35" t="str">
            <v>unknown</v>
          </cell>
          <cell r="BU35">
            <v>735</v>
          </cell>
          <cell r="BV35">
            <v>554</v>
          </cell>
          <cell r="BW35">
            <v>2200</v>
          </cell>
          <cell r="BX35">
            <v>8780</v>
          </cell>
          <cell r="BY35">
            <v>228</v>
          </cell>
          <cell r="BZ35">
            <v>727</v>
          </cell>
          <cell r="CA35">
            <v>1094</v>
          </cell>
          <cell r="CB35">
            <v>1122</v>
          </cell>
          <cell r="CC35">
            <v>850</v>
          </cell>
          <cell r="CD35">
            <v>850</v>
          </cell>
          <cell r="CE35">
            <v>0</v>
          </cell>
          <cell r="CF35">
            <v>13927</v>
          </cell>
          <cell r="CG35">
            <v>160</v>
          </cell>
          <cell r="CH35">
            <v>16</v>
          </cell>
          <cell r="CI35">
            <v>10307</v>
          </cell>
          <cell r="CJ35">
            <v>304</v>
          </cell>
          <cell r="CK35">
            <v>785</v>
          </cell>
          <cell r="CL35">
            <v>1000</v>
          </cell>
          <cell r="CM35">
            <v>1000</v>
          </cell>
          <cell r="CN35">
            <v>186</v>
          </cell>
          <cell r="CO35">
            <v>3510</v>
          </cell>
          <cell r="CP35">
            <v>358</v>
          </cell>
          <cell r="CQ35">
            <v>7</v>
          </cell>
          <cell r="CR35">
            <v>14</v>
          </cell>
          <cell r="CS35">
            <v>2676</v>
          </cell>
          <cell r="CT35">
            <v>3800</v>
          </cell>
          <cell r="CU35">
            <v>1750</v>
          </cell>
          <cell r="CV35">
            <v>73</v>
          </cell>
          <cell r="CW35" t="str">
            <v>all</v>
          </cell>
          <cell r="CX35">
            <v>4855</v>
          </cell>
          <cell r="CY35">
            <v>3782</v>
          </cell>
          <cell r="CZ35">
            <v>479</v>
          </cell>
          <cell r="DA35">
            <v>160</v>
          </cell>
          <cell r="DB35">
            <v>7150</v>
          </cell>
          <cell r="DC35">
            <v>99</v>
          </cell>
          <cell r="DD35">
            <v>1150</v>
          </cell>
          <cell r="DE35">
            <v>1576</v>
          </cell>
          <cell r="DF35">
            <v>5687</v>
          </cell>
          <cell r="DG35">
            <v>1394</v>
          </cell>
          <cell r="DH35">
            <v>688</v>
          </cell>
          <cell r="DI35">
            <v>0</v>
          </cell>
          <cell r="DJ35">
            <v>0</v>
          </cell>
          <cell r="DK35" t="str">
            <v>Not available</v>
          </cell>
          <cell r="DL35">
            <v>348</v>
          </cell>
          <cell r="DM35">
            <v>140</v>
          </cell>
          <cell r="DN35">
            <v>1974</v>
          </cell>
          <cell r="DO35" t="str">
            <v>n/a</v>
          </cell>
          <cell r="DP35">
            <v>388</v>
          </cell>
          <cell r="DQ35">
            <v>580</v>
          </cell>
          <cell r="DR35">
            <v>5475</v>
          </cell>
          <cell r="DS35">
            <v>420</v>
          </cell>
          <cell r="DT35">
            <v>0</v>
          </cell>
          <cell r="DU35">
            <v>5091</v>
          </cell>
          <cell r="DV35">
            <v>960</v>
          </cell>
          <cell r="DW35">
            <v>108</v>
          </cell>
          <cell r="DX35">
            <v>3400</v>
          </cell>
          <cell r="DY35">
            <v>1009</v>
          </cell>
          <cell r="DZ35">
            <v>158</v>
          </cell>
          <cell r="EA35">
            <v>318</v>
          </cell>
          <cell r="EB35">
            <v>189</v>
          </cell>
          <cell r="EC35">
            <v>903</v>
          </cell>
          <cell r="ED35">
            <v>903</v>
          </cell>
          <cell r="EE35">
            <v>903</v>
          </cell>
          <cell r="EF35">
            <v>377</v>
          </cell>
          <cell r="EG35">
            <v>49</v>
          </cell>
          <cell r="EH35">
            <v>5825</v>
          </cell>
          <cell r="EI35">
            <v>385</v>
          </cell>
          <cell r="EJ35">
            <v>1204</v>
          </cell>
          <cell r="EK35">
            <v>4752</v>
          </cell>
          <cell r="EL35">
            <v>47</v>
          </cell>
          <cell r="EM35">
            <v>567</v>
          </cell>
          <cell r="EN35">
            <v>171</v>
          </cell>
          <cell r="EO35">
            <v>252</v>
          </cell>
          <cell r="EP35">
            <v>450</v>
          </cell>
          <cell r="EQ35">
            <v>673</v>
          </cell>
          <cell r="ER35">
            <v>93</v>
          </cell>
          <cell r="ES35">
            <v>1466</v>
          </cell>
          <cell r="ET35">
            <v>7159</v>
          </cell>
          <cell r="EU35">
            <v>0</v>
          </cell>
          <cell r="EV35">
            <v>55406</v>
          </cell>
          <cell r="EW35">
            <v>10713</v>
          </cell>
          <cell r="EX35">
            <v>456</v>
          </cell>
          <cell r="EY35">
            <v>126</v>
          </cell>
          <cell r="EZ35">
            <v>1165</v>
          </cell>
          <cell r="FA35">
            <v>8295</v>
          </cell>
          <cell r="FB35">
            <v>2211</v>
          </cell>
          <cell r="FC35">
            <v>231</v>
          </cell>
          <cell r="FD35">
            <v>656</v>
          </cell>
          <cell r="FE35">
            <v>656</v>
          </cell>
          <cell r="FF35">
            <v>0</v>
          </cell>
          <cell r="FG35">
            <v>397</v>
          </cell>
          <cell r="FH35">
            <v>295</v>
          </cell>
          <cell r="FI35">
            <v>86</v>
          </cell>
          <cell r="FJ35">
            <v>4188</v>
          </cell>
          <cell r="FK35">
            <v>453</v>
          </cell>
          <cell r="FL35">
            <v>210</v>
          </cell>
          <cell r="FM35">
            <v>1614</v>
          </cell>
          <cell r="FN35">
            <v>115</v>
          </cell>
          <cell r="FO35">
            <v>77</v>
          </cell>
        </row>
        <row r="36">
          <cell r="A36" t="str">
            <v>Utility average load factor</v>
          </cell>
          <cell r="B36" t="str">
            <v>LF</v>
          </cell>
          <cell r="C36">
            <v>2000</v>
          </cell>
          <cell r="D36">
            <v>66</v>
          </cell>
          <cell r="E36">
            <v>91</v>
          </cell>
          <cell r="F36">
            <v>0</v>
          </cell>
          <cell r="G36" t="str">
            <v>n/a</v>
          </cell>
          <cell r="H36">
            <v>70.5</v>
          </cell>
          <cell r="I36">
            <v>0.86350000000000005</v>
          </cell>
          <cell r="J36" t="str">
            <v>N/A</v>
          </cell>
          <cell r="K36">
            <v>67.599999999999994</v>
          </cell>
          <cell r="L36">
            <v>71.95</v>
          </cell>
          <cell r="M36">
            <v>82.07</v>
          </cell>
          <cell r="N36">
            <v>70</v>
          </cell>
          <cell r="O36" t="str">
            <v>N/A</v>
          </cell>
          <cell r="P36">
            <v>70</v>
          </cell>
          <cell r="Q36">
            <v>72</v>
          </cell>
          <cell r="R36">
            <v>0.74939999999999996</v>
          </cell>
          <cell r="S36">
            <v>72.260000000000005</v>
          </cell>
          <cell r="T36">
            <v>71.8</v>
          </cell>
          <cell r="U36">
            <v>0</v>
          </cell>
          <cell r="V36">
            <v>74.900000000000006</v>
          </cell>
          <cell r="W36">
            <v>71</v>
          </cell>
          <cell r="X36">
            <v>0.72250000000000003</v>
          </cell>
          <cell r="Y36">
            <v>70.099999999999994</v>
          </cell>
          <cell r="Z36">
            <v>67.11</v>
          </cell>
          <cell r="AA36">
            <v>87.4</v>
          </cell>
          <cell r="AB36">
            <v>71.3</v>
          </cell>
          <cell r="AC36">
            <v>79.2</v>
          </cell>
          <cell r="AD36">
            <v>67.7</v>
          </cell>
          <cell r="AE36">
            <v>66</v>
          </cell>
          <cell r="AF36">
            <v>66.599999999999994</v>
          </cell>
          <cell r="AG36">
            <v>67</v>
          </cell>
          <cell r="AH36">
            <v>0</v>
          </cell>
          <cell r="AI36">
            <v>74.099999999999994</v>
          </cell>
          <cell r="AJ36">
            <v>53</v>
          </cell>
          <cell r="AK36">
            <v>0.65</v>
          </cell>
          <cell r="AL36">
            <v>72.8</v>
          </cell>
          <cell r="AM36">
            <v>72.099999999999994</v>
          </cell>
          <cell r="AN36">
            <v>62.27</v>
          </cell>
          <cell r="AO36">
            <v>0.74199999999999999</v>
          </cell>
          <cell r="AP36">
            <v>73.260000000000005</v>
          </cell>
          <cell r="AQ36">
            <v>2.8400000000000002E-2</v>
          </cell>
          <cell r="AR36">
            <v>72.58</v>
          </cell>
          <cell r="AS36">
            <v>0</v>
          </cell>
          <cell r="AT36">
            <v>72</v>
          </cell>
          <cell r="AU36">
            <v>67</v>
          </cell>
          <cell r="AV36">
            <v>68.8</v>
          </cell>
          <cell r="AW36">
            <v>75.7</v>
          </cell>
          <cell r="AX36">
            <v>72.42</v>
          </cell>
          <cell r="AY36">
            <v>65.14</v>
          </cell>
          <cell r="AZ36">
            <v>69.12</v>
          </cell>
          <cell r="BA36">
            <v>88.367000000000004</v>
          </cell>
          <cell r="BB36">
            <v>70.7</v>
          </cell>
          <cell r="BC36">
            <v>79.14</v>
          </cell>
          <cell r="BD36">
            <v>76</v>
          </cell>
          <cell r="BE36">
            <v>62</v>
          </cell>
          <cell r="BF36" t="str">
            <v>63.4% (for 6 months)</v>
          </cell>
          <cell r="BG36" t="str">
            <v>N/A</v>
          </cell>
          <cell r="BH36">
            <v>69.650000000000006</v>
          </cell>
          <cell r="BI36">
            <v>69.650000000000006</v>
          </cell>
          <cell r="BJ36">
            <v>69.650000000000006</v>
          </cell>
          <cell r="BK36" t="str">
            <v>n/a</v>
          </cell>
          <cell r="BL36" t="str">
            <v>not available</v>
          </cell>
          <cell r="BM36">
            <v>79.14</v>
          </cell>
          <cell r="BN36">
            <v>73.349999999999994</v>
          </cell>
          <cell r="BO36">
            <v>72</v>
          </cell>
          <cell r="BP36">
            <v>71</v>
          </cell>
          <cell r="BQ36">
            <v>68.2</v>
          </cell>
          <cell r="BR36">
            <v>0</v>
          </cell>
          <cell r="BS36">
            <v>70.3</v>
          </cell>
          <cell r="BT36">
            <v>81</v>
          </cell>
          <cell r="BU36">
            <v>79.19</v>
          </cell>
          <cell r="BV36">
            <v>67.55</v>
          </cell>
          <cell r="BW36">
            <v>75.400000000000006</v>
          </cell>
          <cell r="BX36">
            <v>73</v>
          </cell>
          <cell r="BY36">
            <v>71</v>
          </cell>
          <cell r="BZ36">
            <v>74.900000000000006</v>
          </cell>
          <cell r="CA36">
            <v>72.7</v>
          </cell>
          <cell r="CB36">
            <v>66.34</v>
          </cell>
          <cell r="CC36">
            <v>74.36</v>
          </cell>
          <cell r="CD36">
            <v>74.36</v>
          </cell>
          <cell r="CE36">
            <v>68.2</v>
          </cell>
          <cell r="CF36">
            <v>72.400000000000006</v>
          </cell>
          <cell r="CG36">
            <v>69</v>
          </cell>
          <cell r="CH36" t="str">
            <v>N/A</v>
          </cell>
          <cell r="CI36">
            <v>69.55</v>
          </cell>
          <cell r="CJ36">
            <v>50.9</v>
          </cell>
          <cell r="CK36">
            <v>70.099999999999994</v>
          </cell>
          <cell r="CL36">
            <v>73.88</v>
          </cell>
          <cell r="CM36">
            <v>73.81</v>
          </cell>
          <cell r="CN36">
            <v>72.5</v>
          </cell>
          <cell r="CO36">
            <v>75.680000000000007</v>
          </cell>
          <cell r="CP36">
            <v>72.5</v>
          </cell>
          <cell r="CQ36">
            <v>72.599999999999994</v>
          </cell>
          <cell r="CR36">
            <v>69</v>
          </cell>
          <cell r="CS36">
            <v>68</v>
          </cell>
          <cell r="CT36">
            <v>72</v>
          </cell>
          <cell r="CU36">
            <v>70</v>
          </cell>
          <cell r="CV36">
            <v>72.5</v>
          </cell>
          <cell r="CW36">
            <v>82.3</v>
          </cell>
          <cell r="CX36">
            <v>0.8</v>
          </cell>
          <cell r="CY36">
            <v>0.73699999999999999</v>
          </cell>
          <cell r="CZ36">
            <v>81.5</v>
          </cell>
          <cell r="DA36">
            <v>0</v>
          </cell>
          <cell r="DB36">
            <v>76</v>
          </cell>
          <cell r="DC36">
            <v>68</v>
          </cell>
          <cell r="DD36">
            <v>72.5</v>
          </cell>
          <cell r="DE36">
            <v>74.3</v>
          </cell>
          <cell r="DF36">
            <v>70.87</v>
          </cell>
          <cell r="DG36">
            <v>0.70199999999999996</v>
          </cell>
          <cell r="DH36">
            <v>0.45</v>
          </cell>
          <cell r="DI36">
            <v>64.900000000000006</v>
          </cell>
          <cell r="DJ36">
            <v>0</v>
          </cell>
          <cell r="DK36">
            <v>72</v>
          </cell>
          <cell r="DL36">
            <v>66</v>
          </cell>
          <cell r="DM36">
            <v>68</v>
          </cell>
          <cell r="DN36">
            <v>69.599999999999994</v>
          </cell>
          <cell r="DO36">
            <v>84.1</v>
          </cell>
          <cell r="DP36">
            <v>72.3</v>
          </cell>
          <cell r="DQ36">
            <v>77.599999999999994</v>
          </cell>
          <cell r="DR36">
            <v>75.5</v>
          </cell>
          <cell r="DS36">
            <v>70</v>
          </cell>
          <cell r="DT36">
            <v>0</v>
          </cell>
          <cell r="DU36">
            <v>65.900000000000006</v>
          </cell>
          <cell r="DV36">
            <v>74.790000000000006</v>
          </cell>
          <cell r="DW36">
            <v>68.8</v>
          </cell>
          <cell r="DX36">
            <v>78.7</v>
          </cell>
          <cell r="DY36">
            <v>72.5</v>
          </cell>
          <cell r="DZ36">
            <v>78.3</v>
          </cell>
          <cell r="EA36">
            <v>70.760000000000005</v>
          </cell>
          <cell r="EB36">
            <v>69</v>
          </cell>
          <cell r="EC36">
            <v>75.900000000000006</v>
          </cell>
          <cell r="ED36">
            <v>75.900000000000006</v>
          </cell>
          <cell r="EE36">
            <v>75.900000000000006</v>
          </cell>
          <cell r="EF36">
            <v>73.25</v>
          </cell>
          <cell r="EG36">
            <v>0</v>
          </cell>
          <cell r="EH36">
            <v>71.400000000000006</v>
          </cell>
          <cell r="EI36">
            <v>70</v>
          </cell>
          <cell r="EJ36">
            <v>61</v>
          </cell>
          <cell r="EK36">
            <v>73</v>
          </cell>
          <cell r="EL36" t="str">
            <v>N/A</v>
          </cell>
          <cell r="EM36">
            <v>70.77</v>
          </cell>
          <cell r="EN36">
            <v>0.7</v>
          </cell>
          <cell r="EO36">
            <v>72.3</v>
          </cell>
          <cell r="EP36">
            <v>71.72</v>
          </cell>
          <cell r="EQ36">
            <v>69</v>
          </cell>
          <cell r="ER36">
            <v>69.599999999999994</v>
          </cell>
          <cell r="ES36">
            <v>73.900000000000006</v>
          </cell>
          <cell r="ET36">
            <v>73.33</v>
          </cell>
          <cell r="EU36">
            <v>71.900000000000006</v>
          </cell>
          <cell r="EV36">
            <v>74.680000000000007</v>
          </cell>
          <cell r="EW36">
            <v>70.099999999999994</v>
          </cell>
          <cell r="EX36">
            <v>67</v>
          </cell>
          <cell r="EY36">
            <v>69</v>
          </cell>
          <cell r="EZ36">
            <v>68.459999999999994</v>
          </cell>
          <cell r="FA36">
            <v>69.2</v>
          </cell>
          <cell r="FB36">
            <v>67.7</v>
          </cell>
          <cell r="FC36">
            <v>64.3</v>
          </cell>
          <cell r="FD36">
            <v>71</v>
          </cell>
          <cell r="FE36">
            <v>71</v>
          </cell>
          <cell r="FF36">
            <v>67.95</v>
          </cell>
          <cell r="FG36">
            <v>73.64</v>
          </cell>
          <cell r="FH36">
            <v>0.73</v>
          </cell>
          <cell r="FI36">
            <v>63.68</v>
          </cell>
          <cell r="FJ36">
            <v>69.8</v>
          </cell>
          <cell r="FK36">
            <v>72.400000000000006</v>
          </cell>
          <cell r="FL36">
            <v>73.3</v>
          </cell>
          <cell r="FM36">
            <v>71.95</v>
          </cell>
          <cell r="FN36">
            <v>0</v>
          </cell>
          <cell r="FO36">
            <v>70</v>
          </cell>
        </row>
      </sheetData>
      <sheetData sheetId="1" refreshError="1">
        <row r="1">
          <cell r="D1" t="str">
            <v>ASPHODEL-NORWOOD DISTRIBUTION INC</v>
          </cell>
          <cell r="E1" t="str">
            <v>ATIKOKAN HYDRO INC.</v>
          </cell>
          <cell r="F1" t="str">
            <v>AURORA HYDRO CONNECTIONS LIMITED</v>
          </cell>
          <cell r="G1" t="str">
            <v>BARRIE HYDRO DISTRIBUTION INC.</v>
          </cell>
          <cell r="H1" t="str">
            <v>BELLEVILLE ELECTRIC</v>
          </cell>
          <cell r="I1" t="str">
            <v>BLUEWATER POWER DISTRIBUTION CORPORATION</v>
          </cell>
          <cell r="J1" t="str">
            <v>BRAMPTON HYDRO NETWORKS INC.</v>
          </cell>
          <cell r="K1" t="str">
            <v>BRANTFORD POWER INC.</v>
          </cell>
          <cell r="L1" t="str">
            <v>BROCK HYDRO</v>
          </cell>
          <cell r="M1" t="str">
            <v>BURLINGTON HYDRO</v>
          </cell>
          <cell r="N1" t="str">
            <v>CAMBRIDGE AND NORTH DUMFRIES HYDRO INC.</v>
          </cell>
          <cell r="O1" t="str">
            <v>CANADIAN NIAGARA POWER INC.</v>
          </cell>
          <cell r="P1" t="str">
            <v>CASSELMAN HYDRO</v>
          </cell>
          <cell r="Q1" t="str">
            <v>CENTRE WELLINGTON HYDRO LTD</v>
          </cell>
          <cell r="R1" t="str">
            <v>CHAPLEAU PUBLIC UTILITIES CORPORATION</v>
          </cell>
          <cell r="S1" t="str">
            <v>CHATHAM-KENT ENERGY INC.</v>
          </cell>
          <cell r="T1" t="str">
            <v>CLINTON POWER CORPORATION</v>
          </cell>
          <cell r="U1" t="str">
            <v>COLLUS POWER</v>
          </cell>
          <cell r="V1" t="str">
            <v>COOPERATIVE HYDRO EMBRUN INC</v>
          </cell>
          <cell r="W1" t="str">
            <v>DUTTON HYDRO LIMITED</v>
          </cell>
          <cell r="X1" t="str">
            <v>E.L.K. ENERGY INC.</v>
          </cell>
          <cell r="Y1" t="str">
            <v>ENERSOURCE HYDRO MISSISSAUGA INC.</v>
          </cell>
          <cell r="Z1" t="str">
            <v>ENWIN POWERLINES LTD.</v>
          </cell>
          <cell r="AA1" t="str">
            <v>ERIE THAMES POWERLINES CORPORATION</v>
          </cell>
          <cell r="AB1" t="str">
            <v>ESPANOLA REGIONAL HYDRO DISTRIBUTION CORPORATION</v>
          </cell>
          <cell r="AC1" t="str">
            <v>ESSEX POWERLINES CORPORATION</v>
          </cell>
          <cell r="AD1" t="str">
            <v>FESTIVAL HYDRO INC.</v>
          </cell>
          <cell r="AE1" t="str">
            <v>FORT FRANCES POWER CORPORATION</v>
          </cell>
          <cell r="AF1" t="str">
            <v>GRAND VALLEY ENERGY INC.</v>
          </cell>
          <cell r="AG1" t="str">
            <v>GRAVENHURST HYDRO ELECTRIC INC.</v>
          </cell>
          <cell r="AH1" t="str">
            <v>GREATER SUDBURY HYDRO INC.</v>
          </cell>
          <cell r="AI1" t="str">
            <v>GRIMSBY POWER INCORPORATED</v>
          </cell>
          <cell r="AJ1" t="str">
            <v>GUELPH HYDRO ELECTRIC SYSTEMS INC.</v>
          </cell>
          <cell r="AK1" t="str">
            <v>HALDIMAND COUNTY HYDRO INC.</v>
          </cell>
          <cell r="AL1" t="str">
            <v>HALTON HILLS HYDRO INC</v>
          </cell>
          <cell r="AM1" t="str">
            <v>HAMILTON HYDRO INCORPORATED</v>
          </cell>
          <cell r="AN1" t="str">
            <v>HEARST POWER DISTRIBUTION COMPANY LIMITED</v>
          </cell>
          <cell r="AO1" t="str">
            <v>HYDRO 2000 INC.</v>
          </cell>
          <cell r="AP1" t="str">
            <v>HYDRO HAWKESBURY INC.</v>
          </cell>
          <cell r="AQ1" t="str">
            <v>HYDRO ONE NETWORKS</v>
          </cell>
          <cell r="AR1" t="str">
            <v>HYDRO OTTAWA LIMITED</v>
          </cell>
          <cell r="AS1" t="str">
            <v>HYDRO VAUGHAN DISTRIBUTION INC.</v>
          </cell>
          <cell r="AT1" t="str">
            <v>KENORA HYDRO ELECTRIC CORPORATION LTD</v>
          </cell>
          <cell r="AU1" t="str">
            <v>KINGSTON ELECTRICITY DISTRIBUTION LTD</v>
          </cell>
          <cell r="AV1" t="str">
            <v>KITCHENER-WILMOT HYDRO INC.</v>
          </cell>
          <cell r="AW1" t="str">
            <v>LAKEFIELD DISTRIBUTION INC.</v>
          </cell>
          <cell r="AX1" t="str">
            <v>LAKEFRONT UTILITIES INC.</v>
          </cell>
          <cell r="AY1" t="str">
            <v>LAKELAND POWER DISTRIBUTION LTD.</v>
          </cell>
          <cell r="AZ1" t="str">
            <v>LONDON HYDRO INC</v>
          </cell>
          <cell r="BA1" t="str">
            <v>MARKHAM HYDRO DISTRIBUTION INC.</v>
          </cell>
          <cell r="BB1" t="str">
            <v>MIDDLESEX POWER DISTRIBUTION CORPORATION</v>
          </cell>
          <cell r="BC1" t="str">
            <v>MIDLAND POWER UTILITY CORPORATION</v>
          </cell>
          <cell r="BD1" t="str">
            <v>MILTON HYDRO DISTRIBUTION INC.</v>
          </cell>
          <cell r="BE1" t="str">
            <v>NEWBURY POWER</v>
          </cell>
          <cell r="BF1" t="str">
            <v>NEWMARKET HYDRO LTD.</v>
          </cell>
          <cell r="BG1" t="str">
            <v>NIAGARA FALLS HYDRO INC</v>
          </cell>
          <cell r="BH1" t="str">
            <v>NIAGARA FALLS INC.</v>
          </cell>
          <cell r="BI1" t="str">
            <v>NIAGARA-ON-THE-LAKE HYDRO INC.</v>
          </cell>
          <cell r="BJ1" t="str">
            <v>NORFOLK POWER DISTRIBUTION INC</v>
          </cell>
          <cell r="BK1" t="str">
            <v>NORTH BAY HYDRO DISTRIBUTION LIMITED</v>
          </cell>
          <cell r="BL1" t="str">
            <v>NORTHERN ONTARIO WIRES</v>
          </cell>
          <cell r="BM1" t="str">
            <v>OAKVILLE HYDRO ELECTRICITY DISTRIBUTION INC.</v>
          </cell>
          <cell r="BN1" t="str">
            <v>ORANGEVILLE HYDRO LIMITED</v>
          </cell>
          <cell r="BO1" t="str">
            <v>ORILLIA POWER DISTRIBUTION CORPORATION</v>
          </cell>
          <cell r="BP1" t="str">
            <v>OSHAWA PUC NETWORKS INC.</v>
          </cell>
          <cell r="BQ1" t="str">
            <v>OTTAWA RIVER POWER CORPORATION</v>
          </cell>
          <cell r="BR1" t="str">
            <v>PARRY SOUND POWER CORPORATION</v>
          </cell>
          <cell r="BS1" t="str">
            <v>PENINSULA WEST UTILITIES LIMITED</v>
          </cell>
          <cell r="BT1" t="str">
            <v>PETERBOROUGH DISTRIBUTION INC</v>
          </cell>
          <cell r="BU1" t="str">
            <v>PORT COLBORNE HYDRO INC.</v>
          </cell>
          <cell r="BV1" t="str">
            <v>PORT HOPE HYDRO</v>
          </cell>
          <cell r="BW1" t="str">
            <v>PUC DISTRIBUTION INC</v>
          </cell>
          <cell r="BX1" t="str">
            <v>RENFREW HYDRO INC.</v>
          </cell>
          <cell r="BY1" t="str">
            <v>RICHMOND HILL HYDRO INC.</v>
          </cell>
          <cell r="BZ1" t="str">
            <v>RIDEAU ST. LAWRENCE DISTRIBUTION INC.</v>
          </cell>
          <cell r="CA1" t="str">
            <v>SCUGOG HYDRO</v>
          </cell>
          <cell r="CB1" t="str">
            <v>SIOUX LOOKOUT HYDRO</v>
          </cell>
          <cell r="CC1" t="str">
            <v>SIOUX LOOKOUT HYDRO INC.</v>
          </cell>
          <cell r="CD1" t="str">
            <v>ST. CATHARINES HYDRO UTILITY SERVICES INC.</v>
          </cell>
          <cell r="CE1" t="str">
            <v>ST. THOMAS ENERGY INC.</v>
          </cell>
          <cell r="CF1" t="str">
            <v>TAY HYDRO ELECTRIC DISTRIBUTION COMPANY INC.</v>
          </cell>
          <cell r="CG1" t="str">
            <v>TERRACE BAY SUPERIOR WIRES INC.</v>
          </cell>
          <cell r="CH1" t="str">
            <v>THUNDER BAY HYDRO ELECTRICITY DISTRIBUTION INC.</v>
          </cell>
          <cell r="CI1" t="str">
            <v>TILLSONBURG HYDRO INC.</v>
          </cell>
          <cell r="CJ1" t="str">
            <v>TORONTO HYDRO-ELECTRIC SYSTEM LIMITED</v>
          </cell>
          <cell r="CK1" t="str">
            <v>VERIDIAN CONNECTIONS</v>
          </cell>
          <cell r="CL1" t="str">
            <v>WASAGA DISTRIBUTION INC.</v>
          </cell>
          <cell r="CM1" t="str">
            <v>WATERLOO NORTH HYDRO INC.</v>
          </cell>
          <cell r="CN1" t="str">
            <v>WELLAND HYDRO-ELECTRIC SYSTEM CORP.</v>
          </cell>
          <cell r="CO1" t="str">
            <v>WELLINGTON  NORTH POWER INC.</v>
          </cell>
          <cell r="CP1" t="str">
            <v>WELLINGTON ELECTRIC DISTRIBUTION COMPANY INC.</v>
          </cell>
          <cell r="CQ1" t="str">
            <v>WEST NIPISSING ENERGY SERVICES LTD.</v>
          </cell>
          <cell r="CR1" t="str">
            <v>WEST PERTH POWER INC.</v>
          </cell>
          <cell r="CS1" t="str">
            <v>WESTARIO POWER INC</v>
          </cell>
          <cell r="CT1" t="str">
            <v>WHITBY HYDRO</v>
          </cell>
          <cell r="CU1" t="str">
            <v>WOODSTOCK HYDRO SERVICES INC.</v>
          </cell>
        </row>
        <row r="3">
          <cell r="A3" t="str">
            <v>PEG Variables</v>
          </cell>
          <cell r="B3" t="str">
            <v>Name</v>
          </cell>
          <cell r="C3" t="str">
            <v>Year</v>
          </cell>
        </row>
        <row r="4">
          <cell r="A4" t="str">
            <v>Total Plant in Service</v>
          </cell>
          <cell r="B4" t="str">
            <v>PTOT</v>
          </cell>
          <cell r="C4">
            <v>2001</v>
          </cell>
          <cell r="D4">
            <v>306922</v>
          </cell>
          <cell r="E4">
            <v>3737755</v>
          </cell>
          <cell r="F4">
            <v>40280432.789999999</v>
          </cell>
          <cell r="G4">
            <v>154257625</v>
          </cell>
          <cell r="H4">
            <v>27489005</v>
          </cell>
          <cell r="I4">
            <v>66661877</v>
          </cell>
          <cell r="J4">
            <v>316275530</v>
          </cell>
          <cell r="K4">
            <v>42600937</v>
          </cell>
          <cell r="L4">
            <v>3559803</v>
          </cell>
          <cell r="M4">
            <v>146478589</v>
          </cell>
          <cell r="N4">
            <v>111204989</v>
          </cell>
          <cell r="O4">
            <v>38786673.810000002</v>
          </cell>
          <cell r="P4">
            <v>1684000</v>
          </cell>
          <cell r="Q4">
            <v>11728125.34</v>
          </cell>
          <cell r="R4">
            <v>2070948.55</v>
          </cell>
          <cell r="S4">
            <v>42820577</v>
          </cell>
          <cell r="T4">
            <v>1924359.2</v>
          </cell>
          <cell r="U4">
            <v>17654906</v>
          </cell>
          <cell r="V4">
            <v>1943766</v>
          </cell>
          <cell r="W4">
            <v>600838</v>
          </cell>
          <cell r="X4">
            <v>14891912.380000001</v>
          </cell>
          <cell r="Y4">
            <v>632149099</v>
          </cell>
          <cell r="Z4">
            <v>143741024</v>
          </cell>
          <cell r="AA4">
            <v>12865787</v>
          </cell>
          <cell r="AB4">
            <v>4998512</v>
          </cell>
          <cell r="AC4">
            <v>24775424</v>
          </cell>
          <cell r="AD4">
            <v>50953015.979999997</v>
          </cell>
          <cell r="AE4">
            <v>8712831</v>
          </cell>
          <cell r="AF4">
            <v>963345.65</v>
          </cell>
          <cell r="AG4">
            <v>10082190</v>
          </cell>
          <cell r="AH4">
            <v>124262564.90000001</v>
          </cell>
          <cell r="AI4">
            <v>17413024.32</v>
          </cell>
          <cell r="AJ4">
            <v>78003000</v>
          </cell>
          <cell r="AK4">
            <v>33575373.509999998</v>
          </cell>
          <cell r="AL4">
            <v>44713920</v>
          </cell>
          <cell r="AM4">
            <v>346286410.19999999</v>
          </cell>
          <cell r="AN4">
            <v>3629780</v>
          </cell>
          <cell r="AO4">
            <v>431192</v>
          </cell>
          <cell r="AP4">
            <v>2583081</v>
          </cell>
          <cell r="AQ4">
            <v>4293000000</v>
          </cell>
          <cell r="AR4">
            <v>642807026</v>
          </cell>
          <cell r="AS4">
            <v>252045178</v>
          </cell>
          <cell r="AT4">
            <v>9493281</v>
          </cell>
          <cell r="AU4">
            <v>22544984</v>
          </cell>
          <cell r="AV4">
            <v>200993755</v>
          </cell>
          <cell r="AW4">
            <v>1172563</v>
          </cell>
          <cell r="AX4">
            <v>17068418</v>
          </cell>
          <cell r="AY4">
            <v>14009585</v>
          </cell>
          <cell r="AZ4">
            <v>268571506</v>
          </cell>
          <cell r="BA4">
            <v>215055964</v>
          </cell>
          <cell r="BB4">
            <v>8795002</v>
          </cell>
          <cell r="BC4">
            <v>10883825</v>
          </cell>
          <cell r="BD4">
            <v>49582398</v>
          </cell>
          <cell r="BE4">
            <v>231277</v>
          </cell>
          <cell r="BF4">
            <v>65920121</v>
          </cell>
          <cell r="BG4">
            <v>85286668.840000004</v>
          </cell>
          <cell r="BH4">
            <v>85286668.840000004</v>
          </cell>
          <cell r="BI4">
            <v>23126125</v>
          </cell>
          <cell r="BJ4">
            <v>45807160</v>
          </cell>
          <cell r="BK4">
            <v>66406483.840000004</v>
          </cell>
          <cell r="BL4">
            <v>7432000</v>
          </cell>
          <cell r="BM4">
            <v>138983525.69999999</v>
          </cell>
          <cell r="BN4">
            <v>21179981.460000001</v>
          </cell>
          <cell r="BO4">
            <v>29570000</v>
          </cell>
          <cell r="BP4">
            <v>90506448</v>
          </cell>
          <cell r="BQ4">
            <v>18789478</v>
          </cell>
          <cell r="BR4">
            <v>9364582</v>
          </cell>
          <cell r="BS4">
            <v>32488494</v>
          </cell>
          <cell r="BT4">
            <v>44821427</v>
          </cell>
          <cell r="BU4">
            <v>16676966</v>
          </cell>
          <cell r="BV4">
            <v>12028354</v>
          </cell>
          <cell r="BW4">
            <v>67350522</v>
          </cell>
          <cell r="BX4">
            <v>9165707</v>
          </cell>
          <cell r="BY4">
            <v>154418644</v>
          </cell>
          <cell r="BZ4">
            <v>3376193</v>
          </cell>
          <cell r="CA4">
            <v>3607793</v>
          </cell>
          <cell r="CB4">
            <v>5155034</v>
          </cell>
          <cell r="CC4">
            <v>5155034</v>
          </cell>
          <cell r="CD4">
            <v>89611619</v>
          </cell>
          <cell r="CE4">
            <v>25717043</v>
          </cell>
          <cell r="CF4">
            <v>8200116.4400000004</v>
          </cell>
          <cell r="CG4">
            <v>2293314</v>
          </cell>
          <cell r="CH4">
            <v>107579614.7</v>
          </cell>
          <cell r="CI4">
            <v>5932267.8799999999</v>
          </cell>
          <cell r="CJ4">
            <v>2786112010</v>
          </cell>
          <cell r="CK4">
            <v>199834292</v>
          </cell>
          <cell r="CL4">
            <v>0</v>
          </cell>
          <cell r="CM4">
            <v>129814753</v>
          </cell>
          <cell r="CN4">
            <v>35100340.939999998</v>
          </cell>
          <cell r="CO4">
            <v>5708176.0899999999</v>
          </cell>
          <cell r="CP4">
            <v>1240000</v>
          </cell>
          <cell r="CQ4">
            <v>4965423.63</v>
          </cell>
          <cell r="CR4">
            <v>3757829.55</v>
          </cell>
          <cell r="CS4">
            <v>19795001</v>
          </cell>
          <cell r="CT4">
            <v>84061202</v>
          </cell>
          <cell r="CU4">
            <v>18978109.73</v>
          </cell>
        </row>
        <row r="5">
          <cell r="A5" t="str">
            <v>Accumulated Depreciation</v>
          </cell>
          <cell r="B5" t="str">
            <v>ACCDEP</v>
          </cell>
          <cell r="C5">
            <v>2001</v>
          </cell>
          <cell r="D5">
            <v>7000</v>
          </cell>
          <cell r="E5">
            <v>1685201</v>
          </cell>
          <cell r="F5">
            <v>18699821.780000001</v>
          </cell>
          <cell r="G5">
            <v>53043010</v>
          </cell>
          <cell r="H5">
            <v>11887285</v>
          </cell>
          <cell r="I5">
            <v>30286496</v>
          </cell>
          <cell r="J5">
            <v>118988521</v>
          </cell>
          <cell r="K5">
            <v>2133988</v>
          </cell>
          <cell r="L5">
            <v>1731903</v>
          </cell>
          <cell r="M5">
            <v>69595237</v>
          </cell>
          <cell r="N5">
            <v>45032957</v>
          </cell>
          <cell r="O5">
            <v>11518049.92</v>
          </cell>
          <cell r="P5">
            <v>77000</v>
          </cell>
          <cell r="Q5">
            <v>-4560475.7300000004</v>
          </cell>
          <cell r="R5">
            <v>1110687.18</v>
          </cell>
          <cell r="S5">
            <v>3439094</v>
          </cell>
          <cell r="T5">
            <v>68313.38</v>
          </cell>
          <cell r="U5">
            <v>7195029</v>
          </cell>
          <cell r="V5">
            <v>90275</v>
          </cell>
          <cell r="W5">
            <v>313268</v>
          </cell>
          <cell r="X5">
            <v>7975081.0199999996</v>
          </cell>
          <cell r="Y5">
            <v>220525438</v>
          </cell>
          <cell r="Z5">
            <v>14420210</v>
          </cell>
          <cell r="AA5">
            <v>594101</v>
          </cell>
          <cell r="AB5">
            <v>3195868</v>
          </cell>
          <cell r="AC5">
            <v>1843386</v>
          </cell>
          <cell r="AD5">
            <v>23935576.460000001</v>
          </cell>
          <cell r="AE5">
            <v>4755755</v>
          </cell>
          <cell r="AF5">
            <v>556080.75</v>
          </cell>
          <cell r="AG5">
            <v>3392651</v>
          </cell>
          <cell r="AH5">
            <v>60472607</v>
          </cell>
          <cell r="AI5">
            <v>6583279.5499999998</v>
          </cell>
          <cell r="AJ5">
            <v>5634000</v>
          </cell>
          <cell r="AK5">
            <v>2381179.44</v>
          </cell>
          <cell r="AL5">
            <v>21906784</v>
          </cell>
          <cell r="AM5">
            <v>148042429.5</v>
          </cell>
          <cell r="AN5">
            <v>2204790</v>
          </cell>
          <cell r="AO5">
            <v>37974</v>
          </cell>
          <cell r="AP5">
            <v>217085.47</v>
          </cell>
          <cell r="AQ5">
            <v>1586000000</v>
          </cell>
          <cell r="AR5">
            <v>305706246</v>
          </cell>
          <cell r="AS5">
            <v>93226560</v>
          </cell>
          <cell r="AT5">
            <v>3835773</v>
          </cell>
          <cell r="AU5">
            <v>2478034</v>
          </cell>
          <cell r="AV5">
            <v>78136737</v>
          </cell>
          <cell r="AW5">
            <v>20000</v>
          </cell>
          <cell r="AX5">
            <v>6557959</v>
          </cell>
          <cell r="AY5">
            <v>1106619</v>
          </cell>
          <cell r="AZ5">
            <v>102942555</v>
          </cell>
          <cell r="BA5">
            <v>100890685</v>
          </cell>
          <cell r="BB5">
            <v>568751</v>
          </cell>
          <cell r="BC5">
            <v>5515304</v>
          </cell>
          <cell r="BD5">
            <v>25503755</v>
          </cell>
          <cell r="BE5">
            <v>0</v>
          </cell>
          <cell r="BF5">
            <v>27378763</v>
          </cell>
          <cell r="BG5">
            <v>0</v>
          </cell>
          <cell r="BH5">
            <v>36162461</v>
          </cell>
          <cell r="BI5">
            <v>10032858</v>
          </cell>
          <cell r="BJ5">
            <v>19071942</v>
          </cell>
          <cell r="BK5">
            <v>33118063</v>
          </cell>
          <cell r="BL5">
            <v>560000</v>
          </cell>
          <cell r="BM5">
            <v>17748829.449999999</v>
          </cell>
          <cell r="BN5">
            <v>9049932.0500000007</v>
          </cell>
          <cell r="BO5">
            <v>14798000</v>
          </cell>
          <cell r="BP5">
            <v>51187106</v>
          </cell>
          <cell r="BQ5">
            <v>9793490</v>
          </cell>
          <cell r="BR5">
            <v>4377192</v>
          </cell>
          <cell r="BS5">
            <v>11793921</v>
          </cell>
          <cell r="BT5">
            <v>4477785</v>
          </cell>
          <cell r="BU5">
            <v>8241541</v>
          </cell>
          <cell r="BV5">
            <v>6569966</v>
          </cell>
          <cell r="BW5">
            <v>31618207</v>
          </cell>
          <cell r="BX5">
            <v>5060493</v>
          </cell>
          <cell r="BY5">
            <v>60982976</v>
          </cell>
          <cell r="BZ5">
            <v>172701</v>
          </cell>
          <cell r="CA5">
            <v>1883841</v>
          </cell>
          <cell r="CB5">
            <v>262165</v>
          </cell>
          <cell r="CC5">
            <v>262165</v>
          </cell>
          <cell r="CD5">
            <v>36727202</v>
          </cell>
          <cell r="CE5">
            <v>10013874</v>
          </cell>
          <cell r="CF5">
            <v>3251335</v>
          </cell>
          <cell r="CG5">
            <v>908759</v>
          </cell>
          <cell r="CH5">
            <v>48652977.719999999</v>
          </cell>
          <cell r="CI5">
            <v>280667.38</v>
          </cell>
          <cell r="CJ5">
            <v>1161490577</v>
          </cell>
          <cell r="CK5">
            <v>77707909</v>
          </cell>
          <cell r="CL5">
            <v>0</v>
          </cell>
          <cell r="CM5">
            <v>48625562</v>
          </cell>
          <cell r="CN5">
            <v>15624812.85</v>
          </cell>
          <cell r="CO5">
            <v>3182139.03</v>
          </cell>
          <cell r="CP5">
            <v>106000</v>
          </cell>
          <cell r="CQ5">
            <v>2693088.36</v>
          </cell>
          <cell r="CR5">
            <v>1616015.57</v>
          </cell>
          <cell r="CS5">
            <v>1222339</v>
          </cell>
          <cell r="CT5">
            <v>33691197</v>
          </cell>
          <cell r="CU5">
            <v>1611404.89</v>
          </cell>
        </row>
        <row r="6">
          <cell r="A6" t="str">
            <v>Plant Additions</v>
          </cell>
          <cell r="B6" t="str">
            <v>PADD</v>
          </cell>
          <cell r="C6">
            <v>2001</v>
          </cell>
          <cell r="D6">
            <v>0</v>
          </cell>
          <cell r="E6">
            <v>188715</v>
          </cell>
          <cell r="F6">
            <v>1834120.45</v>
          </cell>
          <cell r="G6">
            <v>6148424</v>
          </cell>
          <cell r="H6">
            <v>624145</v>
          </cell>
          <cell r="I6">
            <v>5870138</v>
          </cell>
          <cell r="J6">
            <v>26455609</v>
          </cell>
          <cell r="K6">
            <v>1574060</v>
          </cell>
          <cell r="L6">
            <v>10022.16</v>
          </cell>
          <cell r="M6">
            <v>5027555</v>
          </cell>
          <cell r="N6">
            <v>9213017</v>
          </cell>
          <cell r="O6">
            <v>5699281.5300000003</v>
          </cell>
          <cell r="P6">
            <v>33000</v>
          </cell>
          <cell r="Q6">
            <v>912774.72</v>
          </cell>
          <cell r="R6">
            <v>0</v>
          </cell>
          <cell r="S6">
            <v>3465274</v>
          </cell>
          <cell r="T6">
            <v>72456.960000000006</v>
          </cell>
          <cell r="U6">
            <v>643215</v>
          </cell>
          <cell r="V6">
            <v>86678</v>
          </cell>
          <cell r="W6">
            <v>5610</v>
          </cell>
          <cell r="X6">
            <v>1044814.09</v>
          </cell>
          <cell r="Y6">
            <v>34026391</v>
          </cell>
          <cell r="Z6">
            <v>9099580</v>
          </cell>
          <cell r="AA6">
            <v>647597</v>
          </cell>
          <cell r="AB6">
            <v>190697</v>
          </cell>
          <cell r="AC6">
            <v>1483031</v>
          </cell>
          <cell r="AD6">
            <v>2904063</v>
          </cell>
          <cell r="AE6">
            <v>295310</v>
          </cell>
          <cell r="AF6">
            <v>0</v>
          </cell>
          <cell r="AG6">
            <v>932284.68</v>
          </cell>
          <cell r="AH6">
            <v>3503439</v>
          </cell>
          <cell r="AI6">
            <v>1143861.5900000001</v>
          </cell>
          <cell r="AJ6">
            <v>8669000</v>
          </cell>
          <cell r="AK6">
            <v>2392003.1</v>
          </cell>
          <cell r="AL6">
            <v>2389021</v>
          </cell>
          <cell r="AM6">
            <v>23663109</v>
          </cell>
          <cell r="AN6">
            <v>13300.85</v>
          </cell>
          <cell r="AO6">
            <v>0</v>
          </cell>
          <cell r="AP6">
            <v>17078.240000000002</v>
          </cell>
          <cell r="AQ6">
            <v>177000000</v>
          </cell>
          <cell r="AR6">
            <v>31290268</v>
          </cell>
          <cell r="AS6">
            <v>15438217</v>
          </cell>
          <cell r="AT6">
            <v>397465</v>
          </cell>
          <cell r="AU6">
            <v>3291814</v>
          </cell>
          <cell r="AV6">
            <v>10404675</v>
          </cell>
          <cell r="AW6">
            <v>40366</v>
          </cell>
          <cell r="AX6">
            <v>215000</v>
          </cell>
          <cell r="AY6">
            <v>578721.64</v>
          </cell>
          <cell r="AZ6">
            <v>22236507</v>
          </cell>
          <cell r="BA6">
            <v>12834849</v>
          </cell>
          <cell r="BB6">
            <v>109002</v>
          </cell>
          <cell r="BC6">
            <v>445945</v>
          </cell>
          <cell r="BD6">
            <v>4753089</v>
          </cell>
          <cell r="BE6">
            <v>16000</v>
          </cell>
          <cell r="BF6">
            <v>3348483</v>
          </cell>
          <cell r="BG6">
            <v>0</v>
          </cell>
          <cell r="BH6">
            <v>4896309</v>
          </cell>
          <cell r="BI6">
            <v>1299305</v>
          </cell>
          <cell r="BJ6">
            <v>2844313</v>
          </cell>
          <cell r="BK6">
            <v>2707226</v>
          </cell>
          <cell r="BL6">
            <v>133000</v>
          </cell>
          <cell r="BM6">
            <v>6335168.6600000001</v>
          </cell>
          <cell r="BN6">
            <v>1188346.94</v>
          </cell>
          <cell r="BO6">
            <v>864091</v>
          </cell>
          <cell r="BP6">
            <v>2090944</v>
          </cell>
          <cell r="BQ6">
            <v>708748</v>
          </cell>
          <cell r="BR6">
            <v>214739</v>
          </cell>
          <cell r="BS6">
            <v>2437456</v>
          </cell>
          <cell r="BT6">
            <v>3052494</v>
          </cell>
          <cell r="BU6">
            <v>457569</v>
          </cell>
          <cell r="BV6">
            <v>169896.34</v>
          </cell>
          <cell r="BW6">
            <v>2505177.5299999998</v>
          </cell>
          <cell r="BX6">
            <v>303314</v>
          </cell>
          <cell r="BY6">
            <v>15966251</v>
          </cell>
          <cell r="BZ6">
            <v>375428</v>
          </cell>
          <cell r="CA6">
            <v>159118</v>
          </cell>
          <cell r="CB6">
            <v>312640</v>
          </cell>
          <cell r="CC6">
            <v>312640</v>
          </cell>
          <cell r="CD6">
            <v>4311961</v>
          </cell>
          <cell r="CE6">
            <v>1358650</v>
          </cell>
          <cell r="CF6">
            <v>136381.1</v>
          </cell>
          <cell r="CG6">
            <v>74434</v>
          </cell>
          <cell r="CH6">
            <v>4743713</v>
          </cell>
          <cell r="CI6">
            <v>472805.15</v>
          </cell>
          <cell r="CJ6">
            <v>174843217</v>
          </cell>
          <cell r="CK6">
            <v>14120614</v>
          </cell>
          <cell r="CL6">
            <v>0</v>
          </cell>
          <cell r="CM6">
            <v>9560790</v>
          </cell>
          <cell r="CN6">
            <v>1742800.92</v>
          </cell>
          <cell r="CO6">
            <v>199714.69</v>
          </cell>
          <cell r="CP6">
            <v>27150</v>
          </cell>
          <cell r="CQ6">
            <v>121593.83</v>
          </cell>
          <cell r="CR6">
            <v>166394.35</v>
          </cell>
          <cell r="CS6">
            <v>896832</v>
          </cell>
          <cell r="CT6">
            <v>3788134</v>
          </cell>
          <cell r="CU6">
            <v>1760253.39</v>
          </cell>
        </row>
        <row r="7">
          <cell r="A7" t="str">
            <v>OM&amp;A Expense</v>
          </cell>
          <cell r="B7" t="str">
            <v>COMA</v>
          </cell>
          <cell r="C7">
            <v>2001</v>
          </cell>
          <cell r="D7">
            <v>39829</v>
          </cell>
          <cell r="E7">
            <v>458881</v>
          </cell>
          <cell r="F7">
            <v>1440665</v>
          </cell>
          <cell r="G7">
            <v>8431785</v>
          </cell>
          <cell r="H7">
            <v>1314454</v>
          </cell>
          <cell r="I7">
            <v>7652904</v>
          </cell>
          <cell r="J7">
            <v>10786222</v>
          </cell>
          <cell r="K7">
            <v>5518149</v>
          </cell>
          <cell r="L7">
            <v>202846.96</v>
          </cell>
          <cell r="M7">
            <v>6633570</v>
          </cell>
          <cell r="N7">
            <v>5212073</v>
          </cell>
          <cell r="O7">
            <v>2962096.83</v>
          </cell>
          <cell r="P7">
            <v>191000</v>
          </cell>
          <cell r="Q7">
            <v>1152636.42</v>
          </cell>
          <cell r="R7">
            <v>316366.66000000003</v>
          </cell>
          <cell r="S7">
            <v>3674716</v>
          </cell>
          <cell r="T7">
            <v>225914.22</v>
          </cell>
          <cell r="U7">
            <v>1631887</v>
          </cell>
          <cell r="V7">
            <v>165859</v>
          </cell>
          <cell r="W7">
            <v>137259</v>
          </cell>
          <cell r="X7">
            <v>1408761.38</v>
          </cell>
          <cell r="Y7">
            <v>23090612</v>
          </cell>
          <cell r="Z7">
            <v>19083615</v>
          </cell>
          <cell r="AA7">
            <v>1796843.54</v>
          </cell>
          <cell r="AB7">
            <v>565490</v>
          </cell>
          <cell r="AC7">
            <v>4098106</v>
          </cell>
          <cell r="AD7">
            <v>2213387.9900000002</v>
          </cell>
          <cell r="AE7">
            <v>741610</v>
          </cell>
          <cell r="AF7">
            <v>102535.62999999999</v>
          </cell>
          <cell r="AG7">
            <v>582856</v>
          </cell>
          <cell r="AH7">
            <v>6014300.4199999999</v>
          </cell>
          <cell r="AI7">
            <v>813174.39</v>
          </cell>
          <cell r="AJ7">
            <v>4684000</v>
          </cell>
          <cell r="AK7">
            <v>2835859.6100000003</v>
          </cell>
          <cell r="AL7">
            <v>2596487</v>
          </cell>
          <cell r="AM7">
            <v>20722562.710000001</v>
          </cell>
          <cell r="AN7">
            <v>298589.13</v>
          </cell>
          <cell r="AO7">
            <v>79425.19</v>
          </cell>
          <cell r="AP7">
            <v>632978.42999999993</v>
          </cell>
          <cell r="AQ7">
            <v>245000000</v>
          </cell>
          <cell r="AR7">
            <v>32213721</v>
          </cell>
          <cell r="AS7">
            <v>6124217</v>
          </cell>
          <cell r="AT7">
            <v>739023</v>
          </cell>
          <cell r="AU7">
            <v>3948072</v>
          </cell>
          <cell r="AV7">
            <v>5918079</v>
          </cell>
          <cell r="AW7">
            <v>207254.65</v>
          </cell>
          <cell r="AX7">
            <v>871487</v>
          </cell>
          <cell r="AY7">
            <v>1454296</v>
          </cell>
          <cell r="AZ7">
            <v>15614162</v>
          </cell>
          <cell r="BA7">
            <v>12997989</v>
          </cell>
          <cell r="BB7">
            <v>788446</v>
          </cell>
          <cell r="BC7">
            <v>1151947</v>
          </cell>
          <cell r="BD7">
            <v>2213868</v>
          </cell>
          <cell r="BE7">
            <v>14327</v>
          </cell>
          <cell r="BF7">
            <v>2553516</v>
          </cell>
          <cell r="BG7">
            <v>17470530.32</v>
          </cell>
          <cell r="BH7">
            <v>17470530.32</v>
          </cell>
          <cell r="BI7">
            <v>1003414</v>
          </cell>
          <cell r="BJ7">
            <v>2884660</v>
          </cell>
          <cell r="BK7">
            <v>2962617.3</v>
          </cell>
          <cell r="BL7">
            <v>1075000</v>
          </cell>
          <cell r="BM7">
            <v>6932092.6500000004</v>
          </cell>
          <cell r="BN7">
            <v>1140371.0499999998</v>
          </cell>
          <cell r="BO7">
            <v>2471536</v>
          </cell>
          <cell r="BP7">
            <v>10019028</v>
          </cell>
          <cell r="BQ7">
            <v>1397241</v>
          </cell>
          <cell r="BR7">
            <v>901521</v>
          </cell>
          <cell r="BS7">
            <v>2882182</v>
          </cell>
          <cell r="BT7">
            <v>3609217</v>
          </cell>
          <cell r="BU7">
            <v>1192039</v>
          </cell>
          <cell r="BV7">
            <v>304835</v>
          </cell>
          <cell r="BW7">
            <v>9464267.9299999997</v>
          </cell>
          <cell r="BX7">
            <v>496165</v>
          </cell>
          <cell r="BY7">
            <v>5292002</v>
          </cell>
          <cell r="BZ7">
            <v>847654</v>
          </cell>
          <cell r="CA7">
            <v>527617</v>
          </cell>
          <cell r="CB7">
            <v>452546</v>
          </cell>
          <cell r="CC7">
            <v>452546</v>
          </cell>
          <cell r="CD7">
            <v>4912847</v>
          </cell>
          <cell r="CE7">
            <v>4104278</v>
          </cell>
          <cell r="CF7">
            <v>429735.6</v>
          </cell>
          <cell r="CG7">
            <v>181376</v>
          </cell>
          <cell r="CH7">
            <v>7435573</v>
          </cell>
          <cell r="CI7">
            <v>999703.90999999992</v>
          </cell>
          <cell r="CJ7">
            <v>120120188</v>
          </cell>
          <cell r="CK7">
            <v>8108231</v>
          </cell>
          <cell r="CL7">
            <v>0</v>
          </cell>
          <cell r="CM7">
            <v>6597849</v>
          </cell>
          <cell r="CN7">
            <v>4089952.81</v>
          </cell>
          <cell r="CO7">
            <v>333865</v>
          </cell>
          <cell r="CP7">
            <v>184000</v>
          </cell>
          <cell r="CQ7">
            <v>602753.54</v>
          </cell>
          <cell r="CR7">
            <v>544794.93999999994</v>
          </cell>
          <cell r="CS7">
            <v>3926389</v>
          </cell>
          <cell r="CT7">
            <v>4010889</v>
          </cell>
          <cell r="CU7">
            <v>2014174.03</v>
          </cell>
        </row>
        <row r="8">
          <cell r="A8" t="str">
            <v>Income Taxes</v>
          </cell>
          <cell r="B8" t="str">
            <v>CTAXINC</v>
          </cell>
          <cell r="C8">
            <v>2001</v>
          </cell>
        </row>
        <row r="9">
          <cell r="A9" t="str">
            <v>Customers</v>
          </cell>
          <cell r="B9" t="str">
            <v>YN</v>
          </cell>
          <cell r="C9">
            <v>2001</v>
          </cell>
          <cell r="D9">
            <v>858</v>
          </cell>
          <cell r="E9">
            <v>1842</v>
          </cell>
          <cell r="F9">
            <v>17022</v>
          </cell>
          <cell r="G9">
            <v>56554</v>
          </cell>
          <cell r="H9">
            <v>16314</v>
          </cell>
          <cell r="I9">
            <v>43422</v>
          </cell>
          <cell r="J9">
            <v>90752</v>
          </cell>
          <cell r="K9">
            <v>43268</v>
          </cell>
          <cell r="L9">
            <v>2329</v>
          </cell>
          <cell r="M9">
            <v>54032</v>
          </cell>
          <cell r="N9">
            <v>43311</v>
          </cell>
          <cell r="O9">
            <v>14880</v>
          </cell>
          <cell r="P9">
            <v>1348</v>
          </cell>
          <cell r="Q9">
            <v>6947</v>
          </cell>
          <cell r="R9">
            <v>1402</v>
          </cell>
          <cell r="S9">
            <v>32453</v>
          </cell>
          <cell r="T9">
            <v>1643</v>
          </cell>
          <cell r="U9">
            <v>13140</v>
          </cell>
          <cell r="V9">
            <v>1353</v>
          </cell>
          <cell r="W9">
            <v>569</v>
          </cell>
          <cell r="X9">
            <v>10185</v>
          </cell>
          <cell r="Y9">
            <v>163582</v>
          </cell>
          <cell r="Z9">
            <v>79578</v>
          </cell>
          <cell r="AA9">
            <v>13390</v>
          </cell>
          <cell r="AB9">
            <v>3320</v>
          </cell>
          <cell r="AC9">
            <v>25800</v>
          </cell>
          <cell r="AD9">
            <v>18529</v>
          </cell>
          <cell r="AE9">
            <v>3867</v>
          </cell>
          <cell r="AF9">
            <v>660</v>
          </cell>
          <cell r="AG9">
            <v>5764</v>
          </cell>
          <cell r="AH9">
            <v>43364</v>
          </cell>
          <cell r="AI9">
            <v>8441</v>
          </cell>
          <cell r="AJ9">
            <v>39668</v>
          </cell>
          <cell r="AK9">
            <v>21057</v>
          </cell>
          <cell r="AL9">
            <v>21648</v>
          </cell>
          <cell r="AM9">
            <v>209254</v>
          </cell>
          <cell r="AN9">
            <v>2772</v>
          </cell>
          <cell r="AO9">
            <v>1099</v>
          </cell>
          <cell r="AP9">
            <v>5065</v>
          </cell>
          <cell r="AQ9">
            <v>1098950</v>
          </cell>
          <cell r="AR9">
            <v>258755</v>
          </cell>
          <cell r="AS9">
            <v>63939</v>
          </cell>
          <cell r="AT9">
            <v>10349</v>
          </cell>
          <cell r="AU9">
            <v>26290</v>
          </cell>
          <cell r="AV9">
            <v>71913</v>
          </cell>
          <cell r="AW9">
            <v>1803</v>
          </cell>
          <cell r="AX9">
            <v>9174</v>
          </cell>
          <cell r="AY9">
            <v>8693</v>
          </cell>
          <cell r="AZ9">
            <v>132605</v>
          </cell>
          <cell r="BA9">
            <v>65002</v>
          </cell>
          <cell r="BB9">
            <v>10205</v>
          </cell>
          <cell r="BC9">
            <v>6339</v>
          </cell>
          <cell r="BD9">
            <v>12834</v>
          </cell>
          <cell r="BE9">
            <v>270</v>
          </cell>
          <cell r="BF9">
            <v>23142</v>
          </cell>
          <cell r="BG9">
            <v>34073</v>
          </cell>
          <cell r="BH9">
            <v>34073</v>
          </cell>
          <cell r="BI9">
            <v>8290</v>
          </cell>
          <cell r="BJ9">
            <v>17975</v>
          </cell>
          <cell r="BK9">
            <v>23849</v>
          </cell>
          <cell r="BL9">
            <v>6237</v>
          </cell>
          <cell r="BM9">
            <v>48860</v>
          </cell>
          <cell r="BN9">
            <v>9256</v>
          </cell>
          <cell r="BO9">
            <v>12031</v>
          </cell>
          <cell r="BP9">
            <v>56186</v>
          </cell>
          <cell r="BQ9">
            <v>12575</v>
          </cell>
          <cell r="BR9">
            <v>3157</v>
          </cell>
          <cell r="BS9">
            <v>14039</v>
          </cell>
          <cell r="BT9">
            <v>39074</v>
          </cell>
          <cell r="BU9">
            <v>9142</v>
          </cell>
          <cell r="BV9">
            <v>4927</v>
          </cell>
          <cell r="BW9">
            <v>32733</v>
          </cell>
          <cell r="BX9">
            <v>4022</v>
          </cell>
          <cell r="BY9">
            <v>42154</v>
          </cell>
          <cell r="BZ9">
            <v>5719</v>
          </cell>
          <cell r="CA9">
            <v>2263</v>
          </cell>
          <cell r="CB9">
            <v>2880</v>
          </cell>
          <cell r="CC9">
            <v>2880</v>
          </cell>
          <cell r="CD9">
            <v>51075</v>
          </cell>
          <cell r="CE9">
            <v>14192</v>
          </cell>
          <cell r="CF9">
            <v>3927</v>
          </cell>
          <cell r="CG9">
            <v>1876</v>
          </cell>
          <cell r="CH9">
            <v>49050</v>
          </cell>
          <cell r="CI9">
            <v>6172</v>
          </cell>
          <cell r="CJ9">
            <v>660946</v>
          </cell>
          <cell r="CK9">
            <v>90374</v>
          </cell>
          <cell r="CL9">
            <v>9081</v>
          </cell>
          <cell r="CM9">
            <v>43110</v>
          </cell>
          <cell r="CN9">
            <v>20821</v>
          </cell>
          <cell r="CO9">
            <v>3341</v>
          </cell>
          <cell r="CP9">
            <v>1136</v>
          </cell>
          <cell r="CQ9">
            <v>3116</v>
          </cell>
          <cell r="CR9">
            <v>1923</v>
          </cell>
          <cell r="CS9">
            <v>20200</v>
          </cell>
          <cell r="CT9">
            <v>29068</v>
          </cell>
          <cell r="CU9">
            <v>17310</v>
          </cell>
        </row>
        <row r="10">
          <cell r="A10" t="str">
            <v>Customers - Residential</v>
          </cell>
          <cell r="B10" t="str">
            <v>YNR</v>
          </cell>
          <cell r="C10">
            <v>2001</v>
          </cell>
          <cell r="D10">
            <v>574</v>
          </cell>
          <cell r="E10">
            <v>1529</v>
          </cell>
          <cell r="F10">
            <v>12370</v>
          </cell>
          <cell r="G10">
            <v>50436</v>
          </cell>
          <cell r="H10">
            <v>13674</v>
          </cell>
          <cell r="I10">
            <v>30021</v>
          </cell>
          <cell r="J10">
            <v>82925</v>
          </cell>
          <cell r="K10">
            <v>31089</v>
          </cell>
          <cell r="L10">
            <v>1980</v>
          </cell>
          <cell r="M10">
            <v>48778</v>
          </cell>
          <cell r="N10">
            <v>38501</v>
          </cell>
          <cell r="O10">
            <v>13370</v>
          </cell>
          <cell r="P10">
            <v>1178</v>
          </cell>
          <cell r="Q10">
            <v>4770</v>
          </cell>
          <cell r="R10">
            <v>1182</v>
          </cell>
          <cell r="S10">
            <v>28165</v>
          </cell>
          <cell r="T10">
            <v>1365</v>
          </cell>
          <cell r="U10">
            <v>11397</v>
          </cell>
          <cell r="V10">
            <v>1163</v>
          </cell>
          <cell r="W10">
            <v>470</v>
          </cell>
          <cell r="X10">
            <v>9085</v>
          </cell>
          <cell r="Y10">
            <v>144005</v>
          </cell>
          <cell r="Z10">
            <v>71395</v>
          </cell>
          <cell r="AA10">
            <v>11784</v>
          </cell>
          <cell r="AB10">
            <v>2930</v>
          </cell>
          <cell r="AC10">
            <v>23016</v>
          </cell>
          <cell r="AD10">
            <v>15855</v>
          </cell>
          <cell r="AE10">
            <v>3364</v>
          </cell>
          <cell r="AF10">
            <v>573</v>
          </cell>
          <cell r="AG10">
            <v>5018</v>
          </cell>
          <cell r="AH10">
            <v>38670</v>
          </cell>
          <cell r="AI10">
            <v>7634</v>
          </cell>
          <cell r="AJ10">
            <v>35895</v>
          </cell>
          <cell r="AK10">
            <v>17241</v>
          </cell>
          <cell r="AL10">
            <v>15883</v>
          </cell>
          <cell r="AM10">
            <v>157177</v>
          </cell>
          <cell r="AN10">
            <v>2286</v>
          </cell>
          <cell r="AO10">
            <v>940</v>
          </cell>
          <cell r="AP10">
            <v>4423</v>
          </cell>
          <cell r="AQ10">
            <v>990219</v>
          </cell>
          <cell r="AR10">
            <v>232319</v>
          </cell>
          <cell r="AS10">
            <v>53836</v>
          </cell>
          <cell r="AT10">
            <v>5586</v>
          </cell>
          <cell r="AU10">
            <v>22365</v>
          </cell>
          <cell r="AV10">
            <v>64284</v>
          </cell>
          <cell r="AW10">
            <v>1139</v>
          </cell>
          <cell r="AX10">
            <v>7915</v>
          </cell>
          <cell r="AY10">
            <v>7062</v>
          </cell>
          <cell r="AZ10">
            <v>119134</v>
          </cell>
          <cell r="BA10">
            <v>56854</v>
          </cell>
          <cell r="BB10">
            <v>5755</v>
          </cell>
          <cell r="BC10">
            <v>5500</v>
          </cell>
          <cell r="BD10">
            <v>10475</v>
          </cell>
          <cell r="BE10">
            <v>157</v>
          </cell>
          <cell r="BF10">
            <v>20204</v>
          </cell>
          <cell r="BG10">
            <v>30442</v>
          </cell>
          <cell r="BH10">
            <v>30442</v>
          </cell>
          <cell r="BI10">
            <v>5345</v>
          </cell>
          <cell r="BJ10">
            <v>15124</v>
          </cell>
          <cell r="BK10">
            <v>20850</v>
          </cell>
          <cell r="BL10">
            <v>5426</v>
          </cell>
          <cell r="BM10">
            <v>43335</v>
          </cell>
          <cell r="BN10">
            <v>8212</v>
          </cell>
          <cell r="BO10">
            <v>10450</v>
          </cell>
          <cell r="BP10">
            <v>42208</v>
          </cell>
          <cell r="BQ10">
            <v>8304</v>
          </cell>
          <cell r="BR10">
            <v>2534</v>
          </cell>
          <cell r="BS10">
            <v>12545</v>
          </cell>
          <cell r="BT10">
            <v>26384</v>
          </cell>
          <cell r="BU10">
            <v>7976</v>
          </cell>
          <cell r="BV10">
            <v>4256</v>
          </cell>
          <cell r="BW10">
            <v>28600</v>
          </cell>
          <cell r="BX10">
            <v>3430</v>
          </cell>
          <cell r="BY10">
            <v>37514</v>
          </cell>
          <cell r="BZ10">
            <v>4852</v>
          </cell>
          <cell r="CA10">
            <v>1887</v>
          </cell>
          <cell r="CB10">
            <v>2287</v>
          </cell>
          <cell r="CC10">
            <v>2287</v>
          </cell>
          <cell r="CD10">
            <v>45770</v>
          </cell>
          <cell r="CE10">
            <v>12439</v>
          </cell>
          <cell r="CF10">
            <v>3604</v>
          </cell>
          <cell r="CG10">
            <v>938</v>
          </cell>
          <cell r="CH10">
            <v>43857</v>
          </cell>
          <cell r="CI10">
            <v>5368</v>
          </cell>
          <cell r="CJ10">
            <v>582669</v>
          </cell>
          <cell r="CK10">
            <v>80992</v>
          </cell>
          <cell r="CL10">
            <v>8280</v>
          </cell>
          <cell r="CM10">
            <v>37085</v>
          </cell>
          <cell r="CN10">
            <v>18604</v>
          </cell>
          <cell r="CO10">
            <v>2771</v>
          </cell>
          <cell r="CP10">
            <v>1004</v>
          </cell>
          <cell r="CQ10">
            <v>2784</v>
          </cell>
          <cell r="CR10">
            <v>1637</v>
          </cell>
          <cell r="CS10">
            <v>17541</v>
          </cell>
          <cell r="CT10">
            <v>26833</v>
          </cell>
          <cell r="CU10">
            <v>12255</v>
          </cell>
        </row>
        <row r="11">
          <cell r="A11" t="str">
            <v>Customers - Other</v>
          </cell>
          <cell r="B11" t="str">
            <v>YNO</v>
          </cell>
          <cell r="C11">
            <v>2001</v>
          </cell>
          <cell r="D11">
            <v>284</v>
          </cell>
          <cell r="E11">
            <v>313</v>
          </cell>
          <cell r="F11">
            <v>4652</v>
          </cell>
          <cell r="G11">
            <v>6118</v>
          </cell>
          <cell r="H11">
            <v>2640</v>
          </cell>
          <cell r="I11">
            <v>13401</v>
          </cell>
          <cell r="J11">
            <v>7827</v>
          </cell>
          <cell r="K11">
            <v>12179</v>
          </cell>
          <cell r="L11">
            <v>349</v>
          </cell>
          <cell r="M11">
            <v>5254</v>
          </cell>
          <cell r="N11">
            <v>4810</v>
          </cell>
          <cell r="O11">
            <v>1510</v>
          </cell>
          <cell r="P11">
            <v>170</v>
          </cell>
          <cell r="Q11">
            <v>2177</v>
          </cell>
          <cell r="R11">
            <v>220</v>
          </cell>
          <cell r="S11">
            <v>4288</v>
          </cell>
          <cell r="T11">
            <v>278</v>
          </cell>
          <cell r="U11">
            <v>1743</v>
          </cell>
          <cell r="V11">
            <v>190</v>
          </cell>
          <cell r="W11">
            <v>99</v>
          </cell>
          <cell r="X11">
            <v>1100</v>
          </cell>
          <cell r="Y11">
            <v>19577</v>
          </cell>
          <cell r="Z11">
            <v>8183</v>
          </cell>
          <cell r="AA11">
            <v>1606</v>
          </cell>
          <cell r="AB11">
            <v>390</v>
          </cell>
          <cell r="AC11">
            <v>2784</v>
          </cell>
          <cell r="AD11">
            <v>2674</v>
          </cell>
          <cell r="AE11">
            <v>503</v>
          </cell>
          <cell r="AF11">
            <v>87</v>
          </cell>
          <cell r="AG11">
            <v>746</v>
          </cell>
          <cell r="AH11">
            <v>4694</v>
          </cell>
          <cell r="AI11">
            <v>807</v>
          </cell>
          <cell r="AJ11">
            <v>3773</v>
          </cell>
          <cell r="AK11">
            <v>3816</v>
          </cell>
          <cell r="AL11">
            <v>5765</v>
          </cell>
          <cell r="AM11">
            <v>52077</v>
          </cell>
          <cell r="AN11">
            <v>486</v>
          </cell>
          <cell r="AO11">
            <v>159</v>
          </cell>
          <cell r="AP11">
            <v>642</v>
          </cell>
          <cell r="AQ11">
            <v>108731</v>
          </cell>
          <cell r="AR11">
            <v>26436</v>
          </cell>
          <cell r="AS11">
            <v>10103</v>
          </cell>
          <cell r="AT11">
            <v>4763</v>
          </cell>
          <cell r="AU11">
            <v>3925</v>
          </cell>
          <cell r="AV11">
            <v>7629</v>
          </cell>
          <cell r="AW11">
            <v>664</v>
          </cell>
          <cell r="AX11">
            <v>1259</v>
          </cell>
          <cell r="AY11">
            <v>1631</v>
          </cell>
          <cell r="AZ11">
            <v>13471</v>
          </cell>
          <cell r="BA11">
            <v>8148</v>
          </cell>
          <cell r="BB11">
            <v>4450</v>
          </cell>
          <cell r="BC11">
            <v>839</v>
          </cell>
          <cell r="BD11">
            <v>2359</v>
          </cell>
          <cell r="BE11">
            <v>113</v>
          </cell>
          <cell r="BF11">
            <v>2938</v>
          </cell>
          <cell r="BG11">
            <v>3631</v>
          </cell>
          <cell r="BH11">
            <v>3631</v>
          </cell>
          <cell r="BI11">
            <v>2945</v>
          </cell>
          <cell r="BJ11">
            <v>2851</v>
          </cell>
          <cell r="BK11">
            <v>2999</v>
          </cell>
          <cell r="BL11">
            <v>811</v>
          </cell>
          <cell r="BM11">
            <v>5525</v>
          </cell>
          <cell r="BN11">
            <v>1044</v>
          </cell>
          <cell r="BO11">
            <v>1581</v>
          </cell>
          <cell r="BP11">
            <v>13978</v>
          </cell>
          <cell r="BQ11">
            <v>4271</v>
          </cell>
          <cell r="BR11">
            <v>623</v>
          </cell>
          <cell r="BS11">
            <v>1494</v>
          </cell>
          <cell r="BT11">
            <v>12690</v>
          </cell>
          <cell r="BU11">
            <v>1166</v>
          </cell>
          <cell r="BV11">
            <v>671</v>
          </cell>
          <cell r="BW11">
            <v>4133</v>
          </cell>
          <cell r="BX11">
            <v>592</v>
          </cell>
          <cell r="BY11">
            <v>4640</v>
          </cell>
          <cell r="BZ11">
            <v>867</v>
          </cell>
          <cell r="CA11">
            <v>376</v>
          </cell>
          <cell r="CB11">
            <v>593</v>
          </cell>
          <cell r="CC11">
            <v>593</v>
          </cell>
          <cell r="CD11">
            <v>5305</v>
          </cell>
          <cell r="CE11">
            <v>1753</v>
          </cell>
          <cell r="CF11">
            <v>323</v>
          </cell>
          <cell r="CG11">
            <v>938</v>
          </cell>
          <cell r="CH11">
            <v>5193</v>
          </cell>
          <cell r="CI11">
            <v>804</v>
          </cell>
          <cell r="CJ11">
            <v>78277</v>
          </cell>
          <cell r="CK11">
            <v>9382</v>
          </cell>
          <cell r="CL11">
            <v>801</v>
          </cell>
          <cell r="CM11">
            <v>6025</v>
          </cell>
          <cell r="CN11">
            <v>2217</v>
          </cell>
          <cell r="CO11">
            <v>570</v>
          </cell>
          <cell r="CP11">
            <v>132</v>
          </cell>
          <cell r="CQ11">
            <v>332</v>
          </cell>
          <cell r="CR11">
            <v>286</v>
          </cell>
          <cell r="CS11">
            <v>2659</v>
          </cell>
          <cell r="CT11">
            <v>2235</v>
          </cell>
          <cell r="CU11">
            <v>5055</v>
          </cell>
        </row>
        <row r="12">
          <cell r="A12" t="str">
            <v>kWh</v>
          </cell>
          <cell r="B12" t="str">
            <v>YV</v>
          </cell>
          <cell r="C12">
            <v>2001</v>
          </cell>
          <cell r="D12">
            <v>11716050</v>
          </cell>
          <cell r="E12">
            <v>46495370</v>
          </cell>
          <cell r="F12">
            <v>379670652</v>
          </cell>
          <cell r="G12">
            <v>1254863761</v>
          </cell>
          <cell r="H12">
            <v>433520356</v>
          </cell>
          <cell r="I12">
            <v>1058680041</v>
          </cell>
          <cell r="J12">
            <v>3114565383</v>
          </cell>
          <cell r="K12">
            <v>885487000</v>
          </cell>
          <cell r="L12">
            <v>23397503</v>
          </cell>
          <cell r="M12">
            <v>1574687095</v>
          </cell>
          <cell r="N12">
            <v>1389585987</v>
          </cell>
          <cell r="O12">
            <v>276216414</v>
          </cell>
          <cell r="P12">
            <v>26833546</v>
          </cell>
          <cell r="Q12">
            <v>164341782</v>
          </cell>
          <cell r="R12">
            <v>32117372</v>
          </cell>
          <cell r="S12">
            <v>869985068</v>
          </cell>
          <cell r="T12">
            <v>28906959</v>
          </cell>
          <cell r="U12">
            <v>318269457</v>
          </cell>
          <cell r="V12">
            <v>24556849</v>
          </cell>
          <cell r="W12">
            <v>7626048</v>
          </cell>
          <cell r="X12">
            <v>182331812</v>
          </cell>
          <cell r="Y12">
            <v>7248601606</v>
          </cell>
          <cell r="Z12">
            <v>0</v>
          </cell>
          <cell r="AA12">
            <v>355047777</v>
          </cell>
          <cell r="AB12">
            <v>59797085</v>
          </cell>
          <cell r="AC12">
            <v>539210165</v>
          </cell>
          <cell r="AD12">
            <v>606821188</v>
          </cell>
          <cell r="AE12">
            <v>76786964</v>
          </cell>
          <cell r="AF12">
            <v>9289540</v>
          </cell>
          <cell r="AG12">
            <v>88799309</v>
          </cell>
          <cell r="AH12">
            <v>852271146.29999995</v>
          </cell>
          <cell r="AI12">
            <v>149274704</v>
          </cell>
          <cell r="AJ12">
            <v>1441417087</v>
          </cell>
          <cell r="AK12">
            <v>342398687</v>
          </cell>
          <cell r="AL12">
            <v>420325680</v>
          </cell>
          <cell r="AM12">
            <v>6833352625</v>
          </cell>
          <cell r="AN12">
            <v>104788918</v>
          </cell>
          <cell r="AO12">
            <v>24627746</v>
          </cell>
          <cell r="AP12">
            <v>195360669</v>
          </cell>
          <cell r="AQ12">
            <v>18412336200</v>
          </cell>
          <cell r="AR12">
            <v>7351475971</v>
          </cell>
          <cell r="AS12">
            <v>2538360932</v>
          </cell>
          <cell r="AT12">
            <v>112115016</v>
          </cell>
          <cell r="AU12">
            <v>707818942</v>
          </cell>
          <cell r="AV12">
            <v>1939086890</v>
          </cell>
          <cell r="AW12">
            <v>29400908</v>
          </cell>
          <cell r="AX12">
            <v>247885263</v>
          </cell>
          <cell r="AY12">
            <v>214910230</v>
          </cell>
          <cell r="AZ12">
            <v>3141179168</v>
          </cell>
          <cell r="BA12">
            <v>1992984410</v>
          </cell>
          <cell r="BB12">
            <v>196604775</v>
          </cell>
          <cell r="BC12">
            <v>223783278</v>
          </cell>
          <cell r="BD12">
            <v>518168438</v>
          </cell>
          <cell r="BE12">
            <v>3603607</v>
          </cell>
          <cell r="BF12">
            <v>608418735</v>
          </cell>
          <cell r="BG12">
            <v>767641632</v>
          </cell>
          <cell r="BH12">
            <v>767641632</v>
          </cell>
          <cell r="BI12">
            <v>160191895</v>
          </cell>
          <cell r="BJ12">
            <v>343419218</v>
          </cell>
          <cell r="BK12">
            <v>569697298</v>
          </cell>
          <cell r="BL12">
            <v>120377068</v>
          </cell>
          <cell r="BM12">
            <v>1950494429</v>
          </cell>
          <cell r="BN12">
            <v>218941701</v>
          </cell>
          <cell r="BO12">
            <v>308004488</v>
          </cell>
          <cell r="BP12">
            <v>1156023994</v>
          </cell>
          <cell r="BQ12">
            <v>191973671</v>
          </cell>
          <cell r="BR12">
            <v>80357969</v>
          </cell>
          <cell r="BS12">
            <v>313146201</v>
          </cell>
          <cell r="BT12">
            <v>729446528</v>
          </cell>
          <cell r="BU12">
            <v>184068148</v>
          </cell>
          <cell r="BV12">
            <v>61107079</v>
          </cell>
          <cell r="BW12">
            <v>682333606</v>
          </cell>
          <cell r="BX12">
            <v>93652210</v>
          </cell>
          <cell r="BY12">
            <v>961705899</v>
          </cell>
          <cell r="BZ12">
            <v>119721304</v>
          </cell>
          <cell r="CA12">
            <v>46787251</v>
          </cell>
          <cell r="CB12">
            <v>82978916</v>
          </cell>
          <cell r="CC12">
            <v>82978916</v>
          </cell>
          <cell r="CD12">
            <v>1402978957</v>
          </cell>
          <cell r="CE12">
            <v>337365904</v>
          </cell>
          <cell r="CF12">
            <v>43244520</v>
          </cell>
          <cell r="CG12">
            <v>19370934</v>
          </cell>
          <cell r="CH12">
            <v>1015270664</v>
          </cell>
          <cell r="CI12">
            <v>211552601</v>
          </cell>
          <cell r="CJ12">
            <v>25719183688</v>
          </cell>
          <cell r="CK12">
            <v>1680885815</v>
          </cell>
          <cell r="CL12">
            <v>92563845</v>
          </cell>
          <cell r="CM12">
            <v>1163795229</v>
          </cell>
          <cell r="CN12">
            <v>509117241</v>
          </cell>
          <cell r="CO12">
            <v>81778136</v>
          </cell>
          <cell r="CP12">
            <v>13483030</v>
          </cell>
          <cell r="CQ12">
            <v>56587378</v>
          </cell>
          <cell r="CR12">
            <v>57434739</v>
          </cell>
          <cell r="CS12">
            <v>402669214</v>
          </cell>
          <cell r="CT12">
            <v>927199268</v>
          </cell>
          <cell r="CU12">
            <v>389104484</v>
          </cell>
        </row>
        <row r="13">
          <cell r="A13" t="str">
            <v>kWh - Residential</v>
          </cell>
          <cell r="B13" t="str">
            <v>YVR</v>
          </cell>
          <cell r="C13">
            <v>2001</v>
          </cell>
          <cell r="D13">
            <v>6826160</v>
          </cell>
          <cell r="E13">
            <v>11583457</v>
          </cell>
          <cell r="F13">
            <v>138436341</v>
          </cell>
          <cell r="G13">
            <v>448134589</v>
          </cell>
          <cell r="H13">
            <v>98090554</v>
          </cell>
          <cell r="I13">
            <v>263463129</v>
          </cell>
          <cell r="J13">
            <v>842031037</v>
          </cell>
          <cell r="K13">
            <v>268500000</v>
          </cell>
          <cell r="L13">
            <v>12724024</v>
          </cell>
          <cell r="M13">
            <v>500473802</v>
          </cell>
          <cell r="N13">
            <v>341085818</v>
          </cell>
          <cell r="O13">
            <v>103660762</v>
          </cell>
          <cell r="P13">
            <v>13883050</v>
          </cell>
          <cell r="Q13">
            <v>40810483</v>
          </cell>
          <cell r="R13">
            <v>16279305</v>
          </cell>
          <cell r="S13">
            <v>239835638</v>
          </cell>
          <cell r="T13">
            <v>11703703</v>
          </cell>
          <cell r="U13">
            <v>86639423</v>
          </cell>
          <cell r="V13">
            <v>15246164</v>
          </cell>
          <cell r="W13">
            <v>4093659</v>
          </cell>
          <cell r="X13">
            <v>87662132</v>
          </cell>
          <cell r="Y13">
            <v>1458439556</v>
          </cell>
          <cell r="Z13">
            <v>0</v>
          </cell>
          <cell r="AA13">
            <v>104024274</v>
          </cell>
          <cell r="AB13">
            <v>31617834</v>
          </cell>
          <cell r="AC13">
            <v>260748223</v>
          </cell>
          <cell r="AD13">
            <v>137184631</v>
          </cell>
          <cell r="AE13">
            <v>36930477</v>
          </cell>
          <cell r="AF13">
            <v>6082144</v>
          </cell>
          <cell r="AG13">
            <v>44242042</v>
          </cell>
          <cell r="AH13">
            <v>363005876.5</v>
          </cell>
          <cell r="AI13">
            <v>76862910</v>
          </cell>
          <cell r="AJ13">
            <v>307890809</v>
          </cell>
          <cell r="AK13">
            <v>171932594</v>
          </cell>
          <cell r="AL13">
            <v>182167502</v>
          </cell>
          <cell r="AM13">
            <v>1315626623</v>
          </cell>
          <cell r="AN13">
            <v>26139979</v>
          </cell>
          <cell r="AO13">
            <v>14484932</v>
          </cell>
          <cell r="AP13">
            <v>48701507</v>
          </cell>
          <cell r="AQ13">
            <v>11374644300</v>
          </cell>
          <cell r="AR13">
            <v>2192233755</v>
          </cell>
          <cell r="AS13">
            <v>538423004</v>
          </cell>
          <cell r="AT13">
            <v>39134939</v>
          </cell>
          <cell r="AU13">
            <v>201080299</v>
          </cell>
          <cell r="AV13">
            <v>625026662</v>
          </cell>
          <cell r="AW13">
            <v>11637126</v>
          </cell>
          <cell r="AX13">
            <v>59234238</v>
          </cell>
          <cell r="AY13">
            <v>79809852</v>
          </cell>
          <cell r="AZ13">
            <v>1022356811</v>
          </cell>
          <cell r="BA13">
            <v>644975129</v>
          </cell>
          <cell r="BB13">
            <v>58254404</v>
          </cell>
          <cell r="BC13">
            <v>47625779</v>
          </cell>
          <cell r="BD13">
            <v>131899201</v>
          </cell>
          <cell r="BE13">
            <v>1391296</v>
          </cell>
          <cell r="BF13">
            <v>216559623</v>
          </cell>
          <cell r="BG13">
            <v>266315909</v>
          </cell>
          <cell r="BH13">
            <v>266315909</v>
          </cell>
          <cell r="BI13">
            <v>58261329</v>
          </cell>
          <cell r="BJ13">
            <v>147494410</v>
          </cell>
          <cell r="BK13">
            <v>206592337</v>
          </cell>
          <cell r="BL13">
            <v>39605913</v>
          </cell>
          <cell r="BM13">
            <v>483617379</v>
          </cell>
          <cell r="BN13">
            <v>72367806</v>
          </cell>
          <cell r="BO13">
            <v>105223225</v>
          </cell>
          <cell r="BP13">
            <v>456976349</v>
          </cell>
          <cell r="BQ13">
            <v>74948897</v>
          </cell>
          <cell r="BR13">
            <v>35085952</v>
          </cell>
          <cell r="BS13">
            <v>160911737</v>
          </cell>
          <cell r="BT13">
            <v>259452557</v>
          </cell>
          <cell r="BU13">
            <v>63197598</v>
          </cell>
          <cell r="BV13">
            <v>21287104</v>
          </cell>
          <cell r="BW13">
            <v>330518339</v>
          </cell>
          <cell r="BX13">
            <v>31435666</v>
          </cell>
          <cell r="BY13">
            <v>382378957</v>
          </cell>
          <cell r="BZ13">
            <v>43720366</v>
          </cell>
          <cell r="CA13">
            <v>19653009</v>
          </cell>
          <cell r="CB13">
            <v>32785612</v>
          </cell>
          <cell r="CC13">
            <v>32785612</v>
          </cell>
          <cell r="CD13">
            <v>404189613</v>
          </cell>
          <cell r="CE13">
            <v>103175272</v>
          </cell>
          <cell r="CF13">
            <v>32357142</v>
          </cell>
          <cell r="CG13">
            <v>10702365</v>
          </cell>
          <cell r="CH13">
            <v>348159534</v>
          </cell>
          <cell r="CI13">
            <v>48655553</v>
          </cell>
          <cell r="CJ13">
            <v>5373974760</v>
          </cell>
          <cell r="CK13">
            <v>675420419</v>
          </cell>
          <cell r="CL13">
            <v>66323360</v>
          </cell>
          <cell r="CM13">
            <v>366986871</v>
          </cell>
          <cell r="CN13">
            <v>155505254</v>
          </cell>
          <cell r="CO13">
            <v>24859919</v>
          </cell>
          <cell r="CP13">
            <v>10312512</v>
          </cell>
          <cell r="CQ13">
            <v>26814493</v>
          </cell>
          <cell r="CR13">
            <v>14757512</v>
          </cell>
          <cell r="CS13">
            <v>174982974</v>
          </cell>
          <cell r="CT13">
            <v>272044680</v>
          </cell>
          <cell r="CU13">
            <v>102243205</v>
          </cell>
        </row>
        <row r="14">
          <cell r="A14" t="str">
            <v>kWh - Other</v>
          </cell>
          <cell r="B14" t="str">
            <v>YVO</v>
          </cell>
          <cell r="C14">
            <v>2001</v>
          </cell>
          <cell r="D14">
            <v>4889890</v>
          </cell>
          <cell r="E14">
            <v>34911913</v>
          </cell>
          <cell r="F14">
            <v>241234311</v>
          </cell>
          <cell r="G14">
            <v>806729172</v>
          </cell>
          <cell r="H14">
            <v>335429802</v>
          </cell>
          <cell r="I14">
            <v>795216912</v>
          </cell>
          <cell r="J14">
            <v>2272534346</v>
          </cell>
          <cell r="K14">
            <v>616987000</v>
          </cell>
          <cell r="L14">
            <v>10673479</v>
          </cell>
          <cell r="M14">
            <v>1074213293</v>
          </cell>
          <cell r="N14">
            <v>1048500169</v>
          </cell>
          <cell r="O14">
            <v>172555652</v>
          </cell>
          <cell r="P14">
            <v>12950496</v>
          </cell>
          <cell r="Q14">
            <v>123531299</v>
          </cell>
          <cell r="R14">
            <v>15838067</v>
          </cell>
          <cell r="S14">
            <v>630149430</v>
          </cell>
          <cell r="T14">
            <v>17203256</v>
          </cell>
          <cell r="U14">
            <v>231630034</v>
          </cell>
          <cell r="V14">
            <v>9310685</v>
          </cell>
          <cell r="W14">
            <v>3532389</v>
          </cell>
          <cell r="X14">
            <v>94669680</v>
          </cell>
          <cell r="Y14">
            <v>5790162050</v>
          </cell>
          <cell r="Z14">
            <v>0</v>
          </cell>
          <cell r="AA14">
            <v>251023503</v>
          </cell>
          <cell r="AB14">
            <v>28179251</v>
          </cell>
          <cell r="AC14">
            <v>278461942</v>
          </cell>
          <cell r="AD14">
            <v>469636557</v>
          </cell>
          <cell r="AE14">
            <v>39856487</v>
          </cell>
          <cell r="AF14">
            <v>3207396</v>
          </cell>
          <cell r="AG14">
            <v>44557267</v>
          </cell>
          <cell r="AH14">
            <v>489265269.79999995</v>
          </cell>
          <cell r="AI14">
            <v>72411794</v>
          </cell>
          <cell r="AJ14">
            <v>1133526278</v>
          </cell>
          <cell r="AK14">
            <v>170466093</v>
          </cell>
          <cell r="AL14">
            <v>238158178</v>
          </cell>
          <cell r="AM14">
            <v>5517726002</v>
          </cell>
          <cell r="AN14">
            <v>78648939</v>
          </cell>
          <cell r="AO14">
            <v>10142814</v>
          </cell>
          <cell r="AP14">
            <v>146659162</v>
          </cell>
          <cell r="AQ14">
            <v>7037691900</v>
          </cell>
          <cell r="AR14">
            <v>5159242216</v>
          </cell>
          <cell r="AS14">
            <v>1999937928</v>
          </cell>
          <cell r="AT14">
            <v>72980077</v>
          </cell>
          <cell r="AU14">
            <v>506738643</v>
          </cell>
          <cell r="AV14">
            <v>1314060228</v>
          </cell>
          <cell r="AW14">
            <v>17763782</v>
          </cell>
          <cell r="AX14">
            <v>188651025</v>
          </cell>
          <cell r="AY14">
            <v>135100378</v>
          </cell>
          <cell r="AZ14">
            <v>2118822357</v>
          </cell>
          <cell r="BA14">
            <v>1348009281</v>
          </cell>
          <cell r="BB14">
            <v>138350371</v>
          </cell>
          <cell r="BC14">
            <v>176157499</v>
          </cell>
          <cell r="BD14">
            <v>386269237</v>
          </cell>
          <cell r="BE14">
            <v>2212311</v>
          </cell>
          <cell r="BF14">
            <v>391859112</v>
          </cell>
          <cell r="BG14">
            <v>501325723</v>
          </cell>
          <cell r="BH14">
            <v>501325723</v>
          </cell>
          <cell r="BI14">
            <v>101930566</v>
          </cell>
          <cell r="BJ14">
            <v>195924808</v>
          </cell>
          <cell r="BK14">
            <v>363104961</v>
          </cell>
          <cell r="BL14">
            <v>80771155</v>
          </cell>
          <cell r="BM14">
            <v>1466877050</v>
          </cell>
          <cell r="BN14">
            <v>146573895</v>
          </cell>
          <cell r="BO14">
            <v>202781263</v>
          </cell>
          <cell r="BP14">
            <v>699047645</v>
          </cell>
          <cell r="BQ14">
            <v>117024774</v>
          </cell>
          <cell r="BR14">
            <v>45272017</v>
          </cell>
          <cell r="BS14">
            <v>152234464</v>
          </cell>
          <cell r="BT14">
            <v>469993971</v>
          </cell>
          <cell r="BU14">
            <v>120870550</v>
          </cell>
          <cell r="BV14">
            <v>39819975</v>
          </cell>
          <cell r="BW14">
            <v>351815267</v>
          </cell>
          <cell r="BX14">
            <v>62216544</v>
          </cell>
          <cell r="BY14">
            <v>579326942</v>
          </cell>
          <cell r="BZ14">
            <v>76000938</v>
          </cell>
          <cell r="CA14">
            <v>27134242</v>
          </cell>
          <cell r="CB14">
            <v>50193304</v>
          </cell>
          <cell r="CC14">
            <v>50193304</v>
          </cell>
          <cell r="CD14">
            <v>998789344</v>
          </cell>
          <cell r="CE14">
            <v>234190632</v>
          </cell>
          <cell r="CF14">
            <v>10887378</v>
          </cell>
          <cell r="CG14">
            <v>8668569</v>
          </cell>
          <cell r="CH14">
            <v>667111130</v>
          </cell>
          <cell r="CI14">
            <v>162897048</v>
          </cell>
          <cell r="CJ14">
            <v>20345208928</v>
          </cell>
          <cell r="CK14">
            <v>1005465396</v>
          </cell>
          <cell r="CL14">
            <v>26240485</v>
          </cell>
          <cell r="CM14">
            <v>796808358</v>
          </cell>
          <cell r="CN14">
            <v>353611987</v>
          </cell>
          <cell r="CO14">
            <v>56918217</v>
          </cell>
          <cell r="CP14">
            <v>3170518</v>
          </cell>
          <cell r="CQ14">
            <v>29772885</v>
          </cell>
          <cell r="CR14">
            <v>42677227</v>
          </cell>
          <cell r="CS14">
            <v>227686240</v>
          </cell>
          <cell r="CT14">
            <v>655154588</v>
          </cell>
          <cell r="CU14">
            <v>286861279</v>
          </cell>
        </row>
        <row r="15">
          <cell r="A15" t="str">
            <v>kW</v>
          </cell>
          <cell r="B15" t="str">
            <v>YD</v>
          </cell>
          <cell r="C15">
            <v>2001</v>
          </cell>
          <cell r="D15">
            <v>3749</v>
          </cell>
          <cell r="E15">
            <v>55544</v>
          </cell>
          <cell r="F15">
            <v>643339</v>
          </cell>
          <cell r="G15">
            <v>1656278</v>
          </cell>
          <cell r="H15">
            <v>538337</v>
          </cell>
          <cell r="I15">
            <v>1283235</v>
          </cell>
          <cell r="J15">
            <v>8601437</v>
          </cell>
          <cell r="K15">
            <v>885001600</v>
          </cell>
          <cell r="L15">
            <v>14219.47</v>
          </cell>
          <cell r="M15">
            <v>2215558</v>
          </cell>
          <cell r="N15">
            <v>2252621</v>
          </cell>
          <cell r="O15">
            <v>204510</v>
          </cell>
          <cell r="P15">
            <v>10437</v>
          </cell>
          <cell r="Q15">
            <v>251555.3</v>
          </cell>
          <cell r="R15">
            <v>22697.9</v>
          </cell>
          <cell r="S15">
            <v>1412040.5</v>
          </cell>
          <cell r="T15">
            <v>44163</v>
          </cell>
          <cell r="U15">
            <v>386107</v>
          </cell>
          <cell r="V15">
            <v>6473</v>
          </cell>
          <cell r="W15">
            <v>3239.6</v>
          </cell>
          <cell r="X15">
            <v>241178</v>
          </cell>
          <cell r="Y15">
            <v>12144754</v>
          </cell>
          <cell r="Z15">
            <v>0</v>
          </cell>
          <cell r="AA15">
            <v>680870</v>
          </cell>
          <cell r="AB15">
            <v>30265</v>
          </cell>
          <cell r="AC15">
            <v>608480</v>
          </cell>
          <cell r="AD15">
            <v>1007498</v>
          </cell>
          <cell r="AE15">
            <v>56644</v>
          </cell>
          <cell r="AF15">
            <v>5233</v>
          </cell>
          <cell r="AG15">
            <v>86958</v>
          </cell>
          <cell r="AH15">
            <v>1098694.1200000001</v>
          </cell>
          <cell r="AI15">
            <v>169587</v>
          </cell>
          <cell r="AJ15">
            <v>2158888</v>
          </cell>
          <cell r="AK15">
            <v>367659</v>
          </cell>
          <cell r="AL15">
            <v>407930</v>
          </cell>
          <cell r="AM15">
            <v>11356082</v>
          </cell>
          <cell r="AN15">
            <v>154194.5</v>
          </cell>
          <cell r="AO15">
            <v>6563</v>
          </cell>
          <cell r="AP15">
            <v>290201</v>
          </cell>
          <cell r="AQ15">
            <v>31770100</v>
          </cell>
          <cell r="AR15">
            <v>9971093</v>
          </cell>
          <cell r="AS15">
            <v>3358287</v>
          </cell>
          <cell r="AT15">
            <v>90176</v>
          </cell>
          <cell r="AU15">
            <v>784647</v>
          </cell>
          <cell r="AV15">
            <v>2561299</v>
          </cell>
          <cell r="AW15">
            <v>27562</v>
          </cell>
          <cell r="AX15">
            <v>369889</v>
          </cell>
          <cell r="AY15">
            <v>253915.6</v>
          </cell>
          <cell r="AZ15">
            <v>3876039</v>
          </cell>
          <cell r="BA15">
            <v>2722144</v>
          </cell>
          <cell r="BB15">
            <v>196604775</v>
          </cell>
          <cell r="BC15">
            <v>291255.3</v>
          </cell>
          <cell r="BD15">
            <v>793810</v>
          </cell>
          <cell r="BE15">
            <v>7464</v>
          </cell>
          <cell r="BF15">
            <v>747824</v>
          </cell>
          <cell r="BG15">
            <v>992583</v>
          </cell>
          <cell r="BH15">
            <v>992583</v>
          </cell>
          <cell r="BI15">
            <v>203767.2</v>
          </cell>
          <cell r="BJ15">
            <v>442848</v>
          </cell>
          <cell r="BK15">
            <v>512211</v>
          </cell>
          <cell r="BL15">
            <v>185131</v>
          </cell>
          <cell r="BM15">
            <v>3065566.44</v>
          </cell>
          <cell r="BN15">
            <v>272575</v>
          </cell>
          <cell r="BO15">
            <v>418793</v>
          </cell>
          <cell r="BP15">
            <v>3636250</v>
          </cell>
          <cell r="BQ15">
            <v>200208</v>
          </cell>
          <cell r="BR15">
            <v>44279</v>
          </cell>
          <cell r="BS15">
            <v>320431</v>
          </cell>
          <cell r="BT15">
            <v>784844</v>
          </cell>
          <cell r="BU15">
            <v>254169</v>
          </cell>
          <cell r="BV15">
            <v>83610</v>
          </cell>
          <cell r="BW15">
            <v>681987</v>
          </cell>
          <cell r="BX15">
            <v>99375</v>
          </cell>
          <cell r="BY15">
            <v>1094737</v>
          </cell>
          <cell r="BZ15">
            <v>101142</v>
          </cell>
          <cell r="CA15">
            <v>26294</v>
          </cell>
          <cell r="CB15">
            <v>80389.490000000005</v>
          </cell>
          <cell r="CC15">
            <v>80389.490000000005</v>
          </cell>
          <cell r="CD15">
            <v>1868675</v>
          </cell>
          <cell r="CE15">
            <v>502791</v>
          </cell>
          <cell r="CF15">
            <v>7621.49</v>
          </cell>
          <cell r="CG15">
            <v>10333</v>
          </cell>
          <cell r="CH15">
            <v>1099719</v>
          </cell>
          <cell r="CI15">
            <v>367698</v>
          </cell>
          <cell r="CJ15">
            <v>37296087</v>
          </cell>
          <cell r="CK15">
            <v>2110039</v>
          </cell>
          <cell r="CL15">
            <v>25258</v>
          </cell>
          <cell r="CM15">
            <v>1632049</v>
          </cell>
          <cell r="CN15">
            <v>935746</v>
          </cell>
          <cell r="CO15">
            <v>29225.1</v>
          </cell>
          <cell r="CP15">
            <v>9886193</v>
          </cell>
          <cell r="CQ15">
            <v>55219</v>
          </cell>
          <cell r="CR15">
            <v>81715</v>
          </cell>
          <cell r="CS15">
            <v>263215.98200000002</v>
          </cell>
          <cell r="CT15">
            <v>994647</v>
          </cell>
          <cell r="CU15">
            <v>525498</v>
          </cell>
        </row>
        <row r="16">
          <cell r="A16" t="str">
            <v>kW - Residential</v>
          </cell>
          <cell r="B16" t="str">
            <v>YDR</v>
          </cell>
          <cell r="C16">
            <v>2001</v>
          </cell>
          <cell r="D16">
            <v>0</v>
          </cell>
          <cell r="E16">
            <v>0</v>
          </cell>
          <cell r="F16">
            <v>0</v>
          </cell>
          <cell r="G16">
            <v>0</v>
          </cell>
          <cell r="H16">
            <v>0</v>
          </cell>
          <cell r="I16">
            <v>0</v>
          </cell>
          <cell r="J16">
            <v>0</v>
          </cell>
          <cell r="K16">
            <v>268500000</v>
          </cell>
          <cell r="L16">
            <v>0</v>
          </cell>
          <cell r="M16">
            <v>0</v>
          </cell>
          <cell r="N16">
            <v>0</v>
          </cell>
          <cell r="O16">
            <v>0</v>
          </cell>
          <cell r="P16">
            <v>0</v>
          </cell>
          <cell r="Q16">
            <v>0</v>
          </cell>
          <cell r="R16">
            <v>0</v>
          </cell>
          <cell r="S16">
            <v>0</v>
          </cell>
          <cell r="T16">
            <v>0</v>
          </cell>
          <cell r="U16">
            <v>0</v>
          </cell>
          <cell r="V16">
            <v>0</v>
          </cell>
          <cell r="W16">
            <v>1618.3</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1374100</v>
          </cell>
          <cell r="AR16">
            <v>0</v>
          </cell>
          <cell r="AS16">
            <v>98</v>
          </cell>
          <cell r="AT16">
            <v>0</v>
          </cell>
          <cell r="AU16">
            <v>0</v>
          </cell>
          <cell r="AV16">
            <v>0</v>
          </cell>
          <cell r="AW16">
            <v>0</v>
          </cell>
          <cell r="AX16">
            <v>0</v>
          </cell>
          <cell r="AY16">
            <v>0</v>
          </cell>
          <cell r="AZ16">
            <v>0</v>
          </cell>
          <cell r="BA16">
            <v>0</v>
          </cell>
          <cell r="BB16">
            <v>58254404</v>
          </cell>
          <cell r="BC16">
            <v>0</v>
          </cell>
          <cell r="BD16">
            <v>0</v>
          </cell>
          <cell r="BE16">
            <v>2932</v>
          </cell>
          <cell r="BF16">
            <v>0</v>
          </cell>
          <cell r="BG16">
            <v>978669</v>
          </cell>
          <cell r="BH16">
            <v>978669</v>
          </cell>
          <cell r="BI16">
            <v>0</v>
          </cell>
          <cell r="BJ16">
            <v>0</v>
          </cell>
          <cell r="BK16">
            <v>0</v>
          </cell>
          <cell r="BL16">
            <v>0</v>
          </cell>
          <cell r="BM16">
            <v>0</v>
          </cell>
          <cell r="BN16">
            <v>0</v>
          </cell>
          <cell r="BO16">
            <v>0</v>
          </cell>
          <cell r="BP16">
            <v>986915</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9884892</v>
          </cell>
          <cell r="CQ16">
            <v>0</v>
          </cell>
          <cell r="CR16">
            <v>0</v>
          </cell>
          <cell r="CS16">
            <v>0</v>
          </cell>
          <cell r="CT16">
            <v>0</v>
          </cell>
          <cell r="CU16">
            <v>0</v>
          </cell>
        </row>
        <row r="17">
          <cell r="A17" t="str">
            <v>kW - Other</v>
          </cell>
          <cell r="B17" t="str">
            <v>YDO</v>
          </cell>
          <cell r="C17">
            <v>2001</v>
          </cell>
          <cell r="D17">
            <v>3749</v>
          </cell>
          <cell r="E17">
            <v>55544</v>
          </cell>
          <cell r="F17">
            <v>643339</v>
          </cell>
          <cell r="G17">
            <v>1656278</v>
          </cell>
          <cell r="H17">
            <v>538337</v>
          </cell>
          <cell r="I17">
            <v>1283235</v>
          </cell>
          <cell r="J17">
            <v>8601437</v>
          </cell>
          <cell r="K17">
            <v>616501600</v>
          </cell>
          <cell r="L17">
            <v>14219.47</v>
          </cell>
          <cell r="M17">
            <v>2215558</v>
          </cell>
          <cell r="N17">
            <v>2252621</v>
          </cell>
          <cell r="O17">
            <v>204510</v>
          </cell>
          <cell r="P17">
            <v>10437</v>
          </cell>
          <cell r="Q17">
            <v>251555.3</v>
          </cell>
          <cell r="R17">
            <v>22697.9</v>
          </cell>
          <cell r="S17">
            <v>1412040.5</v>
          </cell>
          <cell r="T17">
            <v>44163</v>
          </cell>
          <cell r="U17">
            <v>386107</v>
          </cell>
          <cell r="V17">
            <v>6473</v>
          </cell>
          <cell r="W17">
            <v>1621.3</v>
          </cell>
          <cell r="X17">
            <v>241178</v>
          </cell>
          <cell r="Y17">
            <v>12144754</v>
          </cell>
          <cell r="Z17">
            <v>0</v>
          </cell>
          <cell r="AA17">
            <v>680870</v>
          </cell>
          <cell r="AB17">
            <v>30265</v>
          </cell>
          <cell r="AC17">
            <v>608480</v>
          </cell>
          <cell r="AD17">
            <v>1007498</v>
          </cell>
          <cell r="AE17">
            <v>56644</v>
          </cell>
          <cell r="AF17">
            <v>5233</v>
          </cell>
          <cell r="AG17">
            <v>86958</v>
          </cell>
          <cell r="AH17">
            <v>1098694.1200000001</v>
          </cell>
          <cell r="AI17">
            <v>169587</v>
          </cell>
          <cell r="AJ17">
            <v>2158888</v>
          </cell>
          <cell r="AK17">
            <v>367659</v>
          </cell>
          <cell r="AL17">
            <v>407930</v>
          </cell>
          <cell r="AM17">
            <v>11356082</v>
          </cell>
          <cell r="AN17">
            <v>154194.5</v>
          </cell>
          <cell r="AO17">
            <v>6563</v>
          </cell>
          <cell r="AP17">
            <v>290201</v>
          </cell>
          <cell r="AQ17">
            <v>30396000</v>
          </cell>
          <cell r="AR17">
            <v>9971093</v>
          </cell>
          <cell r="AS17">
            <v>3358189</v>
          </cell>
          <cell r="AT17">
            <v>90176</v>
          </cell>
          <cell r="AU17">
            <v>784647</v>
          </cell>
          <cell r="AV17">
            <v>2561299</v>
          </cell>
          <cell r="AW17">
            <v>27562</v>
          </cell>
          <cell r="AX17">
            <v>369889</v>
          </cell>
          <cell r="AY17">
            <v>253915.6</v>
          </cell>
          <cell r="AZ17">
            <v>3876039</v>
          </cell>
          <cell r="BA17">
            <v>2722144</v>
          </cell>
          <cell r="BB17">
            <v>138350371</v>
          </cell>
          <cell r="BC17">
            <v>291255.3</v>
          </cell>
          <cell r="BD17">
            <v>793810</v>
          </cell>
          <cell r="BE17">
            <v>4532</v>
          </cell>
          <cell r="BF17">
            <v>747824</v>
          </cell>
          <cell r="BG17">
            <v>13914</v>
          </cell>
          <cell r="BH17">
            <v>13914</v>
          </cell>
          <cell r="BI17">
            <v>203767.2</v>
          </cell>
          <cell r="BJ17">
            <v>442848</v>
          </cell>
          <cell r="BK17">
            <v>512211</v>
          </cell>
          <cell r="BL17">
            <v>185131</v>
          </cell>
          <cell r="BM17">
            <v>3065566.44</v>
          </cell>
          <cell r="BN17">
            <v>272575</v>
          </cell>
          <cell r="BO17">
            <v>418793</v>
          </cell>
          <cell r="BP17">
            <v>2649335</v>
          </cell>
          <cell r="BQ17">
            <v>200208</v>
          </cell>
          <cell r="BR17">
            <v>44279</v>
          </cell>
          <cell r="BS17">
            <v>320431</v>
          </cell>
          <cell r="BT17">
            <v>784844</v>
          </cell>
          <cell r="BU17">
            <v>254169</v>
          </cell>
          <cell r="BV17">
            <v>83610</v>
          </cell>
          <cell r="BW17">
            <v>681987</v>
          </cell>
          <cell r="BX17">
            <v>99375</v>
          </cell>
          <cell r="BY17">
            <v>1094737</v>
          </cell>
          <cell r="BZ17">
            <v>101142</v>
          </cell>
          <cell r="CA17">
            <v>26294</v>
          </cell>
          <cell r="CB17">
            <v>80389.490000000005</v>
          </cell>
          <cell r="CC17">
            <v>80389.490000000005</v>
          </cell>
          <cell r="CD17">
            <v>1868675</v>
          </cell>
          <cell r="CE17">
            <v>502791</v>
          </cell>
          <cell r="CF17">
            <v>7621.49</v>
          </cell>
          <cell r="CG17">
            <v>10333</v>
          </cell>
          <cell r="CH17">
            <v>1099719</v>
          </cell>
          <cell r="CI17">
            <v>367698</v>
          </cell>
          <cell r="CJ17">
            <v>37296087</v>
          </cell>
          <cell r="CK17">
            <v>2110039</v>
          </cell>
          <cell r="CL17">
            <v>25258</v>
          </cell>
          <cell r="CM17">
            <v>1632049</v>
          </cell>
          <cell r="CN17">
            <v>935746</v>
          </cell>
          <cell r="CO17">
            <v>29225.1</v>
          </cell>
          <cell r="CP17">
            <v>1301</v>
          </cell>
          <cell r="CQ17">
            <v>55219</v>
          </cell>
          <cell r="CR17">
            <v>81715</v>
          </cell>
          <cell r="CS17">
            <v>263215.98200000002</v>
          </cell>
          <cell r="CT17">
            <v>994647</v>
          </cell>
          <cell r="CU17">
            <v>525498</v>
          </cell>
        </row>
        <row r="18">
          <cell r="A18" t="str">
            <v>Total service area</v>
          </cell>
          <cell r="B18" t="str">
            <v>AREA</v>
          </cell>
          <cell r="C18">
            <v>2001</v>
          </cell>
          <cell r="D18">
            <v>2.2000000000000002</v>
          </cell>
          <cell r="E18">
            <v>380.25</v>
          </cell>
          <cell r="F18">
            <v>47</v>
          </cell>
          <cell r="G18">
            <v>374</v>
          </cell>
          <cell r="H18">
            <v>29.2</v>
          </cell>
          <cell r="I18">
            <v>203.59</v>
          </cell>
          <cell r="J18">
            <v>295</v>
          </cell>
          <cell r="K18">
            <v>74.430000000000007</v>
          </cell>
          <cell r="L18">
            <v>403.5</v>
          </cell>
          <cell r="M18">
            <v>188</v>
          </cell>
          <cell r="N18">
            <v>301.39999999999998</v>
          </cell>
          <cell r="O18">
            <v>184</v>
          </cell>
          <cell r="P18">
            <v>1.5</v>
          </cell>
          <cell r="Q18">
            <v>10.77</v>
          </cell>
          <cell r="R18">
            <v>2</v>
          </cell>
          <cell r="S18">
            <v>70</v>
          </cell>
          <cell r="T18">
            <v>4.78</v>
          </cell>
          <cell r="U18">
            <v>57.8</v>
          </cell>
          <cell r="V18">
            <v>5</v>
          </cell>
          <cell r="W18">
            <v>2</v>
          </cell>
          <cell r="X18">
            <v>21.26</v>
          </cell>
          <cell r="Y18">
            <v>287</v>
          </cell>
          <cell r="Z18">
            <v>121</v>
          </cell>
          <cell r="AA18">
            <v>46.96</v>
          </cell>
          <cell r="AB18">
            <v>96</v>
          </cell>
          <cell r="AC18">
            <v>104.56</v>
          </cell>
          <cell r="AD18">
            <v>44.66</v>
          </cell>
          <cell r="AE18">
            <v>26.5</v>
          </cell>
          <cell r="AF18">
            <v>1.5</v>
          </cell>
          <cell r="AG18">
            <v>217</v>
          </cell>
          <cell r="AH18">
            <v>402.5</v>
          </cell>
          <cell r="AI18">
            <v>68.12</v>
          </cell>
          <cell r="AJ18">
            <v>89</v>
          </cell>
          <cell r="AK18">
            <v>1275</v>
          </cell>
          <cell r="AL18">
            <v>284.7</v>
          </cell>
          <cell r="AM18">
            <v>281</v>
          </cell>
          <cell r="AN18">
            <v>93.48</v>
          </cell>
          <cell r="AO18">
            <v>9.76</v>
          </cell>
          <cell r="AP18">
            <v>8.6</v>
          </cell>
          <cell r="AQ18">
            <v>650000</v>
          </cell>
          <cell r="AR18">
            <v>1004</v>
          </cell>
          <cell r="AS18">
            <v>260</v>
          </cell>
          <cell r="AT18">
            <v>24.8</v>
          </cell>
          <cell r="AU18">
            <v>31.62</v>
          </cell>
          <cell r="AV18">
            <v>404</v>
          </cell>
          <cell r="AW18">
            <v>2.84</v>
          </cell>
          <cell r="AX18">
            <v>27.56</v>
          </cell>
          <cell r="AY18">
            <v>77.400000000000006</v>
          </cell>
          <cell r="AZ18">
            <v>421.5</v>
          </cell>
          <cell r="BA18">
            <v>212</v>
          </cell>
          <cell r="BB18">
            <v>43.96</v>
          </cell>
          <cell r="BC18">
            <v>20</v>
          </cell>
          <cell r="BD18">
            <v>381</v>
          </cell>
          <cell r="BE18">
            <v>4</v>
          </cell>
          <cell r="BF18">
            <v>41</v>
          </cell>
          <cell r="BG18">
            <v>250</v>
          </cell>
          <cell r="BH18">
            <v>250</v>
          </cell>
          <cell r="BI18">
            <v>124.54</v>
          </cell>
          <cell r="BJ18">
            <v>693</v>
          </cell>
          <cell r="BK18">
            <v>330</v>
          </cell>
          <cell r="BL18">
            <v>10</v>
          </cell>
          <cell r="BM18">
            <v>143</v>
          </cell>
          <cell r="BN18">
            <v>15.5</v>
          </cell>
          <cell r="BO18">
            <v>27</v>
          </cell>
          <cell r="BP18">
            <v>150.16999999999999</v>
          </cell>
          <cell r="BQ18">
            <v>25.9</v>
          </cell>
          <cell r="BR18">
            <v>15</v>
          </cell>
          <cell r="BS18">
            <v>567.79999999999995</v>
          </cell>
          <cell r="BT18">
            <v>61.38</v>
          </cell>
          <cell r="BU18">
            <v>115</v>
          </cell>
          <cell r="BV18">
            <v>15</v>
          </cell>
          <cell r="BW18">
            <v>342</v>
          </cell>
          <cell r="BX18">
            <v>13</v>
          </cell>
          <cell r="BY18">
            <v>103</v>
          </cell>
          <cell r="BZ18">
            <v>18.7</v>
          </cell>
          <cell r="CA18">
            <v>3.6</v>
          </cell>
          <cell r="CB18">
            <v>536</v>
          </cell>
          <cell r="CC18">
            <v>536</v>
          </cell>
          <cell r="CD18">
            <v>95</v>
          </cell>
          <cell r="CE18">
            <v>31</v>
          </cell>
          <cell r="CF18">
            <v>47</v>
          </cell>
          <cell r="CG18">
            <v>6.2</v>
          </cell>
          <cell r="CH18">
            <v>381.15</v>
          </cell>
          <cell r="CI18">
            <v>9.1</v>
          </cell>
          <cell r="CJ18">
            <v>650</v>
          </cell>
          <cell r="CK18">
            <v>414.46</v>
          </cell>
          <cell r="CL18">
            <v>61</v>
          </cell>
          <cell r="CM18">
            <v>656</v>
          </cell>
          <cell r="CN18">
            <v>81.23</v>
          </cell>
          <cell r="CO18">
            <v>14</v>
          </cell>
          <cell r="CP18">
            <v>4</v>
          </cell>
          <cell r="CQ18">
            <v>9</v>
          </cell>
          <cell r="CR18">
            <v>705</v>
          </cell>
          <cell r="CS18">
            <v>49.16</v>
          </cell>
          <cell r="CT18">
            <v>147.25</v>
          </cell>
          <cell r="CU18">
            <v>32</v>
          </cell>
        </row>
        <row r="19">
          <cell r="A19" t="str">
            <v>Urban service area</v>
          </cell>
          <cell r="B19" t="str">
            <v>AREAURB</v>
          </cell>
          <cell r="C19">
            <v>2001</v>
          </cell>
          <cell r="D19">
            <v>2.2000000000000002</v>
          </cell>
          <cell r="E19">
            <v>380.25</v>
          </cell>
          <cell r="F19">
            <v>29</v>
          </cell>
          <cell r="G19">
            <v>363</v>
          </cell>
          <cell r="H19">
            <v>29.2</v>
          </cell>
          <cell r="I19">
            <v>30.8</v>
          </cell>
          <cell r="J19">
            <v>0</v>
          </cell>
          <cell r="K19">
            <v>74.430000000000007</v>
          </cell>
          <cell r="L19">
            <v>11.5</v>
          </cell>
          <cell r="M19">
            <v>188</v>
          </cell>
          <cell r="N19">
            <v>235</v>
          </cell>
          <cell r="O19">
            <v>56</v>
          </cell>
          <cell r="P19">
            <v>1.2</v>
          </cell>
          <cell r="Q19">
            <v>10.77</v>
          </cell>
          <cell r="R19">
            <v>2</v>
          </cell>
          <cell r="S19">
            <v>70</v>
          </cell>
          <cell r="T19">
            <v>4.78</v>
          </cell>
          <cell r="U19">
            <v>57.8</v>
          </cell>
          <cell r="V19">
            <v>5</v>
          </cell>
          <cell r="W19">
            <v>2</v>
          </cell>
          <cell r="X19">
            <v>21.26</v>
          </cell>
          <cell r="Y19">
            <v>287</v>
          </cell>
          <cell r="Z19">
            <v>121</v>
          </cell>
          <cell r="AA19">
            <v>46.96</v>
          </cell>
          <cell r="AB19">
            <v>23</v>
          </cell>
          <cell r="AC19">
            <v>66.56</v>
          </cell>
          <cell r="AD19">
            <v>44.66</v>
          </cell>
          <cell r="AE19">
            <v>26.5</v>
          </cell>
          <cell r="AF19">
            <v>1.5</v>
          </cell>
          <cell r="AG19">
            <v>10</v>
          </cell>
          <cell r="AH19">
            <v>0</v>
          </cell>
          <cell r="AI19">
            <v>27.7</v>
          </cell>
          <cell r="AJ19">
            <v>89</v>
          </cell>
          <cell r="AK19">
            <v>50</v>
          </cell>
          <cell r="AL19">
            <v>26.9</v>
          </cell>
          <cell r="AM19">
            <v>193</v>
          </cell>
          <cell r="AN19">
            <v>88.33</v>
          </cell>
          <cell r="AO19">
            <v>0</v>
          </cell>
          <cell r="AP19">
            <v>8.6</v>
          </cell>
          <cell r="AQ19">
            <v>0</v>
          </cell>
          <cell r="AR19">
            <v>404</v>
          </cell>
          <cell r="AS19">
            <v>176</v>
          </cell>
          <cell r="AT19">
            <v>24.8</v>
          </cell>
          <cell r="AU19">
            <v>31.62</v>
          </cell>
          <cell r="AV19">
            <v>124</v>
          </cell>
          <cell r="AW19">
            <v>2.84</v>
          </cell>
          <cell r="AX19">
            <v>27.56</v>
          </cell>
          <cell r="AY19">
            <v>20.399999999999999</v>
          </cell>
          <cell r="AZ19">
            <v>163</v>
          </cell>
          <cell r="BA19">
            <v>101</v>
          </cell>
          <cell r="BB19">
            <v>16.32</v>
          </cell>
          <cell r="BC19">
            <v>20</v>
          </cell>
          <cell r="BD19">
            <v>8.6</v>
          </cell>
          <cell r="BE19">
            <v>0</v>
          </cell>
          <cell r="BF19">
            <v>41</v>
          </cell>
          <cell r="BG19">
            <v>80</v>
          </cell>
          <cell r="BH19">
            <v>80</v>
          </cell>
          <cell r="BI19">
            <v>13.74</v>
          </cell>
          <cell r="BJ19">
            <v>44</v>
          </cell>
          <cell r="BK19">
            <v>51</v>
          </cell>
          <cell r="BL19">
            <v>10</v>
          </cell>
          <cell r="BM19">
            <v>108</v>
          </cell>
          <cell r="BN19">
            <v>15.5</v>
          </cell>
          <cell r="BO19">
            <v>27</v>
          </cell>
          <cell r="BP19">
            <v>71.36</v>
          </cell>
          <cell r="BQ19">
            <v>25.9</v>
          </cell>
          <cell r="BR19">
            <v>15</v>
          </cell>
          <cell r="BS19">
            <v>0</v>
          </cell>
          <cell r="BT19">
            <v>61.38</v>
          </cell>
          <cell r="BU19">
            <v>28.75</v>
          </cell>
          <cell r="BV19">
            <v>15</v>
          </cell>
          <cell r="BW19">
            <v>58</v>
          </cell>
          <cell r="BX19">
            <v>13</v>
          </cell>
          <cell r="BY19">
            <v>103</v>
          </cell>
          <cell r="BZ19">
            <v>11.5</v>
          </cell>
          <cell r="CA19">
            <v>3.6</v>
          </cell>
          <cell r="CB19">
            <v>6</v>
          </cell>
          <cell r="CC19">
            <v>6</v>
          </cell>
          <cell r="CD19">
            <v>68</v>
          </cell>
          <cell r="CE19">
            <v>31</v>
          </cell>
          <cell r="CF19">
            <v>25</v>
          </cell>
          <cell r="CG19">
            <v>6.2</v>
          </cell>
          <cell r="CH19">
            <v>55</v>
          </cell>
          <cell r="CI19">
            <v>8.1</v>
          </cell>
          <cell r="CJ19">
            <v>650</v>
          </cell>
          <cell r="CK19">
            <v>239.46</v>
          </cell>
          <cell r="CL19">
            <v>33</v>
          </cell>
          <cell r="CM19">
            <v>66</v>
          </cell>
          <cell r="CN19">
            <v>81.23</v>
          </cell>
          <cell r="CO19">
            <v>14</v>
          </cell>
          <cell r="CP19">
            <v>4</v>
          </cell>
          <cell r="CQ19">
            <v>9</v>
          </cell>
          <cell r="CR19">
            <v>7.5</v>
          </cell>
          <cell r="CS19">
            <v>49.16</v>
          </cell>
          <cell r="CT19">
            <v>71.209999999999994</v>
          </cell>
          <cell r="CU19">
            <v>32</v>
          </cell>
        </row>
        <row r="20">
          <cell r="A20" t="str">
            <v>Rural service area</v>
          </cell>
          <cell r="B20" t="str">
            <v>AREARUR</v>
          </cell>
          <cell r="C20">
            <v>2001</v>
          </cell>
          <cell r="D20">
            <v>0</v>
          </cell>
          <cell r="E20">
            <v>0</v>
          </cell>
          <cell r="F20">
            <v>18</v>
          </cell>
          <cell r="G20">
            <v>89</v>
          </cell>
          <cell r="H20">
            <v>0</v>
          </cell>
          <cell r="I20">
            <v>172.79</v>
          </cell>
          <cell r="J20">
            <v>295</v>
          </cell>
          <cell r="K20">
            <v>0</v>
          </cell>
          <cell r="L20">
            <v>392</v>
          </cell>
          <cell r="M20">
            <v>0</v>
          </cell>
          <cell r="N20">
            <v>66.400000000000006</v>
          </cell>
          <cell r="O20">
            <v>128</v>
          </cell>
          <cell r="P20">
            <v>0.3</v>
          </cell>
          <cell r="Q20">
            <v>0</v>
          </cell>
          <cell r="R20">
            <v>0</v>
          </cell>
          <cell r="S20">
            <v>2430</v>
          </cell>
          <cell r="T20">
            <v>0</v>
          </cell>
          <cell r="U20">
            <v>0</v>
          </cell>
          <cell r="V20">
            <v>0</v>
          </cell>
          <cell r="W20">
            <v>0</v>
          </cell>
          <cell r="X20">
            <v>0</v>
          </cell>
          <cell r="Y20">
            <v>0</v>
          </cell>
          <cell r="Z20">
            <v>0</v>
          </cell>
          <cell r="AA20">
            <v>0</v>
          </cell>
          <cell r="AB20">
            <v>73</v>
          </cell>
          <cell r="AC20">
            <v>38</v>
          </cell>
          <cell r="AD20">
            <v>0</v>
          </cell>
          <cell r="AE20">
            <v>0</v>
          </cell>
          <cell r="AF20">
            <v>0</v>
          </cell>
          <cell r="AG20">
            <v>207</v>
          </cell>
          <cell r="AH20">
            <v>0</v>
          </cell>
          <cell r="AI20">
            <v>45.42</v>
          </cell>
          <cell r="AJ20">
            <v>0</v>
          </cell>
          <cell r="AK20">
            <v>1225</v>
          </cell>
          <cell r="AL20">
            <v>257.8</v>
          </cell>
          <cell r="AM20">
            <v>88</v>
          </cell>
          <cell r="AN20">
            <v>5.15</v>
          </cell>
          <cell r="AO20">
            <v>0</v>
          </cell>
          <cell r="AP20">
            <v>0</v>
          </cell>
          <cell r="AQ20">
            <v>650000</v>
          </cell>
          <cell r="AR20">
            <v>600</v>
          </cell>
          <cell r="AS20">
            <v>84</v>
          </cell>
          <cell r="AT20">
            <v>0</v>
          </cell>
          <cell r="AU20">
            <v>0</v>
          </cell>
          <cell r="AV20">
            <v>280</v>
          </cell>
          <cell r="AW20">
            <v>0</v>
          </cell>
          <cell r="AX20">
            <v>0</v>
          </cell>
          <cell r="AY20">
            <v>57</v>
          </cell>
          <cell r="AZ20">
            <v>258.5</v>
          </cell>
          <cell r="BA20">
            <v>100.4</v>
          </cell>
          <cell r="BB20">
            <v>27.64</v>
          </cell>
          <cell r="BC20">
            <v>0</v>
          </cell>
          <cell r="BD20">
            <v>372.4</v>
          </cell>
          <cell r="BE20">
            <v>4</v>
          </cell>
          <cell r="BF20">
            <v>0</v>
          </cell>
          <cell r="BG20">
            <v>170</v>
          </cell>
          <cell r="BH20">
            <v>170</v>
          </cell>
          <cell r="BI20">
            <v>110.8</v>
          </cell>
          <cell r="BJ20">
            <v>549</v>
          </cell>
          <cell r="BK20">
            <v>279</v>
          </cell>
          <cell r="BL20">
            <v>0</v>
          </cell>
          <cell r="BM20">
            <v>35</v>
          </cell>
          <cell r="BN20">
            <v>0</v>
          </cell>
          <cell r="BO20">
            <v>0</v>
          </cell>
          <cell r="BP20">
            <v>78.81</v>
          </cell>
          <cell r="BQ20">
            <v>0</v>
          </cell>
          <cell r="BR20">
            <v>0</v>
          </cell>
          <cell r="BS20">
            <v>0</v>
          </cell>
          <cell r="BT20">
            <v>0</v>
          </cell>
          <cell r="BU20">
            <v>86.25</v>
          </cell>
          <cell r="BV20">
            <v>0</v>
          </cell>
          <cell r="BW20">
            <v>284</v>
          </cell>
          <cell r="BX20">
            <v>0</v>
          </cell>
          <cell r="BY20">
            <v>0</v>
          </cell>
          <cell r="BZ20">
            <v>7.2</v>
          </cell>
          <cell r="CA20">
            <v>0</v>
          </cell>
          <cell r="CB20">
            <v>530</v>
          </cell>
          <cell r="CC20">
            <v>530</v>
          </cell>
          <cell r="CD20">
            <v>27</v>
          </cell>
          <cell r="CE20">
            <v>0</v>
          </cell>
          <cell r="CF20">
            <v>22</v>
          </cell>
          <cell r="CG20">
            <v>0</v>
          </cell>
          <cell r="CH20">
            <v>326.14999999999998</v>
          </cell>
          <cell r="CI20">
            <v>1</v>
          </cell>
          <cell r="CJ20">
            <v>0</v>
          </cell>
          <cell r="CK20">
            <v>175</v>
          </cell>
          <cell r="CL20">
            <v>8</v>
          </cell>
          <cell r="CM20">
            <v>590</v>
          </cell>
          <cell r="CN20">
            <v>0</v>
          </cell>
          <cell r="CO20">
            <v>0</v>
          </cell>
          <cell r="CP20">
            <v>0</v>
          </cell>
          <cell r="CQ20">
            <v>0</v>
          </cell>
          <cell r="CR20">
            <v>697.5</v>
          </cell>
          <cell r="CS20">
            <v>0</v>
          </cell>
          <cell r="CT20">
            <v>76.03</v>
          </cell>
          <cell r="CU20">
            <v>0</v>
          </cell>
        </row>
        <row r="21">
          <cell r="A21" t="str">
            <v>Service area population</v>
          </cell>
          <cell r="B21" t="str">
            <v>POP</v>
          </cell>
          <cell r="C21">
            <v>2001</v>
          </cell>
          <cell r="D21">
            <v>1349</v>
          </cell>
          <cell r="E21">
            <v>3000</v>
          </cell>
          <cell r="F21">
            <v>42800</v>
          </cell>
          <cell r="G21">
            <v>152120</v>
          </cell>
          <cell r="H21">
            <v>37083</v>
          </cell>
          <cell r="I21">
            <v>83178</v>
          </cell>
          <cell r="J21">
            <v>330000</v>
          </cell>
          <cell r="K21">
            <v>88300</v>
          </cell>
          <cell r="L21">
            <v>6195</v>
          </cell>
          <cell r="M21">
            <v>160000</v>
          </cell>
          <cell r="N21">
            <v>121740</v>
          </cell>
          <cell r="O21">
            <v>28300</v>
          </cell>
          <cell r="P21">
            <v>4000</v>
          </cell>
          <cell r="Q21">
            <v>17000</v>
          </cell>
          <cell r="R21">
            <v>3000</v>
          </cell>
          <cell r="S21">
            <v>70000</v>
          </cell>
          <cell r="T21">
            <v>3100</v>
          </cell>
          <cell r="U21">
            <v>21100</v>
          </cell>
          <cell r="V21">
            <v>3600</v>
          </cell>
          <cell r="W21">
            <v>1284</v>
          </cell>
          <cell r="X21">
            <v>23009</v>
          </cell>
          <cell r="Y21">
            <v>620000</v>
          </cell>
          <cell r="Z21">
            <v>0</v>
          </cell>
          <cell r="AA21">
            <v>32042</v>
          </cell>
          <cell r="AB21">
            <v>7138</v>
          </cell>
          <cell r="AC21">
            <v>51553</v>
          </cell>
          <cell r="AD21">
            <v>41942</v>
          </cell>
          <cell r="AE21">
            <v>8790</v>
          </cell>
          <cell r="AF21">
            <v>1600</v>
          </cell>
          <cell r="AG21">
            <v>10986</v>
          </cell>
          <cell r="AH21">
            <v>97200</v>
          </cell>
          <cell r="AI21">
            <v>21500</v>
          </cell>
          <cell r="AJ21">
            <v>105200</v>
          </cell>
          <cell r="AK21">
            <v>41000</v>
          </cell>
          <cell r="AL21">
            <v>47600</v>
          </cell>
          <cell r="AM21">
            <v>428668</v>
          </cell>
          <cell r="AN21">
            <v>6049</v>
          </cell>
          <cell r="AO21">
            <v>2433</v>
          </cell>
          <cell r="AP21">
            <v>10300</v>
          </cell>
          <cell r="AQ21">
            <v>2993000</v>
          </cell>
          <cell r="AR21">
            <v>716100</v>
          </cell>
          <cell r="AS21">
            <v>205000</v>
          </cell>
          <cell r="AT21">
            <v>12000</v>
          </cell>
          <cell r="AU21">
            <v>57800</v>
          </cell>
          <cell r="AV21">
            <v>209310</v>
          </cell>
          <cell r="AW21">
            <v>2456</v>
          </cell>
          <cell r="AX21">
            <v>17697</v>
          </cell>
          <cell r="AY21">
            <v>19969</v>
          </cell>
          <cell r="AZ21">
            <v>334000</v>
          </cell>
          <cell r="BA21">
            <v>217760</v>
          </cell>
          <cell r="BB21">
            <v>14000</v>
          </cell>
          <cell r="BC21">
            <v>6500</v>
          </cell>
          <cell r="BD21">
            <v>35000</v>
          </cell>
          <cell r="BE21">
            <v>402</v>
          </cell>
          <cell r="BF21">
            <v>69011</v>
          </cell>
          <cell r="BG21">
            <v>78000</v>
          </cell>
          <cell r="BH21">
            <v>78000</v>
          </cell>
          <cell r="BI21">
            <v>13200</v>
          </cell>
          <cell r="BJ21">
            <v>31000</v>
          </cell>
          <cell r="BK21">
            <v>56000</v>
          </cell>
          <cell r="BL21">
            <v>21000</v>
          </cell>
          <cell r="BM21">
            <v>148000</v>
          </cell>
          <cell r="BN21">
            <v>26000</v>
          </cell>
          <cell r="BO21">
            <v>28000</v>
          </cell>
          <cell r="BP21">
            <v>142000</v>
          </cell>
          <cell r="BQ21">
            <v>15500</v>
          </cell>
          <cell r="BR21">
            <v>6500</v>
          </cell>
          <cell r="BS21">
            <v>39200</v>
          </cell>
          <cell r="BT21">
            <v>75000</v>
          </cell>
          <cell r="BU21">
            <v>18182</v>
          </cell>
          <cell r="BV21">
            <v>12500</v>
          </cell>
          <cell r="BW21">
            <v>80000</v>
          </cell>
          <cell r="BX21">
            <v>8125</v>
          </cell>
          <cell r="BY21">
            <v>135996</v>
          </cell>
          <cell r="BZ21">
            <v>9821</v>
          </cell>
          <cell r="CA21">
            <v>5900</v>
          </cell>
          <cell r="CB21">
            <v>5200</v>
          </cell>
          <cell r="CC21">
            <v>5200</v>
          </cell>
          <cell r="CD21">
            <v>135100</v>
          </cell>
          <cell r="CE21">
            <v>32000</v>
          </cell>
          <cell r="CF21">
            <v>4345</v>
          </cell>
          <cell r="CG21">
            <v>2200</v>
          </cell>
          <cell r="CH21">
            <v>112988</v>
          </cell>
          <cell r="CI21">
            <v>15150</v>
          </cell>
          <cell r="CJ21">
            <v>2594000</v>
          </cell>
          <cell r="CK21">
            <v>258739</v>
          </cell>
          <cell r="CL21">
            <v>15000</v>
          </cell>
          <cell r="CM21">
            <v>130190</v>
          </cell>
          <cell r="CN21">
            <v>48411</v>
          </cell>
          <cell r="CO21">
            <v>6400</v>
          </cell>
          <cell r="CP21">
            <v>3021</v>
          </cell>
          <cell r="CQ21">
            <v>6675</v>
          </cell>
          <cell r="CR21">
            <v>4000</v>
          </cell>
          <cell r="CS21">
            <v>40286</v>
          </cell>
          <cell r="CT21">
            <v>92400</v>
          </cell>
          <cell r="CU21">
            <v>33000</v>
          </cell>
        </row>
        <row r="22">
          <cell r="A22" t="str">
            <v>Municipal population</v>
          </cell>
          <cell r="B22" t="str">
            <v>POPCITY</v>
          </cell>
          <cell r="C22">
            <v>2001</v>
          </cell>
          <cell r="D22">
            <v>1349</v>
          </cell>
          <cell r="E22">
            <v>3000</v>
          </cell>
          <cell r="F22">
            <v>42800</v>
          </cell>
          <cell r="G22">
            <v>165343</v>
          </cell>
          <cell r="H22">
            <v>45878</v>
          </cell>
          <cell r="I22">
            <v>85488</v>
          </cell>
          <cell r="J22">
            <v>330000</v>
          </cell>
          <cell r="K22">
            <v>88300</v>
          </cell>
          <cell r="L22">
            <v>11850</v>
          </cell>
          <cell r="M22">
            <v>160000</v>
          </cell>
          <cell r="N22">
            <v>121740</v>
          </cell>
          <cell r="O22">
            <v>28300</v>
          </cell>
          <cell r="P22">
            <v>4000</v>
          </cell>
          <cell r="Q22">
            <v>24048</v>
          </cell>
          <cell r="R22">
            <v>3000</v>
          </cell>
          <cell r="S22">
            <v>110000</v>
          </cell>
          <cell r="T22">
            <v>3100</v>
          </cell>
          <cell r="U22">
            <v>21100</v>
          </cell>
          <cell r="V22">
            <v>3600</v>
          </cell>
          <cell r="W22">
            <v>3920</v>
          </cell>
          <cell r="X22">
            <v>65299</v>
          </cell>
          <cell r="Y22">
            <v>620000</v>
          </cell>
          <cell r="Z22">
            <v>0</v>
          </cell>
          <cell r="AA22">
            <v>62569</v>
          </cell>
          <cell r="AB22">
            <v>8700</v>
          </cell>
          <cell r="AC22">
            <v>109225</v>
          </cell>
          <cell r="AD22">
            <v>41942</v>
          </cell>
          <cell r="AE22">
            <v>8790</v>
          </cell>
          <cell r="AF22">
            <v>1600</v>
          </cell>
          <cell r="AG22">
            <v>26793</v>
          </cell>
          <cell r="AH22">
            <v>162000</v>
          </cell>
          <cell r="AI22">
            <v>21500</v>
          </cell>
          <cell r="AJ22">
            <v>105200</v>
          </cell>
          <cell r="AK22">
            <v>41000</v>
          </cell>
          <cell r="AL22">
            <v>47600</v>
          </cell>
          <cell r="AM22">
            <v>485254</v>
          </cell>
          <cell r="AN22">
            <v>6049</v>
          </cell>
          <cell r="AO22">
            <v>2433</v>
          </cell>
          <cell r="AP22">
            <v>10300</v>
          </cell>
          <cell r="AQ22">
            <v>0</v>
          </cell>
          <cell r="AR22">
            <v>790500</v>
          </cell>
          <cell r="AS22">
            <v>205000</v>
          </cell>
          <cell r="AT22">
            <v>16000</v>
          </cell>
          <cell r="AU22">
            <v>118000</v>
          </cell>
          <cell r="AV22">
            <v>209310</v>
          </cell>
          <cell r="AW22">
            <v>2456</v>
          </cell>
          <cell r="AX22">
            <v>17697</v>
          </cell>
          <cell r="AY22">
            <v>32350</v>
          </cell>
          <cell r="AZ22">
            <v>334000</v>
          </cell>
          <cell r="BA22">
            <v>217760</v>
          </cell>
          <cell r="BB22">
            <v>14000</v>
          </cell>
          <cell r="BC22">
            <v>6877</v>
          </cell>
          <cell r="BD22">
            <v>35000</v>
          </cell>
          <cell r="BE22">
            <v>402</v>
          </cell>
          <cell r="BF22">
            <v>69011</v>
          </cell>
          <cell r="BG22">
            <v>78000</v>
          </cell>
          <cell r="BH22">
            <v>78000</v>
          </cell>
          <cell r="BI22">
            <v>13200</v>
          </cell>
          <cell r="BJ22">
            <v>61447</v>
          </cell>
          <cell r="BK22">
            <v>56000</v>
          </cell>
          <cell r="BL22">
            <v>21000</v>
          </cell>
          <cell r="BM22">
            <v>148000</v>
          </cell>
          <cell r="BN22">
            <v>26000</v>
          </cell>
          <cell r="BO22">
            <v>28000</v>
          </cell>
          <cell r="BP22">
            <v>142000</v>
          </cell>
          <cell r="BQ22">
            <v>15500</v>
          </cell>
          <cell r="BR22">
            <v>6500</v>
          </cell>
          <cell r="BS22">
            <v>46900</v>
          </cell>
          <cell r="BT22">
            <v>75000</v>
          </cell>
          <cell r="BU22">
            <v>18182</v>
          </cell>
          <cell r="BV22">
            <v>12500</v>
          </cell>
          <cell r="BW22">
            <v>77000</v>
          </cell>
          <cell r="BX22">
            <v>8125</v>
          </cell>
          <cell r="BY22">
            <v>135996</v>
          </cell>
          <cell r="BZ22">
            <v>16603</v>
          </cell>
          <cell r="CA22">
            <v>19700</v>
          </cell>
          <cell r="CB22">
            <v>4617</v>
          </cell>
          <cell r="CC22">
            <v>4617</v>
          </cell>
          <cell r="CD22">
            <v>135100</v>
          </cell>
          <cell r="CE22">
            <v>32000</v>
          </cell>
          <cell r="CF22">
            <v>10135</v>
          </cell>
          <cell r="CG22">
            <v>2200</v>
          </cell>
          <cell r="CH22">
            <v>112488</v>
          </cell>
          <cell r="CI22">
            <v>15000</v>
          </cell>
          <cell r="CJ22">
            <v>2594000</v>
          </cell>
          <cell r="CK22">
            <v>320740</v>
          </cell>
          <cell r="CL22">
            <v>15000</v>
          </cell>
          <cell r="CM22">
            <v>130190</v>
          </cell>
          <cell r="CN22">
            <v>48411</v>
          </cell>
          <cell r="CO22">
            <v>11000</v>
          </cell>
          <cell r="CP22">
            <v>3021</v>
          </cell>
          <cell r="CQ22">
            <v>13000</v>
          </cell>
          <cell r="CR22">
            <v>8903</v>
          </cell>
          <cell r="CS22">
            <v>65069</v>
          </cell>
          <cell r="CT22">
            <v>92400</v>
          </cell>
          <cell r="CU22">
            <v>33000</v>
          </cell>
        </row>
        <row r="23">
          <cell r="A23" t="str">
            <v>No seasonal occupacy customers</v>
          </cell>
          <cell r="B23" t="str">
            <v>YNSUM</v>
          </cell>
          <cell r="C23">
            <v>2001</v>
          </cell>
          <cell r="D23">
            <v>0</v>
          </cell>
          <cell r="E23">
            <v>0</v>
          </cell>
          <cell r="F23">
            <v>0</v>
          </cell>
          <cell r="G23">
            <v>187</v>
          </cell>
          <cell r="H23">
            <v>0</v>
          </cell>
          <cell r="I23">
            <v>30</v>
          </cell>
          <cell r="J23">
            <v>0</v>
          </cell>
          <cell r="K23">
            <v>0</v>
          </cell>
          <cell r="L23">
            <v>0</v>
          </cell>
          <cell r="M23">
            <v>0</v>
          </cell>
          <cell r="N23">
            <v>6</v>
          </cell>
          <cell r="O23">
            <v>1219</v>
          </cell>
          <cell r="P23">
            <v>0</v>
          </cell>
          <cell r="Q23">
            <v>0</v>
          </cell>
          <cell r="R23">
            <v>0</v>
          </cell>
          <cell r="S23">
            <v>0</v>
          </cell>
          <cell r="T23">
            <v>0</v>
          </cell>
          <cell r="U23">
            <v>0</v>
          </cell>
          <cell r="V23">
            <v>0</v>
          </cell>
          <cell r="W23">
            <v>0</v>
          </cell>
          <cell r="X23">
            <v>0</v>
          </cell>
          <cell r="Y23">
            <v>0</v>
          </cell>
          <cell r="Z23">
            <v>0</v>
          </cell>
          <cell r="AA23">
            <v>235</v>
          </cell>
          <cell r="AB23">
            <v>65</v>
          </cell>
          <cell r="AC23">
            <v>0</v>
          </cell>
          <cell r="AD23">
            <v>0</v>
          </cell>
          <cell r="AE23">
            <v>9</v>
          </cell>
          <cell r="AF23">
            <v>0</v>
          </cell>
          <cell r="AG23">
            <v>1132</v>
          </cell>
          <cell r="AH23">
            <v>171</v>
          </cell>
          <cell r="AI23">
            <v>0</v>
          </cell>
          <cell r="AJ23">
            <v>0</v>
          </cell>
          <cell r="AK23">
            <v>2000</v>
          </cell>
          <cell r="AL23">
            <v>0</v>
          </cell>
          <cell r="AM23">
            <v>0</v>
          </cell>
          <cell r="AN23">
            <v>0</v>
          </cell>
          <cell r="AO23">
            <v>15</v>
          </cell>
          <cell r="AP23">
            <v>0</v>
          </cell>
          <cell r="AQ23">
            <v>154293</v>
          </cell>
          <cell r="AR23">
            <v>0</v>
          </cell>
          <cell r="AS23">
            <v>0</v>
          </cell>
          <cell r="AT23">
            <v>200</v>
          </cell>
          <cell r="AU23">
            <v>0</v>
          </cell>
          <cell r="AV23">
            <v>0</v>
          </cell>
          <cell r="AW23">
            <v>0</v>
          </cell>
          <cell r="AX23">
            <v>0</v>
          </cell>
          <cell r="AY23">
            <v>50</v>
          </cell>
          <cell r="AZ23">
            <v>0</v>
          </cell>
          <cell r="BA23">
            <v>29</v>
          </cell>
          <cell r="BB23">
            <v>0</v>
          </cell>
          <cell r="BC23">
            <v>0</v>
          </cell>
          <cell r="BD23">
            <v>0</v>
          </cell>
          <cell r="BE23">
            <v>0</v>
          </cell>
          <cell r="BF23">
            <v>0</v>
          </cell>
          <cell r="BG23">
            <v>0</v>
          </cell>
          <cell r="BH23">
            <v>0</v>
          </cell>
          <cell r="BI23">
            <v>207</v>
          </cell>
          <cell r="BJ23">
            <v>0</v>
          </cell>
          <cell r="BK23">
            <v>300</v>
          </cell>
          <cell r="BL23">
            <v>0</v>
          </cell>
          <cell r="BM23">
            <v>0</v>
          </cell>
          <cell r="BN23">
            <v>0</v>
          </cell>
          <cell r="BO23">
            <v>0</v>
          </cell>
          <cell r="BP23">
            <v>0</v>
          </cell>
          <cell r="BQ23">
            <v>0</v>
          </cell>
          <cell r="BR23">
            <v>14</v>
          </cell>
          <cell r="BS23">
            <v>0</v>
          </cell>
          <cell r="BT23">
            <v>0</v>
          </cell>
          <cell r="BU23">
            <v>328</v>
          </cell>
          <cell r="BV23">
            <v>0</v>
          </cell>
          <cell r="BW23">
            <v>100</v>
          </cell>
          <cell r="BX23">
            <v>0</v>
          </cell>
          <cell r="BY23">
            <v>0</v>
          </cell>
          <cell r="BZ23">
            <v>0</v>
          </cell>
          <cell r="CA23">
            <v>0</v>
          </cell>
          <cell r="CB23">
            <v>126</v>
          </cell>
          <cell r="CC23">
            <v>126</v>
          </cell>
          <cell r="CD23">
            <v>58</v>
          </cell>
          <cell r="CE23">
            <v>0</v>
          </cell>
          <cell r="CF23">
            <v>521</v>
          </cell>
          <cell r="CG23">
            <v>0</v>
          </cell>
          <cell r="CH23">
            <v>0</v>
          </cell>
          <cell r="CI23">
            <v>0</v>
          </cell>
          <cell r="CJ23">
            <v>0</v>
          </cell>
          <cell r="CK23">
            <v>0</v>
          </cell>
          <cell r="CL23">
            <v>2000</v>
          </cell>
          <cell r="CM23">
            <v>0</v>
          </cell>
          <cell r="CN23">
            <v>0</v>
          </cell>
          <cell r="CO23">
            <v>0</v>
          </cell>
          <cell r="CP23">
            <v>0</v>
          </cell>
          <cell r="CQ23">
            <v>22</v>
          </cell>
          <cell r="CR23">
            <v>0</v>
          </cell>
          <cell r="CS23">
            <v>659</v>
          </cell>
          <cell r="CT23">
            <v>0</v>
          </cell>
          <cell r="CU23">
            <v>0</v>
          </cell>
        </row>
        <row r="24">
          <cell r="A24" t="str">
            <v>Utility winter max peak load</v>
          </cell>
          <cell r="B24" t="str">
            <v>PEAKW</v>
          </cell>
          <cell r="C24">
            <v>2001</v>
          </cell>
          <cell r="D24">
            <v>2628</v>
          </cell>
          <cell r="E24">
            <v>8182</v>
          </cell>
          <cell r="F24">
            <v>376465.8</v>
          </cell>
          <cell r="G24">
            <v>225240</v>
          </cell>
          <cell r="H24">
            <v>94540</v>
          </cell>
          <cell r="I24">
            <v>159308</v>
          </cell>
          <cell r="J24">
            <v>504053</v>
          </cell>
          <cell r="K24">
            <v>145652</v>
          </cell>
          <cell r="L24">
            <v>9415.9</v>
          </cell>
          <cell r="M24">
            <v>262000</v>
          </cell>
          <cell r="N24">
            <v>222862.3</v>
          </cell>
          <cell r="O24">
            <v>46000</v>
          </cell>
          <cell r="P24">
            <v>5731</v>
          </cell>
          <cell r="Q24">
            <v>28130.5</v>
          </cell>
          <cell r="R24">
            <v>6908</v>
          </cell>
          <cell r="S24">
            <v>138147.79999999999</v>
          </cell>
          <cell r="T24">
            <v>5701.7</v>
          </cell>
          <cell r="U24">
            <v>58601</v>
          </cell>
          <cell r="V24">
            <v>5378</v>
          </cell>
          <cell r="W24">
            <v>8028</v>
          </cell>
          <cell r="X24">
            <v>29248.9</v>
          </cell>
          <cell r="Y24">
            <v>1096109</v>
          </cell>
          <cell r="Z24">
            <v>512</v>
          </cell>
          <cell r="AA24">
            <v>63839</v>
          </cell>
          <cell r="AB24">
            <v>13416.8</v>
          </cell>
          <cell r="AC24">
            <v>84585.8</v>
          </cell>
          <cell r="AD24">
            <v>86899</v>
          </cell>
          <cell r="AE24">
            <v>15120</v>
          </cell>
          <cell r="AF24">
            <v>11615</v>
          </cell>
          <cell r="AG24">
            <v>18701</v>
          </cell>
          <cell r="AH24">
            <v>177343</v>
          </cell>
          <cell r="AI24">
            <v>27610</v>
          </cell>
          <cell r="AJ24">
            <v>229339</v>
          </cell>
          <cell r="AK24">
            <v>71221</v>
          </cell>
          <cell r="AL24">
            <v>78606.8</v>
          </cell>
          <cell r="AM24">
            <v>5400238.0999999996</v>
          </cell>
          <cell r="AN24">
            <v>18260.900000000001</v>
          </cell>
          <cell r="AO24">
            <v>30481.1</v>
          </cell>
          <cell r="AP24">
            <v>33432</v>
          </cell>
          <cell r="AQ24">
            <v>3991321</v>
          </cell>
          <cell r="AR24">
            <v>1216321</v>
          </cell>
          <cell r="AS24">
            <v>433926</v>
          </cell>
          <cell r="AT24">
            <v>19.099</v>
          </cell>
          <cell r="AU24">
            <v>127242</v>
          </cell>
          <cell r="AV24">
            <v>322944</v>
          </cell>
          <cell r="AW24">
            <v>6069</v>
          </cell>
          <cell r="AX24">
            <v>43881.2</v>
          </cell>
          <cell r="AY24">
            <v>39451.800000000003</v>
          </cell>
          <cell r="AZ24">
            <v>506176</v>
          </cell>
          <cell r="BA24">
            <v>322450</v>
          </cell>
          <cell r="BB24">
            <v>0</v>
          </cell>
          <cell r="BC24">
            <v>37162</v>
          </cell>
          <cell r="BD24">
            <v>83860</v>
          </cell>
          <cell r="BE24">
            <v>4358</v>
          </cell>
          <cell r="BF24">
            <v>110000</v>
          </cell>
          <cell r="BG24">
            <v>125665</v>
          </cell>
          <cell r="BH24">
            <v>125665</v>
          </cell>
          <cell r="BI24">
            <v>26308</v>
          </cell>
          <cell r="BJ24">
            <v>47314</v>
          </cell>
          <cell r="BK24">
            <v>110752</v>
          </cell>
          <cell r="BL24">
            <v>25467.5</v>
          </cell>
          <cell r="BM24">
            <v>290348</v>
          </cell>
          <cell r="BN24">
            <v>38348</v>
          </cell>
          <cell r="BO24">
            <v>53664</v>
          </cell>
          <cell r="BP24">
            <v>215493</v>
          </cell>
          <cell r="BQ24">
            <v>30656</v>
          </cell>
          <cell r="BR24">
            <v>18915</v>
          </cell>
          <cell r="BS24">
            <v>57485.1</v>
          </cell>
          <cell r="BT24">
            <v>123297</v>
          </cell>
          <cell r="BU24">
            <v>32137.599999999999</v>
          </cell>
          <cell r="BV24">
            <v>0</v>
          </cell>
          <cell r="BW24">
            <v>136</v>
          </cell>
          <cell r="BX24">
            <v>18065</v>
          </cell>
          <cell r="BY24">
            <v>167893.4</v>
          </cell>
          <cell r="BZ24">
            <v>22180</v>
          </cell>
          <cell r="CA24">
            <v>8633</v>
          </cell>
          <cell r="CB24">
            <v>16917</v>
          </cell>
          <cell r="CC24">
            <v>16917</v>
          </cell>
          <cell r="CD24">
            <v>221296</v>
          </cell>
          <cell r="CE24">
            <v>56767</v>
          </cell>
          <cell r="CF24">
            <v>8537</v>
          </cell>
          <cell r="CG24">
            <v>4833.7</v>
          </cell>
          <cell r="CH24">
            <v>182143</v>
          </cell>
          <cell r="CI24">
            <v>34809.599999999999</v>
          </cell>
          <cell r="CJ24">
            <v>4081362</v>
          </cell>
          <cell r="CK24">
            <v>378419.4</v>
          </cell>
          <cell r="CL24">
            <v>19913</v>
          </cell>
          <cell r="CM24">
            <v>206580</v>
          </cell>
          <cell r="CN24">
            <v>88047</v>
          </cell>
          <cell r="CO24">
            <v>14914.8</v>
          </cell>
          <cell r="CP24">
            <v>3192</v>
          </cell>
          <cell r="CQ24">
            <v>12635.1</v>
          </cell>
          <cell r="CR24">
            <v>9686.7000000000007</v>
          </cell>
          <cell r="CS24">
            <v>81942.5</v>
          </cell>
          <cell r="CT24">
            <v>145953</v>
          </cell>
          <cell r="CU24">
            <v>62771</v>
          </cell>
        </row>
        <row r="25">
          <cell r="A25" t="str">
            <v>Utility summer max peak load</v>
          </cell>
          <cell r="B25" t="str">
            <v>PEAKS</v>
          </cell>
          <cell r="C25">
            <v>2001</v>
          </cell>
          <cell r="D25">
            <v>1935</v>
          </cell>
          <cell r="E25">
            <v>4151</v>
          </cell>
          <cell r="F25">
            <v>412631.4</v>
          </cell>
          <cell r="G25">
            <v>253300</v>
          </cell>
          <cell r="H25">
            <v>100188</v>
          </cell>
          <cell r="I25">
            <v>208622</v>
          </cell>
          <cell r="J25">
            <v>629105</v>
          </cell>
          <cell r="K25">
            <v>178399</v>
          </cell>
          <cell r="L25">
            <v>7384.7</v>
          </cell>
          <cell r="M25">
            <v>352000</v>
          </cell>
          <cell r="N25">
            <v>276113.40000000002</v>
          </cell>
          <cell r="O25">
            <v>55000</v>
          </cell>
          <cell r="P25">
            <v>4467</v>
          </cell>
          <cell r="Q25">
            <v>27426.799999999999</v>
          </cell>
          <cell r="R25">
            <v>6186.7</v>
          </cell>
          <cell r="S25">
            <v>186132.6</v>
          </cell>
          <cell r="T25">
            <v>5579.4</v>
          </cell>
          <cell r="U25">
            <v>56217</v>
          </cell>
          <cell r="V25">
            <v>4127</v>
          </cell>
          <cell r="W25">
            <v>8648</v>
          </cell>
          <cell r="X25">
            <v>35572.9</v>
          </cell>
          <cell r="Y25">
            <v>1479128</v>
          </cell>
          <cell r="Z25">
            <v>625</v>
          </cell>
          <cell r="AA25">
            <v>65906</v>
          </cell>
          <cell r="AB25">
            <v>9441.9</v>
          </cell>
          <cell r="AC25">
            <v>136351.9</v>
          </cell>
          <cell r="AD25">
            <v>110722.6</v>
          </cell>
          <cell r="AE25">
            <v>13461</v>
          </cell>
          <cell r="AF25">
            <v>7953</v>
          </cell>
          <cell r="AG25">
            <v>15800</v>
          </cell>
          <cell r="AH25">
            <v>140205</v>
          </cell>
          <cell r="AI25">
            <v>36459</v>
          </cell>
          <cell r="AJ25">
            <v>256294</v>
          </cell>
          <cell r="AK25">
            <v>81582</v>
          </cell>
          <cell r="AL25">
            <v>85618.3</v>
          </cell>
          <cell r="AM25">
            <v>5968327.0999999996</v>
          </cell>
          <cell r="AN25">
            <v>16931.900000000001</v>
          </cell>
          <cell r="AO25">
            <v>18328.7</v>
          </cell>
          <cell r="AP25">
            <v>28860</v>
          </cell>
          <cell r="AQ25">
            <v>3295838</v>
          </cell>
          <cell r="AR25">
            <v>1412368</v>
          </cell>
          <cell r="AS25">
            <v>583028</v>
          </cell>
          <cell r="AT25">
            <v>18.039000000000001</v>
          </cell>
          <cell r="AU25">
            <v>114748</v>
          </cell>
          <cell r="AV25">
            <v>365878</v>
          </cell>
          <cell r="AW25">
            <v>5095</v>
          </cell>
          <cell r="AX25">
            <v>40845.5</v>
          </cell>
          <cell r="AY25">
            <v>34204.5</v>
          </cell>
          <cell r="AZ25">
            <v>681881</v>
          </cell>
          <cell r="BA25">
            <v>470853</v>
          </cell>
          <cell r="BB25">
            <v>0</v>
          </cell>
          <cell r="BC25">
            <v>38987</v>
          </cell>
          <cell r="BD25">
            <v>95450</v>
          </cell>
          <cell r="BE25">
            <v>4470</v>
          </cell>
          <cell r="BF25">
            <v>131727</v>
          </cell>
          <cell r="BG25">
            <v>172296</v>
          </cell>
          <cell r="BH25">
            <v>172296</v>
          </cell>
          <cell r="BI25">
            <v>40637</v>
          </cell>
          <cell r="BJ25">
            <v>56970</v>
          </cell>
          <cell r="BK25">
            <v>92769</v>
          </cell>
          <cell r="BL25">
            <v>21520.1</v>
          </cell>
          <cell r="BM25">
            <v>382142.5</v>
          </cell>
          <cell r="BN25">
            <v>39974</v>
          </cell>
          <cell r="BO25">
            <v>52777</v>
          </cell>
          <cell r="BP25">
            <v>221712</v>
          </cell>
          <cell r="BQ25">
            <v>25357</v>
          </cell>
          <cell r="BR25">
            <v>10091</v>
          </cell>
          <cell r="BS25">
            <v>69174.899999999994</v>
          </cell>
          <cell r="BT25">
            <v>136473</v>
          </cell>
          <cell r="BU25">
            <v>36605.699999999997</v>
          </cell>
          <cell r="BV25">
            <v>0</v>
          </cell>
          <cell r="BW25">
            <v>104</v>
          </cell>
          <cell r="BX25">
            <v>16993</v>
          </cell>
          <cell r="BY25">
            <v>228074</v>
          </cell>
          <cell r="BZ25">
            <v>20950</v>
          </cell>
          <cell r="CA25">
            <v>9008</v>
          </cell>
          <cell r="CB25">
            <v>13273.5</v>
          </cell>
          <cell r="CC25">
            <v>13273.5</v>
          </cell>
          <cell r="CD25">
            <v>305988</v>
          </cell>
          <cell r="CE25">
            <v>71511</v>
          </cell>
          <cell r="CF25">
            <v>7747</v>
          </cell>
          <cell r="CG25">
            <v>3148.4</v>
          </cell>
          <cell r="CH25">
            <v>165400</v>
          </cell>
          <cell r="CI25">
            <v>42256.2</v>
          </cell>
          <cell r="CJ25">
            <v>5000122</v>
          </cell>
          <cell r="CK25">
            <v>333719.90000000002</v>
          </cell>
          <cell r="CL25">
            <v>20391</v>
          </cell>
          <cell r="CM25">
            <v>237020</v>
          </cell>
          <cell r="CN25">
            <v>104439</v>
          </cell>
          <cell r="CO25">
            <v>13449.7</v>
          </cell>
          <cell r="CP25">
            <v>3073</v>
          </cell>
          <cell r="CQ25">
            <v>8420.5</v>
          </cell>
          <cell r="CR25">
            <v>9638.1</v>
          </cell>
          <cell r="CS25">
            <v>65742.399999999994</v>
          </cell>
          <cell r="CT25">
            <v>172843</v>
          </cell>
          <cell r="CU25">
            <v>76216.2</v>
          </cell>
        </row>
        <row r="26">
          <cell r="A26" t="str">
            <v>Utility average peak load</v>
          </cell>
          <cell r="B26" t="str">
            <v>PEAKA</v>
          </cell>
          <cell r="C26">
            <v>2001</v>
          </cell>
          <cell r="D26">
            <v>2093</v>
          </cell>
          <cell r="E26">
            <v>6256</v>
          </cell>
          <cell r="F26">
            <v>65758.100000000006</v>
          </cell>
          <cell r="G26">
            <v>211860</v>
          </cell>
          <cell r="H26">
            <v>90131</v>
          </cell>
          <cell r="I26">
            <v>164037</v>
          </cell>
          <cell r="J26">
            <v>508905</v>
          </cell>
          <cell r="K26">
            <v>144486</v>
          </cell>
          <cell r="L26">
            <v>7873.6</v>
          </cell>
          <cell r="M26">
            <v>269000</v>
          </cell>
          <cell r="N26">
            <v>226823.7</v>
          </cell>
          <cell r="O26">
            <v>44916.6</v>
          </cell>
          <cell r="P26">
            <v>4612</v>
          </cell>
          <cell r="Q26">
            <v>26110.58</v>
          </cell>
          <cell r="R26">
            <v>5224.3999999999996</v>
          </cell>
          <cell r="S26">
            <v>144191.5</v>
          </cell>
          <cell r="T26">
            <v>5194.5</v>
          </cell>
          <cell r="U26">
            <v>47613</v>
          </cell>
          <cell r="V26">
            <v>4318</v>
          </cell>
          <cell r="W26">
            <v>1390</v>
          </cell>
          <cell r="X26">
            <v>32410.9</v>
          </cell>
          <cell r="Y26">
            <v>1161502</v>
          </cell>
          <cell r="Z26">
            <v>519</v>
          </cell>
          <cell r="AA26">
            <v>58693</v>
          </cell>
          <cell r="AB26">
            <v>10168.68</v>
          </cell>
          <cell r="AC26">
            <v>92910.47</v>
          </cell>
          <cell r="AD26">
            <v>89294</v>
          </cell>
          <cell r="AE26">
            <v>12884</v>
          </cell>
          <cell r="AF26">
            <v>1630</v>
          </cell>
          <cell r="AG26">
            <v>15918</v>
          </cell>
          <cell r="AH26">
            <v>139597.70000000001</v>
          </cell>
          <cell r="AI26">
            <v>27142</v>
          </cell>
          <cell r="AJ26">
            <v>244491</v>
          </cell>
          <cell r="AK26">
            <v>66530</v>
          </cell>
          <cell r="AL26">
            <v>72109.69</v>
          </cell>
          <cell r="AM26">
            <v>947380.4</v>
          </cell>
          <cell r="AN26">
            <v>16904.509999999998</v>
          </cell>
          <cell r="AO26">
            <v>4067.5</v>
          </cell>
          <cell r="AP26">
            <v>29080</v>
          </cell>
          <cell r="AQ26">
            <v>3080845</v>
          </cell>
          <cell r="AR26">
            <v>1180754</v>
          </cell>
          <cell r="AS26">
            <v>449266</v>
          </cell>
          <cell r="AT26">
            <v>16.513999999999999</v>
          </cell>
          <cell r="AU26">
            <v>110310</v>
          </cell>
          <cell r="AV26">
            <v>306900</v>
          </cell>
          <cell r="AW26">
            <v>5067</v>
          </cell>
          <cell r="AX26">
            <v>39768.5</v>
          </cell>
          <cell r="AY26">
            <v>33149.1</v>
          </cell>
          <cell r="AZ26">
            <v>521520</v>
          </cell>
          <cell r="BA26">
            <v>343158</v>
          </cell>
          <cell r="BB26">
            <v>24030</v>
          </cell>
          <cell r="BC26">
            <v>34845</v>
          </cell>
          <cell r="BD26">
            <v>82752</v>
          </cell>
          <cell r="BE26">
            <v>735</v>
          </cell>
          <cell r="BF26">
            <v>105843</v>
          </cell>
          <cell r="BG26">
            <v>126969</v>
          </cell>
          <cell r="BH26">
            <v>126969</v>
          </cell>
          <cell r="BI26">
            <v>27647</v>
          </cell>
          <cell r="BJ26">
            <v>43193</v>
          </cell>
          <cell r="BK26">
            <v>86064</v>
          </cell>
          <cell r="BL26">
            <v>22296.15</v>
          </cell>
          <cell r="BM26">
            <v>303023.40000000002</v>
          </cell>
          <cell r="BN26">
            <v>35046</v>
          </cell>
          <cell r="BO26">
            <v>48891</v>
          </cell>
          <cell r="BP26">
            <v>192204</v>
          </cell>
          <cell r="BQ26">
            <v>25165</v>
          </cell>
          <cell r="BR26">
            <v>13126</v>
          </cell>
          <cell r="BS26">
            <v>55211.55</v>
          </cell>
          <cell r="BT26">
            <v>114317</v>
          </cell>
          <cell r="BU26">
            <v>30943.5</v>
          </cell>
          <cell r="BV26">
            <v>0</v>
          </cell>
          <cell r="BW26">
            <v>110</v>
          </cell>
          <cell r="BX26">
            <v>16141</v>
          </cell>
          <cell r="BY26">
            <v>177589.9</v>
          </cell>
          <cell r="BZ26">
            <v>19416</v>
          </cell>
          <cell r="CA26">
            <v>7918</v>
          </cell>
          <cell r="CB26">
            <v>13014.2</v>
          </cell>
          <cell r="CC26">
            <v>13014.2</v>
          </cell>
          <cell r="CD26">
            <v>224039</v>
          </cell>
          <cell r="CE26">
            <v>56816</v>
          </cell>
          <cell r="CF26">
            <v>7138</v>
          </cell>
          <cell r="CG26">
            <v>3263.7</v>
          </cell>
          <cell r="CH26">
            <v>163945</v>
          </cell>
          <cell r="CI26">
            <v>35482</v>
          </cell>
          <cell r="CJ26">
            <v>4053182</v>
          </cell>
          <cell r="CK26">
            <v>281877.2</v>
          </cell>
          <cell r="CL26">
            <v>16195</v>
          </cell>
          <cell r="CM26">
            <v>198100</v>
          </cell>
          <cell r="CN26">
            <v>88740</v>
          </cell>
          <cell r="CO26">
            <v>13253.1</v>
          </cell>
          <cell r="CP26">
            <v>2633</v>
          </cell>
          <cell r="CQ26">
            <v>9431.4500000000007</v>
          </cell>
          <cell r="CR26">
            <v>9009.6</v>
          </cell>
          <cell r="CS26">
            <v>67282.7</v>
          </cell>
          <cell r="CT26">
            <v>141486</v>
          </cell>
          <cell r="CU26">
            <v>64208.9</v>
          </cell>
        </row>
        <row r="27">
          <cell r="A27" t="str">
            <v>Total circuit kms of line</v>
          </cell>
          <cell r="B27" t="str">
            <v>KMC</v>
          </cell>
          <cell r="C27">
            <v>2001</v>
          </cell>
          <cell r="D27">
            <v>10.8</v>
          </cell>
          <cell r="E27">
            <v>92</v>
          </cell>
          <cell r="F27">
            <v>345.75</v>
          </cell>
          <cell r="G27">
            <v>1268</v>
          </cell>
          <cell r="H27">
            <v>27.1</v>
          </cell>
          <cell r="I27">
            <v>766.92</v>
          </cell>
          <cell r="J27">
            <v>2078.33</v>
          </cell>
          <cell r="K27">
            <v>438</v>
          </cell>
          <cell r="L27">
            <v>44.12</v>
          </cell>
          <cell r="M27">
            <v>1367</v>
          </cell>
          <cell r="N27">
            <v>958.4</v>
          </cell>
          <cell r="O27">
            <v>797</v>
          </cell>
          <cell r="P27">
            <v>24.9</v>
          </cell>
          <cell r="Q27">
            <v>134.54</v>
          </cell>
          <cell r="R27">
            <v>27.45</v>
          </cell>
          <cell r="S27">
            <v>562.29999999999995</v>
          </cell>
          <cell r="T27">
            <v>21</v>
          </cell>
          <cell r="U27">
            <v>276.7</v>
          </cell>
          <cell r="V27">
            <v>24.9</v>
          </cell>
          <cell r="W27">
            <v>7.65</v>
          </cell>
          <cell r="X27">
            <v>130.48599999999999</v>
          </cell>
          <cell r="Y27">
            <v>10904</v>
          </cell>
          <cell r="Z27">
            <v>1269</v>
          </cell>
          <cell r="AA27">
            <v>251.005</v>
          </cell>
          <cell r="AB27">
            <v>133</v>
          </cell>
          <cell r="AC27">
            <v>377.8</v>
          </cell>
          <cell r="AD27">
            <v>264.2</v>
          </cell>
          <cell r="AE27">
            <v>76.58</v>
          </cell>
          <cell r="AF27">
            <v>8.08</v>
          </cell>
          <cell r="AG27">
            <v>240</v>
          </cell>
          <cell r="AH27">
            <v>481.4</v>
          </cell>
          <cell r="AI27">
            <v>153.13</v>
          </cell>
          <cell r="AJ27">
            <v>847</v>
          </cell>
          <cell r="AK27">
            <v>350</v>
          </cell>
          <cell r="AL27">
            <v>593.79999999999995</v>
          </cell>
          <cell r="AM27">
            <v>1893</v>
          </cell>
          <cell r="AN27">
            <v>68.48</v>
          </cell>
          <cell r="AO27">
            <v>21</v>
          </cell>
          <cell r="AP27">
            <v>65</v>
          </cell>
          <cell r="AQ27">
            <v>118450</v>
          </cell>
          <cell r="AR27">
            <v>4780</v>
          </cell>
          <cell r="AS27">
            <v>2095</v>
          </cell>
          <cell r="AT27">
            <v>98</v>
          </cell>
          <cell r="AU27">
            <v>347.9</v>
          </cell>
          <cell r="AV27">
            <v>1641</v>
          </cell>
          <cell r="AW27">
            <v>23.3</v>
          </cell>
          <cell r="AX27">
            <v>119.29</v>
          </cell>
          <cell r="AY27">
            <v>994</v>
          </cell>
          <cell r="AZ27">
            <v>2463</v>
          </cell>
          <cell r="BA27">
            <v>1855</v>
          </cell>
          <cell r="BB27">
            <v>78</v>
          </cell>
          <cell r="BC27">
            <v>98.7</v>
          </cell>
          <cell r="BD27">
            <v>900</v>
          </cell>
          <cell r="BE27">
            <v>4</v>
          </cell>
          <cell r="BF27">
            <v>592</v>
          </cell>
          <cell r="BG27">
            <v>720</v>
          </cell>
          <cell r="BH27">
            <v>720</v>
          </cell>
          <cell r="BI27">
            <v>311.7</v>
          </cell>
          <cell r="BJ27">
            <v>745</v>
          </cell>
          <cell r="BK27">
            <v>557</v>
          </cell>
          <cell r="BL27">
            <v>508</v>
          </cell>
          <cell r="BM27">
            <v>1235</v>
          </cell>
          <cell r="BN27">
            <v>134.5</v>
          </cell>
          <cell r="BO27">
            <v>277</v>
          </cell>
          <cell r="BP27">
            <v>1588.8</v>
          </cell>
          <cell r="BQ27">
            <v>114.7</v>
          </cell>
          <cell r="BR27">
            <v>128</v>
          </cell>
          <cell r="BS27">
            <v>1049</v>
          </cell>
          <cell r="BT27">
            <v>483</v>
          </cell>
          <cell r="BU27">
            <v>265</v>
          </cell>
          <cell r="BV27">
            <v>0</v>
          </cell>
          <cell r="BW27">
            <v>704</v>
          </cell>
          <cell r="BX27">
            <v>70</v>
          </cell>
          <cell r="BY27">
            <v>886</v>
          </cell>
          <cell r="BZ27">
            <v>83.88</v>
          </cell>
          <cell r="CA27">
            <v>28.9</v>
          </cell>
          <cell r="CB27">
            <v>128.30000000000001</v>
          </cell>
          <cell r="CC27">
            <v>128.30000000000001</v>
          </cell>
          <cell r="CD27">
            <v>724</v>
          </cell>
          <cell r="CE27">
            <v>244</v>
          </cell>
          <cell r="CF27">
            <v>412.42</v>
          </cell>
          <cell r="CG27">
            <v>20.725000000000001</v>
          </cell>
          <cell r="CH27">
            <v>1318.45</v>
          </cell>
          <cell r="CI27">
            <v>137</v>
          </cell>
          <cell r="CJ27">
            <v>16567</v>
          </cell>
          <cell r="CK27">
            <v>1218</v>
          </cell>
          <cell r="CL27">
            <v>194.5</v>
          </cell>
          <cell r="CM27">
            <v>1260</v>
          </cell>
          <cell r="CN27">
            <v>390.9</v>
          </cell>
          <cell r="CO27">
            <v>120</v>
          </cell>
          <cell r="CP27">
            <v>27</v>
          </cell>
          <cell r="CQ27">
            <v>37.07</v>
          </cell>
          <cell r="CR27">
            <v>34.700000000000003</v>
          </cell>
          <cell r="CS27">
            <v>370.8</v>
          </cell>
          <cell r="CT27">
            <v>811</v>
          </cell>
          <cell r="CU27">
            <v>241.02500000000001</v>
          </cell>
        </row>
        <row r="28">
          <cell r="A28" t="str">
            <v>Overhead circuit kms of line</v>
          </cell>
          <cell r="B28" t="str">
            <v>KMCO</v>
          </cell>
          <cell r="C28">
            <v>2001</v>
          </cell>
          <cell r="D28">
            <v>10.8</v>
          </cell>
          <cell r="E28">
            <v>22</v>
          </cell>
          <cell r="F28">
            <v>137.35</v>
          </cell>
          <cell r="G28">
            <v>608</v>
          </cell>
          <cell r="H28">
            <v>230</v>
          </cell>
          <cell r="I28">
            <v>642.27</v>
          </cell>
          <cell r="J28">
            <v>730.85699999999997</v>
          </cell>
          <cell r="K28">
            <v>262</v>
          </cell>
          <cell r="L28">
            <v>35.06</v>
          </cell>
          <cell r="M28">
            <v>871</v>
          </cell>
          <cell r="N28">
            <v>638.29999999999995</v>
          </cell>
          <cell r="O28">
            <v>763</v>
          </cell>
          <cell r="P28">
            <v>15.3</v>
          </cell>
          <cell r="Q28">
            <v>77.588999999999999</v>
          </cell>
          <cell r="R28">
            <v>26</v>
          </cell>
          <cell r="S28">
            <v>352.9</v>
          </cell>
          <cell r="T28">
            <v>17</v>
          </cell>
          <cell r="U28">
            <v>206.7</v>
          </cell>
          <cell r="V28">
            <v>15.3</v>
          </cell>
          <cell r="W28">
            <v>6.4</v>
          </cell>
          <cell r="X28">
            <v>87.712999999999994</v>
          </cell>
          <cell r="Y28">
            <v>4666</v>
          </cell>
          <cell r="Z28">
            <v>1090</v>
          </cell>
          <cell r="AA28">
            <v>202.87100000000001</v>
          </cell>
          <cell r="AB28">
            <v>132</v>
          </cell>
          <cell r="AC28">
            <v>195.08</v>
          </cell>
          <cell r="AD28">
            <v>179.7</v>
          </cell>
          <cell r="AE28">
            <v>68.599999999999994</v>
          </cell>
          <cell r="AF28">
            <v>6.28</v>
          </cell>
          <cell r="AG28">
            <v>212</v>
          </cell>
          <cell r="AH28">
            <v>660.6</v>
          </cell>
          <cell r="AI28">
            <v>106.1</v>
          </cell>
          <cell r="AJ28">
            <v>403</v>
          </cell>
          <cell r="AK28">
            <v>335</v>
          </cell>
          <cell r="AL28">
            <v>443.7</v>
          </cell>
          <cell r="AM28">
            <v>879</v>
          </cell>
          <cell r="AN28">
            <v>58.48</v>
          </cell>
          <cell r="AO28">
            <v>18.5</v>
          </cell>
          <cell r="AP28">
            <v>56.65</v>
          </cell>
          <cell r="AQ28">
            <v>114270</v>
          </cell>
          <cell r="AR28">
            <v>3030</v>
          </cell>
          <cell r="AS28">
            <v>719</v>
          </cell>
          <cell r="AT28">
            <v>88</v>
          </cell>
          <cell r="AU28">
            <v>241.6</v>
          </cell>
          <cell r="AV28">
            <v>955</v>
          </cell>
          <cell r="AW28">
            <v>17.899999999999999</v>
          </cell>
          <cell r="AX28">
            <v>111.97</v>
          </cell>
          <cell r="AY28">
            <v>894</v>
          </cell>
          <cell r="AZ28">
            <v>1290</v>
          </cell>
          <cell r="BA28">
            <v>701</v>
          </cell>
          <cell r="BB28">
            <v>58</v>
          </cell>
          <cell r="BC28">
            <v>75.36</v>
          </cell>
          <cell r="BD28">
            <v>759</v>
          </cell>
          <cell r="BE28">
            <v>3.5</v>
          </cell>
          <cell r="BF28">
            <v>233</v>
          </cell>
          <cell r="BG28">
            <v>461</v>
          </cell>
          <cell r="BH28">
            <v>461</v>
          </cell>
          <cell r="BI28">
            <v>260.5</v>
          </cell>
          <cell r="BJ28">
            <v>678</v>
          </cell>
          <cell r="BK28">
            <v>498</v>
          </cell>
          <cell r="BL28">
            <v>500</v>
          </cell>
          <cell r="BM28">
            <v>515</v>
          </cell>
          <cell r="BN28">
            <v>78.5</v>
          </cell>
          <cell r="BO28">
            <v>234</v>
          </cell>
          <cell r="BP28">
            <v>1161</v>
          </cell>
          <cell r="BQ28">
            <v>103.3</v>
          </cell>
          <cell r="BR28">
            <v>117</v>
          </cell>
          <cell r="BS28">
            <v>1000</v>
          </cell>
          <cell r="BT28">
            <v>348</v>
          </cell>
          <cell r="BU28">
            <v>257.60000000000002</v>
          </cell>
          <cell r="BV28">
            <v>0</v>
          </cell>
          <cell r="BW28">
            <v>599</v>
          </cell>
          <cell r="BX28">
            <v>68</v>
          </cell>
          <cell r="BY28">
            <v>254.4</v>
          </cell>
          <cell r="BZ28">
            <v>75.599999999999994</v>
          </cell>
          <cell r="CA28">
            <v>18.8</v>
          </cell>
          <cell r="CB28">
            <v>123.2</v>
          </cell>
          <cell r="CC28">
            <v>123.2</v>
          </cell>
          <cell r="CD28">
            <v>529</v>
          </cell>
          <cell r="CE28">
            <v>182</v>
          </cell>
          <cell r="CF28">
            <v>397.82</v>
          </cell>
          <cell r="CG28">
            <v>20.734999999999999</v>
          </cell>
          <cell r="CH28">
            <v>874.37</v>
          </cell>
          <cell r="CI28">
            <v>92</v>
          </cell>
          <cell r="CJ28">
            <v>9121</v>
          </cell>
          <cell r="CK28">
            <v>892</v>
          </cell>
          <cell r="CL28">
            <v>118.1</v>
          </cell>
          <cell r="CM28">
            <v>895</v>
          </cell>
          <cell r="CN28">
            <v>315.60000000000002</v>
          </cell>
          <cell r="CO28">
            <v>113</v>
          </cell>
          <cell r="CP28">
            <v>10</v>
          </cell>
          <cell r="CQ28">
            <v>35.07</v>
          </cell>
          <cell r="CR28">
            <v>26.1</v>
          </cell>
          <cell r="CS28">
            <v>333.7</v>
          </cell>
          <cell r="CT28">
            <v>440</v>
          </cell>
          <cell r="CU28">
            <v>147.334</v>
          </cell>
        </row>
        <row r="29">
          <cell r="A29" t="str">
            <v>Underground circuit kms ofline</v>
          </cell>
          <cell r="B29" t="str">
            <v>KMCU</v>
          </cell>
          <cell r="C29">
            <v>2001</v>
          </cell>
          <cell r="D29">
            <v>0</v>
          </cell>
          <cell r="E29">
            <v>0.5</v>
          </cell>
          <cell r="F29">
            <v>208.4</v>
          </cell>
          <cell r="G29">
            <v>660</v>
          </cell>
          <cell r="H29">
            <v>41</v>
          </cell>
          <cell r="I29">
            <v>124.65</v>
          </cell>
          <cell r="J29">
            <v>1347.473</v>
          </cell>
          <cell r="K29">
            <v>176</v>
          </cell>
          <cell r="L29">
            <v>9.06</v>
          </cell>
          <cell r="M29">
            <v>496</v>
          </cell>
          <cell r="N29">
            <v>317.39999999999998</v>
          </cell>
          <cell r="O29">
            <v>34</v>
          </cell>
          <cell r="P29">
            <v>9.6</v>
          </cell>
          <cell r="Q29">
            <v>56.951000000000001</v>
          </cell>
          <cell r="R29">
            <v>1.45</v>
          </cell>
          <cell r="S29">
            <v>209.4</v>
          </cell>
          <cell r="T29">
            <v>4</v>
          </cell>
          <cell r="U29">
            <v>70</v>
          </cell>
          <cell r="V29">
            <v>9.6</v>
          </cell>
          <cell r="W29">
            <v>1.25</v>
          </cell>
          <cell r="X29">
            <v>42.773000000000003</v>
          </cell>
          <cell r="Y29">
            <v>6238</v>
          </cell>
          <cell r="Z29">
            <v>179</v>
          </cell>
          <cell r="AA29">
            <v>48.134</v>
          </cell>
          <cell r="AB29">
            <v>1</v>
          </cell>
          <cell r="AC29">
            <v>182.73</v>
          </cell>
          <cell r="AD29">
            <v>84.5</v>
          </cell>
          <cell r="AE29">
            <v>7.98</v>
          </cell>
          <cell r="AF29">
            <v>1.8</v>
          </cell>
          <cell r="AG29">
            <v>28</v>
          </cell>
          <cell r="AH29">
            <v>173</v>
          </cell>
          <cell r="AI29">
            <v>47.03</v>
          </cell>
          <cell r="AJ29">
            <v>444</v>
          </cell>
          <cell r="AK29">
            <v>15</v>
          </cell>
          <cell r="AL29">
            <v>150.1</v>
          </cell>
          <cell r="AM29">
            <v>1014</v>
          </cell>
          <cell r="AN29">
            <v>10</v>
          </cell>
          <cell r="AO29">
            <v>2.5</v>
          </cell>
          <cell r="AP29">
            <v>8.35</v>
          </cell>
          <cell r="AQ29">
            <v>4180</v>
          </cell>
          <cell r="AR29">
            <v>1750</v>
          </cell>
          <cell r="AS29">
            <v>1376</v>
          </cell>
          <cell r="AT29">
            <v>10</v>
          </cell>
          <cell r="AU29">
            <v>106.3</v>
          </cell>
          <cell r="AV29">
            <v>687</v>
          </cell>
          <cell r="AW29">
            <v>5.4</v>
          </cell>
          <cell r="AX29">
            <v>7.35</v>
          </cell>
          <cell r="AY29">
            <v>100</v>
          </cell>
          <cell r="AZ29">
            <v>1173</v>
          </cell>
          <cell r="BA29">
            <v>1154</v>
          </cell>
          <cell r="BB29">
            <v>20</v>
          </cell>
          <cell r="BC29">
            <v>23.34</v>
          </cell>
          <cell r="BD29">
            <v>142</v>
          </cell>
          <cell r="BE29">
            <v>0.5</v>
          </cell>
          <cell r="BF29">
            <v>359</v>
          </cell>
          <cell r="BG29">
            <v>259</v>
          </cell>
          <cell r="BH29">
            <v>259</v>
          </cell>
          <cell r="BI29">
            <v>51.2</v>
          </cell>
          <cell r="BJ29">
            <v>67</v>
          </cell>
          <cell r="BK29">
            <v>59</v>
          </cell>
          <cell r="BL29">
            <v>8</v>
          </cell>
          <cell r="BM29">
            <v>720</v>
          </cell>
          <cell r="BN29">
            <v>56</v>
          </cell>
          <cell r="BO29">
            <v>43</v>
          </cell>
          <cell r="BP29">
            <v>427.8</v>
          </cell>
          <cell r="BQ29">
            <v>11.486000000000001</v>
          </cell>
          <cell r="BR29">
            <v>11</v>
          </cell>
          <cell r="BS29">
            <v>49</v>
          </cell>
          <cell r="BT29">
            <v>135</v>
          </cell>
          <cell r="BU29">
            <v>7.4</v>
          </cell>
          <cell r="BV29">
            <v>0</v>
          </cell>
          <cell r="BW29">
            <v>105</v>
          </cell>
          <cell r="BX29">
            <v>2</v>
          </cell>
          <cell r="BY29">
            <v>631.6</v>
          </cell>
          <cell r="BZ29">
            <v>8.2799999999999994</v>
          </cell>
          <cell r="CA29">
            <v>10.9</v>
          </cell>
          <cell r="CB29">
            <v>5.0999999999999996</v>
          </cell>
          <cell r="CC29">
            <v>5.0999999999999996</v>
          </cell>
          <cell r="CD29">
            <v>204</v>
          </cell>
          <cell r="CE29">
            <v>63</v>
          </cell>
          <cell r="CF29">
            <v>14.6</v>
          </cell>
          <cell r="CG29">
            <v>0.35</v>
          </cell>
          <cell r="CH29">
            <v>444.08</v>
          </cell>
          <cell r="CI29">
            <v>45</v>
          </cell>
          <cell r="CJ29">
            <v>7446</v>
          </cell>
          <cell r="CK29">
            <v>326</v>
          </cell>
          <cell r="CL29">
            <v>76.400000000000006</v>
          </cell>
          <cell r="CM29">
            <v>365</v>
          </cell>
          <cell r="CN29">
            <v>75.3</v>
          </cell>
          <cell r="CO29">
            <v>7</v>
          </cell>
          <cell r="CP29">
            <v>17</v>
          </cell>
          <cell r="CQ29">
            <v>2</v>
          </cell>
          <cell r="CR29">
            <v>8.6</v>
          </cell>
          <cell r="CS29">
            <v>37.1</v>
          </cell>
          <cell r="CT29">
            <v>371</v>
          </cell>
          <cell r="CU29">
            <v>93.691000000000003</v>
          </cell>
        </row>
        <row r="30">
          <cell r="A30" t="str">
            <v>Circuit kilometers 3 phase</v>
          </cell>
          <cell r="B30" t="str">
            <v>KMC3</v>
          </cell>
          <cell r="C30">
            <v>2001</v>
          </cell>
          <cell r="D30">
            <v>6.4</v>
          </cell>
          <cell r="E30">
            <v>47</v>
          </cell>
          <cell r="F30">
            <v>141.1</v>
          </cell>
          <cell r="G30">
            <v>626</v>
          </cell>
          <cell r="H30">
            <v>163.19999999999999</v>
          </cell>
          <cell r="I30">
            <v>428.54</v>
          </cell>
          <cell r="J30">
            <v>937.5</v>
          </cell>
          <cell r="K30">
            <v>214</v>
          </cell>
          <cell r="L30">
            <v>22.81</v>
          </cell>
          <cell r="M30">
            <v>676</v>
          </cell>
          <cell r="N30">
            <v>450.9</v>
          </cell>
          <cell r="O30">
            <v>526</v>
          </cell>
          <cell r="P30">
            <v>12</v>
          </cell>
          <cell r="Q30">
            <v>67.831000000000003</v>
          </cell>
          <cell r="R30">
            <v>15.95</v>
          </cell>
          <cell r="S30">
            <v>297.89999999999998</v>
          </cell>
          <cell r="T30">
            <v>10</v>
          </cell>
          <cell r="U30">
            <v>88</v>
          </cell>
          <cell r="V30">
            <v>12</v>
          </cell>
          <cell r="W30">
            <v>5.2</v>
          </cell>
          <cell r="X30">
            <v>65.287000000000006</v>
          </cell>
          <cell r="Y30">
            <v>2952</v>
          </cell>
          <cell r="Z30">
            <v>834</v>
          </cell>
          <cell r="AA30">
            <v>141.97800000000001</v>
          </cell>
          <cell r="AB30">
            <v>30.8</v>
          </cell>
          <cell r="AC30">
            <v>132.83000000000001</v>
          </cell>
          <cell r="AD30">
            <v>138</v>
          </cell>
          <cell r="AE30">
            <v>48.5</v>
          </cell>
          <cell r="AF30">
            <v>3.54</v>
          </cell>
          <cell r="AG30">
            <v>70</v>
          </cell>
          <cell r="AH30">
            <v>481.4</v>
          </cell>
          <cell r="AI30">
            <v>98</v>
          </cell>
          <cell r="AJ30">
            <v>403</v>
          </cell>
          <cell r="AK30">
            <v>190</v>
          </cell>
          <cell r="AL30">
            <v>286.3</v>
          </cell>
          <cell r="AM30">
            <v>1249.3800000000001</v>
          </cell>
          <cell r="AN30">
            <v>27.33</v>
          </cell>
          <cell r="AO30">
            <v>8</v>
          </cell>
          <cell r="AP30">
            <v>42.85</v>
          </cell>
          <cell r="AQ30">
            <v>44700</v>
          </cell>
          <cell r="AR30">
            <v>2650</v>
          </cell>
          <cell r="AS30">
            <v>431</v>
          </cell>
          <cell r="AT30">
            <v>55</v>
          </cell>
          <cell r="AU30">
            <v>251.7</v>
          </cell>
          <cell r="AV30">
            <v>717</v>
          </cell>
          <cell r="AW30">
            <v>13.3</v>
          </cell>
          <cell r="AX30">
            <v>70.34</v>
          </cell>
          <cell r="AY30">
            <v>400</v>
          </cell>
          <cell r="AZ30">
            <v>1196</v>
          </cell>
          <cell r="BA30">
            <v>830</v>
          </cell>
          <cell r="BB30">
            <v>48</v>
          </cell>
          <cell r="BC30">
            <v>74.86</v>
          </cell>
          <cell r="BD30">
            <v>417</v>
          </cell>
          <cell r="BE30">
            <v>0.5</v>
          </cell>
          <cell r="BF30">
            <v>252</v>
          </cell>
          <cell r="BG30">
            <v>380</v>
          </cell>
          <cell r="BH30">
            <v>380</v>
          </cell>
          <cell r="BI30">
            <v>168.4</v>
          </cell>
          <cell r="BJ30">
            <v>369</v>
          </cell>
          <cell r="BK30">
            <v>372</v>
          </cell>
          <cell r="BL30">
            <v>300</v>
          </cell>
          <cell r="BM30">
            <v>668.5</v>
          </cell>
          <cell r="BN30">
            <v>74</v>
          </cell>
          <cell r="BO30">
            <v>200</v>
          </cell>
          <cell r="BP30">
            <v>359.65</v>
          </cell>
          <cell r="BQ30">
            <v>90.5</v>
          </cell>
          <cell r="BR30">
            <v>73</v>
          </cell>
          <cell r="BS30">
            <v>425</v>
          </cell>
          <cell r="BT30">
            <v>318</v>
          </cell>
          <cell r="BU30">
            <v>172.5</v>
          </cell>
          <cell r="BV30">
            <v>0</v>
          </cell>
          <cell r="BW30">
            <v>440</v>
          </cell>
          <cell r="BX30">
            <v>49</v>
          </cell>
          <cell r="BY30">
            <v>371.9</v>
          </cell>
          <cell r="BZ30">
            <v>40.700000000000003</v>
          </cell>
          <cell r="CA30">
            <v>17.149999999999999</v>
          </cell>
          <cell r="CB30">
            <v>63.2</v>
          </cell>
          <cell r="CC30">
            <v>63.2</v>
          </cell>
          <cell r="CD30">
            <v>366</v>
          </cell>
          <cell r="CE30">
            <v>174</v>
          </cell>
          <cell r="CF30">
            <v>31.312999999999999</v>
          </cell>
          <cell r="CG30">
            <v>8.98</v>
          </cell>
          <cell r="CH30">
            <v>743</v>
          </cell>
          <cell r="CI30">
            <v>74</v>
          </cell>
          <cell r="CJ30">
            <v>0</v>
          </cell>
          <cell r="CK30">
            <v>747</v>
          </cell>
          <cell r="CL30">
            <v>83.1</v>
          </cell>
          <cell r="CM30">
            <v>839</v>
          </cell>
          <cell r="CN30">
            <v>241.3</v>
          </cell>
          <cell r="CO30">
            <v>78.3</v>
          </cell>
          <cell r="CP30">
            <v>6</v>
          </cell>
          <cell r="CQ30">
            <v>19.489999999999998</v>
          </cell>
          <cell r="CR30">
            <v>19.350000000000001</v>
          </cell>
          <cell r="CS30">
            <v>209.3</v>
          </cell>
          <cell r="CT30">
            <v>378</v>
          </cell>
          <cell r="CU30">
            <v>136.66399999999999</v>
          </cell>
        </row>
        <row r="31">
          <cell r="A31" t="str">
            <v>Circuit kilometers 2 phase</v>
          </cell>
          <cell r="B31" t="str">
            <v>KMC2</v>
          </cell>
          <cell r="C31">
            <v>2001</v>
          </cell>
          <cell r="D31">
            <v>0</v>
          </cell>
          <cell r="E31">
            <v>0</v>
          </cell>
          <cell r="F31">
            <v>0</v>
          </cell>
          <cell r="G31">
            <v>0</v>
          </cell>
          <cell r="H31">
            <v>3.1</v>
          </cell>
          <cell r="I31">
            <v>0</v>
          </cell>
          <cell r="J31">
            <v>19.100000000000001</v>
          </cell>
          <cell r="K31">
            <v>0</v>
          </cell>
          <cell r="L31">
            <v>1.7</v>
          </cell>
          <cell r="M31">
            <v>0</v>
          </cell>
          <cell r="N31">
            <v>2.7</v>
          </cell>
          <cell r="O31">
            <v>191</v>
          </cell>
          <cell r="P31">
            <v>0.8</v>
          </cell>
          <cell r="Q31">
            <v>1.1000000000000001</v>
          </cell>
          <cell r="R31">
            <v>2.2000000000000002</v>
          </cell>
          <cell r="S31">
            <v>3</v>
          </cell>
          <cell r="T31">
            <v>1</v>
          </cell>
          <cell r="U31">
            <v>0</v>
          </cell>
          <cell r="V31">
            <v>0.8</v>
          </cell>
          <cell r="W31">
            <v>0</v>
          </cell>
          <cell r="X31">
            <v>0.89400000000000002</v>
          </cell>
          <cell r="Y31">
            <v>102</v>
          </cell>
          <cell r="Z31">
            <v>75</v>
          </cell>
          <cell r="AA31">
            <v>3.95</v>
          </cell>
          <cell r="AB31">
            <v>0.7</v>
          </cell>
          <cell r="AC31">
            <v>0</v>
          </cell>
          <cell r="AD31">
            <v>4.7</v>
          </cell>
          <cell r="AE31">
            <v>0.76</v>
          </cell>
          <cell r="AF31">
            <v>0.24</v>
          </cell>
          <cell r="AG31">
            <v>1</v>
          </cell>
          <cell r="AH31">
            <v>0</v>
          </cell>
          <cell r="AI31">
            <v>1</v>
          </cell>
          <cell r="AJ31">
            <v>0</v>
          </cell>
          <cell r="AK31">
            <v>2</v>
          </cell>
          <cell r="AL31">
            <v>1.3</v>
          </cell>
          <cell r="AM31">
            <v>75.72</v>
          </cell>
          <cell r="AN31">
            <v>0</v>
          </cell>
          <cell r="AO31">
            <v>4</v>
          </cell>
          <cell r="AP31">
            <v>0</v>
          </cell>
          <cell r="AQ31">
            <v>3540</v>
          </cell>
          <cell r="AR31">
            <v>200</v>
          </cell>
          <cell r="AS31">
            <v>4</v>
          </cell>
          <cell r="AT31">
            <v>0</v>
          </cell>
          <cell r="AU31">
            <v>0</v>
          </cell>
          <cell r="AV31">
            <v>0</v>
          </cell>
          <cell r="AW31">
            <v>1.2</v>
          </cell>
          <cell r="AX31">
            <v>0.7</v>
          </cell>
          <cell r="AY31">
            <v>80</v>
          </cell>
          <cell r="AZ31">
            <v>0</v>
          </cell>
          <cell r="BA31">
            <v>0</v>
          </cell>
          <cell r="BB31">
            <v>0</v>
          </cell>
          <cell r="BC31">
            <v>0</v>
          </cell>
          <cell r="BD31">
            <v>24</v>
          </cell>
          <cell r="BE31">
            <v>0</v>
          </cell>
          <cell r="BF31">
            <v>0</v>
          </cell>
          <cell r="BG31">
            <v>0</v>
          </cell>
          <cell r="BH31">
            <v>0</v>
          </cell>
          <cell r="BI31">
            <v>3.2</v>
          </cell>
          <cell r="BJ31">
            <v>0</v>
          </cell>
          <cell r="BK31">
            <v>7</v>
          </cell>
          <cell r="BL31">
            <v>8</v>
          </cell>
          <cell r="BM31">
            <v>0</v>
          </cell>
          <cell r="BN31">
            <v>0</v>
          </cell>
          <cell r="BO31">
            <v>6</v>
          </cell>
          <cell r="BP31">
            <v>0</v>
          </cell>
          <cell r="BQ31">
            <v>8.8999999999999996E-2</v>
          </cell>
          <cell r="BR31">
            <v>0</v>
          </cell>
          <cell r="BS31">
            <v>0</v>
          </cell>
          <cell r="BT31">
            <v>7</v>
          </cell>
          <cell r="BU31">
            <v>0</v>
          </cell>
          <cell r="BV31">
            <v>0</v>
          </cell>
          <cell r="BW31">
            <v>10</v>
          </cell>
          <cell r="BX31">
            <v>1</v>
          </cell>
          <cell r="BY31">
            <v>38.6</v>
          </cell>
          <cell r="BZ31">
            <v>0</v>
          </cell>
          <cell r="CA31">
            <v>1.8</v>
          </cell>
          <cell r="CB31">
            <v>0</v>
          </cell>
          <cell r="CC31">
            <v>0</v>
          </cell>
          <cell r="CD31">
            <v>5.3</v>
          </cell>
          <cell r="CE31">
            <v>18</v>
          </cell>
          <cell r="CF31">
            <v>7.11</v>
          </cell>
          <cell r="CG31">
            <v>0</v>
          </cell>
          <cell r="CH31">
            <v>0</v>
          </cell>
          <cell r="CI31">
            <v>0</v>
          </cell>
          <cell r="CJ31">
            <v>0</v>
          </cell>
          <cell r="CK31">
            <v>20</v>
          </cell>
          <cell r="CL31">
            <v>5.3</v>
          </cell>
          <cell r="CM31">
            <v>3</v>
          </cell>
          <cell r="CN31">
            <v>0</v>
          </cell>
          <cell r="CO31">
            <v>1</v>
          </cell>
          <cell r="CP31">
            <v>0</v>
          </cell>
          <cell r="CQ31">
            <v>0</v>
          </cell>
          <cell r="CR31">
            <v>0</v>
          </cell>
          <cell r="CS31">
            <v>55.2</v>
          </cell>
          <cell r="CT31">
            <v>0</v>
          </cell>
          <cell r="CU31">
            <v>0</v>
          </cell>
        </row>
        <row r="32">
          <cell r="A32" t="str">
            <v>Circuit kms single phase</v>
          </cell>
          <cell r="B32" t="str">
            <v>KMC1</v>
          </cell>
          <cell r="C32">
            <v>2001</v>
          </cell>
          <cell r="D32">
            <v>4.4000000000000004</v>
          </cell>
          <cell r="E32">
            <v>23</v>
          </cell>
          <cell r="F32">
            <v>204.65</v>
          </cell>
          <cell r="G32">
            <v>637</v>
          </cell>
          <cell r="H32">
            <v>61.7</v>
          </cell>
          <cell r="I32">
            <v>338.38</v>
          </cell>
          <cell r="J32">
            <v>1121.8</v>
          </cell>
          <cell r="K32">
            <v>224</v>
          </cell>
          <cell r="L32">
            <v>19.61</v>
          </cell>
          <cell r="M32">
            <v>681</v>
          </cell>
          <cell r="N32">
            <v>504.8</v>
          </cell>
          <cell r="O32">
            <v>80</v>
          </cell>
          <cell r="P32">
            <v>12.1</v>
          </cell>
          <cell r="Q32">
            <v>65.608999999999995</v>
          </cell>
          <cell r="R32">
            <v>9.3000000000000007</v>
          </cell>
          <cell r="S32">
            <v>261.39999999999998</v>
          </cell>
          <cell r="T32">
            <v>10</v>
          </cell>
          <cell r="U32">
            <v>188.7</v>
          </cell>
          <cell r="V32">
            <v>12.1</v>
          </cell>
          <cell r="W32">
            <v>1.2</v>
          </cell>
          <cell r="X32">
            <v>64.305000000000007</v>
          </cell>
          <cell r="Y32">
            <v>1843</v>
          </cell>
          <cell r="Z32">
            <v>361</v>
          </cell>
          <cell r="AA32">
            <v>104.917</v>
          </cell>
          <cell r="AB32">
            <v>101.5</v>
          </cell>
          <cell r="AC32">
            <v>245.98</v>
          </cell>
          <cell r="AD32">
            <v>121.5</v>
          </cell>
          <cell r="AE32">
            <v>27.32</v>
          </cell>
          <cell r="AF32">
            <v>2.5</v>
          </cell>
          <cell r="AG32">
            <v>169</v>
          </cell>
          <cell r="AH32">
            <v>352</v>
          </cell>
          <cell r="AI32">
            <v>117</v>
          </cell>
          <cell r="AJ32">
            <v>444</v>
          </cell>
          <cell r="AK32">
            <v>143</v>
          </cell>
          <cell r="AL32">
            <v>306.2</v>
          </cell>
          <cell r="AM32">
            <v>567.9</v>
          </cell>
          <cell r="AN32">
            <v>41.15</v>
          </cell>
          <cell r="AO32">
            <v>9</v>
          </cell>
          <cell r="AP32">
            <v>20.9</v>
          </cell>
          <cell r="AQ32">
            <v>70210</v>
          </cell>
          <cell r="AR32">
            <v>1930</v>
          </cell>
          <cell r="AS32">
            <v>961</v>
          </cell>
          <cell r="AT32">
            <v>33</v>
          </cell>
          <cell r="AU32">
            <v>96.2</v>
          </cell>
          <cell r="AV32">
            <v>924</v>
          </cell>
          <cell r="AW32">
            <v>8.8000000000000007</v>
          </cell>
          <cell r="AX32">
            <v>48.25</v>
          </cell>
          <cell r="AY32">
            <v>514</v>
          </cell>
          <cell r="AZ32">
            <v>1267</v>
          </cell>
          <cell r="BA32">
            <v>1025</v>
          </cell>
          <cell r="BB32">
            <v>31</v>
          </cell>
          <cell r="BC32">
            <v>23.86</v>
          </cell>
          <cell r="BD32">
            <v>460</v>
          </cell>
          <cell r="BE32">
            <v>3.5</v>
          </cell>
          <cell r="BF32">
            <v>340</v>
          </cell>
          <cell r="BG32">
            <v>340</v>
          </cell>
          <cell r="BH32">
            <v>340</v>
          </cell>
          <cell r="BI32">
            <v>144.6</v>
          </cell>
          <cell r="BJ32">
            <v>376</v>
          </cell>
          <cell r="BK32">
            <v>179</v>
          </cell>
          <cell r="BL32">
            <v>200</v>
          </cell>
          <cell r="BM32">
            <v>566.5</v>
          </cell>
          <cell r="BN32">
            <v>60.5</v>
          </cell>
          <cell r="BO32">
            <v>70</v>
          </cell>
          <cell r="BP32">
            <v>509.14</v>
          </cell>
          <cell r="BQ32">
            <v>24.186</v>
          </cell>
          <cell r="BR32">
            <v>44</v>
          </cell>
          <cell r="BS32">
            <v>624</v>
          </cell>
          <cell r="BT32">
            <v>158</v>
          </cell>
          <cell r="BU32">
            <v>92.5</v>
          </cell>
          <cell r="BV32">
            <v>0</v>
          </cell>
          <cell r="BW32">
            <v>254</v>
          </cell>
          <cell r="BX32">
            <v>20</v>
          </cell>
          <cell r="BY32">
            <v>475.5</v>
          </cell>
          <cell r="BZ32">
            <v>43.18</v>
          </cell>
          <cell r="CA32">
            <v>9.4499999999999993</v>
          </cell>
          <cell r="CB32">
            <v>60</v>
          </cell>
          <cell r="CC32">
            <v>60</v>
          </cell>
          <cell r="CD32">
            <v>147</v>
          </cell>
          <cell r="CE32">
            <v>52</v>
          </cell>
          <cell r="CF32">
            <v>304.27</v>
          </cell>
          <cell r="CG32">
            <v>11.395</v>
          </cell>
          <cell r="CH32">
            <v>575.45000000000005</v>
          </cell>
          <cell r="CI32">
            <v>61</v>
          </cell>
          <cell r="CJ32">
            <v>0</v>
          </cell>
          <cell r="CK32">
            <v>125</v>
          </cell>
          <cell r="CL32">
            <v>106.1</v>
          </cell>
          <cell r="CM32">
            <v>65</v>
          </cell>
          <cell r="CN32">
            <v>74.3</v>
          </cell>
          <cell r="CO32">
            <v>25</v>
          </cell>
          <cell r="CP32">
            <v>21</v>
          </cell>
          <cell r="CQ32">
            <v>19.52</v>
          </cell>
          <cell r="CR32">
            <v>15.35</v>
          </cell>
          <cell r="CS32">
            <v>106.3</v>
          </cell>
          <cell r="CT32">
            <v>433</v>
          </cell>
          <cell r="CU32">
            <v>104.361</v>
          </cell>
        </row>
        <row r="33">
          <cell r="A33" t="str">
            <v>No transmission transformers</v>
          </cell>
          <cell r="B33" t="str">
            <v>NTRST</v>
          </cell>
          <cell r="C33">
            <v>2001</v>
          </cell>
          <cell r="D33">
            <v>0</v>
          </cell>
          <cell r="E33">
            <v>0</v>
          </cell>
          <cell r="F33">
            <v>0</v>
          </cell>
          <cell r="G33">
            <v>0</v>
          </cell>
          <cell r="H33">
            <v>0</v>
          </cell>
          <cell r="I33">
            <v>0</v>
          </cell>
          <cell r="J33">
            <v>0</v>
          </cell>
          <cell r="K33">
            <v>0</v>
          </cell>
          <cell r="L33">
            <v>0</v>
          </cell>
          <cell r="M33">
            <v>0</v>
          </cell>
          <cell r="N33">
            <v>0</v>
          </cell>
          <cell r="O33">
            <v>2</v>
          </cell>
          <cell r="P33">
            <v>0</v>
          </cell>
          <cell r="Q33">
            <v>0</v>
          </cell>
          <cell r="R33">
            <v>0</v>
          </cell>
          <cell r="S33">
            <v>0</v>
          </cell>
          <cell r="T33">
            <v>0</v>
          </cell>
          <cell r="U33">
            <v>0</v>
          </cell>
          <cell r="V33">
            <v>0</v>
          </cell>
          <cell r="W33">
            <v>0</v>
          </cell>
          <cell r="X33">
            <v>0</v>
          </cell>
          <cell r="Y33">
            <v>0</v>
          </cell>
          <cell r="Z33">
            <v>10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264</v>
          </cell>
          <cell r="AR33">
            <v>22</v>
          </cell>
          <cell r="AS33">
            <v>6</v>
          </cell>
          <cell r="AT33">
            <v>0</v>
          </cell>
          <cell r="AU33">
            <v>0</v>
          </cell>
          <cell r="AV33">
            <v>14</v>
          </cell>
          <cell r="AW33">
            <v>0</v>
          </cell>
          <cell r="AX33">
            <v>0</v>
          </cell>
          <cell r="AY33">
            <v>0</v>
          </cell>
          <cell r="AZ33">
            <v>0</v>
          </cell>
          <cell r="BA33">
            <v>6</v>
          </cell>
          <cell r="BB33">
            <v>0</v>
          </cell>
          <cell r="BC33">
            <v>0</v>
          </cell>
          <cell r="BD33">
            <v>0</v>
          </cell>
          <cell r="BE33">
            <v>0</v>
          </cell>
          <cell r="BF33">
            <v>0</v>
          </cell>
          <cell r="BG33">
            <v>0</v>
          </cell>
          <cell r="BH33">
            <v>0</v>
          </cell>
          <cell r="BI33">
            <v>0</v>
          </cell>
          <cell r="BJ33">
            <v>0</v>
          </cell>
          <cell r="BK33">
            <v>0</v>
          </cell>
          <cell r="BL33">
            <v>0</v>
          </cell>
          <cell r="BM33">
            <v>0</v>
          </cell>
          <cell r="BN33">
            <v>0</v>
          </cell>
          <cell r="BO33">
            <v>3</v>
          </cell>
          <cell r="BP33">
            <v>0</v>
          </cell>
          <cell r="BQ33">
            <v>0</v>
          </cell>
          <cell r="BR33">
            <v>0</v>
          </cell>
          <cell r="BS33">
            <v>0</v>
          </cell>
          <cell r="BT33">
            <v>0</v>
          </cell>
          <cell r="BU33">
            <v>0</v>
          </cell>
          <cell r="BV33">
            <v>0</v>
          </cell>
          <cell r="BW33">
            <v>8</v>
          </cell>
          <cell r="BX33">
            <v>0</v>
          </cell>
          <cell r="BY33">
            <v>2</v>
          </cell>
          <cell r="BZ33">
            <v>0</v>
          </cell>
          <cell r="CA33">
            <v>0</v>
          </cell>
          <cell r="CB33">
            <v>0</v>
          </cell>
          <cell r="CC33">
            <v>0</v>
          </cell>
          <cell r="CD33">
            <v>0</v>
          </cell>
          <cell r="CE33">
            <v>0</v>
          </cell>
          <cell r="CF33">
            <v>0</v>
          </cell>
          <cell r="CG33">
            <v>0</v>
          </cell>
          <cell r="CH33">
            <v>0</v>
          </cell>
          <cell r="CI33">
            <v>0</v>
          </cell>
          <cell r="CJ33">
            <v>2</v>
          </cell>
          <cell r="CK33">
            <v>0</v>
          </cell>
          <cell r="CL33">
            <v>0</v>
          </cell>
          <cell r="CM33">
            <v>6</v>
          </cell>
          <cell r="CN33">
            <v>0</v>
          </cell>
          <cell r="CO33">
            <v>0</v>
          </cell>
          <cell r="CP33">
            <v>0</v>
          </cell>
          <cell r="CQ33">
            <v>0</v>
          </cell>
          <cell r="CR33">
            <v>0</v>
          </cell>
          <cell r="CS33">
            <v>0</v>
          </cell>
          <cell r="CT33">
            <v>0</v>
          </cell>
          <cell r="CU33">
            <v>0</v>
          </cell>
        </row>
        <row r="34">
          <cell r="A34" t="str">
            <v>No subtransmission transformer</v>
          </cell>
          <cell r="B34" t="str">
            <v>NTRFST</v>
          </cell>
          <cell r="C34">
            <v>2001</v>
          </cell>
          <cell r="D34">
            <v>0</v>
          </cell>
          <cell r="E34">
            <v>4</v>
          </cell>
          <cell r="F34">
            <v>8</v>
          </cell>
          <cell r="G34">
            <v>41</v>
          </cell>
          <cell r="H34">
            <v>10</v>
          </cell>
          <cell r="I34">
            <v>23</v>
          </cell>
          <cell r="J34">
            <v>27</v>
          </cell>
          <cell r="K34">
            <v>5</v>
          </cell>
          <cell r="L34">
            <v>4</v>
          </cell>
          <cell r="M34">
            <v>0</v>
          </cell>
          <cell r="N34">
            <v>0</v>
          </cell>
          <cell r="O34">
            <v>7</v>
          </cell>
          <cell r="P34">
            <v>1</v>
          </cell>
          <cell r="Q34">
            <v>6</v>
          </cell>
          <cell r="R34">
            <v>0</v>
          </cell>
          <cell r="S34">
            <v>29</v>
          </cell>
          <cell r="T34">
            <v>4</v>
          </cell>
          <cell r="U34">
            <v>11</v>
          </cell>
          <cell r="V34">
            <v>1</v>
          </cell>
          <cell r="W34">
            <v>0</v>
          </cell>
          <cell r="X34">
            <v>0</v>
          </cell>
          <cell r="Y34">
            <v>112</v>
          </cell>
          <cell r="Z34">
            <v>35</v>
          </cell>
          <cell r="AA34">
            <v>10</v>
          </cell>
          <cell r="AB34">
            <v>3</v>
          </cell>
          <cell r="AC34">
            <v>8</v>
          </cell>
          <cell r="AD34">
            <v>12</v>
          </cell>
          <cell r="AE34">
            <v>2</v>
          </cell>
          <cell r="AF34">
            <v>0</v>
          </cell>
          <cell r="AG34">
            <v>3</v>
          </cell>
          <cell r="AH34">
            <v>0</v>
          </cell>
          <cell r="AI34">
            <v>0</v>
          </cell>
          <cell r="AJ34">
            <v>0</v>
          </cell>
          <cell r="AK34">
            <v>0</v>
          </cell>
          <cell r="AL34">
            <v>12</v>
          </cell>
          <cell r="AM34">
            <v>50</v>
          </cell>
          <cell r="AN34">
            <v>0</v>
          </cell>
          <cell r="AO34">
            <v>0</v>
          </cell>
          <cell r="AP34">
            <v>3</v>
          </cell>
          <cell r="AQ34">
            <v>1604</v>
          </cell>
          <cell r="AR34">
            <v>137</v>
          </cell>
          <cell r="AS34">
            <v>5</v>
          </cell>
          <cell r="AT34">
            <v>0</v>
          </cell>
          <cell r="AU34">
            <v>34</v>
          </cell>
          <cell r="AV34">
            <v>7</v>
          </cell>
          <cell r="AW34">
            <v>2</v>
          </cell>
          <cell r="AX34">
            <v>0</v>
          </cell>
          <cell r="AY34">
            <v>7</v>
          </cell>
          <cell r="AZ34">
            <v>45</v>
          </cell>
          <cell r="BA34">
            <v>10</v>
          </cell>
          <cell r="BB34">
            <v>0</v>
          </cell>
          <cell r="BC34">
            <v>6</v>
          </cell>
          <cell r="BD34">
            <v>0</v>
          </cell>
          <cell r="BE34">
            <v>0</v>
          </cell>
          <cell r="BF34">
            <v>83</v>
          </cell>
          <cell r="BG34">
            <v>0</v>
          </cell>
          <cell r="BH34">
            <v>0</v>
          </cell>
          <cell r="BI34">
            <v>0</v>
          </cell>
          <cell r="BJ34">
            <v>14</v>
          </cell>
          <cell r="BK34">
            <v>26</v>
          </cell>
          <cell r="BL34">
            <v>0</v>
          </cell>
          <cell r="BM34">
            <v>0</v>
          </cell>
          <cell r="BN34">
            <v>0</v>
          </cell>
          <cell r="BO34">
            <v>12</v>
          </cell>
          <cell r="BP34">
            <v>16</v>
          </cell>
          <cell r="BQ34">
            <v>9</v>
          </cell>
          <cell r="BR34">
            <v>5</v>
          </cell>
          <cell r="BS34">
            <v>9</v>
          </cell>
          <cell r="BT34">
            <v>40</v>
          </cell>
          <cell r="BU34">
            <v>7</v>
          </cell>
          <cell r="BV34">
            <v>0</v>
          </cell>
          <cell r="BW34">
            <v>33</v>
          </cell>
          <cell r="BX34">
            <v>5</v>
          </cell>
          <cell r="BY34">
            <v>0</v>
          </cell>
          <cell r="BZ34">
            <v>9</v>
          </cell>
          <cell r="CA34">
            <v>3</v>
          </cell>
          <cell r="CB34">
            <v>0</v>
          </cell>
          <cell r="CC34">
            <v>0</v>
          </cell>
          <cell r="CD34">
            <v>0</v>
          </cell>
          <cell r="CE34">
            <v>0</v>
          </cell>
          <cell r="CF34">
            <v>0</v>
          </cell>
          <cell r="CG34">
            <v>0</v>
          </cell>
          <cell r="CH34">
            <v>33</v>
          </cell>
          <cell r="CI34">
            <v>5</v>
          </cell>
          <cell r="CJ34">
            <v>0</v>
          </cell>
          <cell r="CK34">
            <v>55</v>
          </cell>
          <cell r="CL34">
            <v>3</v>
          </cell>
          <cell r="CM34">
            <v>32</v>
          </cell>
          <cell r="CN34">
            <v>0</v>
          </cell>
          <cell r="CO34">
            <v>6</v>
          </cell>
          <cell r="CP34">
            <v>0</v>
          </cell>
          <cell r="CQ34">
            <v>7</v>
          </cell>
          <cell r="CR34">
            <v>0</v>
          </cell>
          <cell r="CS34">
            <v>39</v>
          </cell>
          <cell r="CT34">
            <v>11</v>
          </cell>
          <cell r="CU34">
            <v>0</v>
          </cell>
        </row>
        <row r="35">
          <cell r="A35" t="str">
            <v>No distribution transformers</v>
          </cell>
          <cell r="B35" t="str">
            <v>NTRFD</v>
          </cell>
          <cell r="C35">
            <v>2001</v>
          </cell>
          <cell r="D35">
            <v>131</v>
          </cell>
          <cell r="E35">
            <v>324</v>
          </cell>
          <cell r="F35">
            <v>2220</v>
          </cell>
          <cell r="G35">
            <v>8097</v>
          </cell>
          <cell r="H35">
            <v>1554</v>
          </cell>
          <cell r="I35">
            <v>4524</v>
          </cell>
          <cell r="J35">
            <v>11675</v>
          </cell>
          <cell r="K35">
            <v>2914</v>
          </cell>
          <cell r="L35">
            <v>238</v>
          </cell>
          <cell r="M35">
            <v>8223</v>
          </cell>
          <cell r="N35">
            <v>6372</v>
          </cell>
          <cell r="O35">
            <v>2390</v>
          </cell>
          <cell r="P35">
            <v>239</v>
          </cell>
          <cell r="Q35">
            <v>696</v>
          </cell>
          <cell r="R35">
            <v>1</v>
          </cell>
          <cell r="S35">
            <v>4119</v>
          </cell>
          <cell r="T35">
            <v>239</v>
          </cell>
          <cell r="U35">
            <v>1938</v>
          </cell>
          <cell r="V35">
            <v>245</v>
          </cell>
          <cell r="W35">
            <v>66</v>
          </cell>
          <cell r="X35">
            <v>1453</v>
          </cell>
          <cell r="Y35">
            <v>24173</v>
          </cell>
          <cell r="Z35">
            <v>6222</v>
          </cell>
          <cell r="AA35">
            <v>1563</v>
          </cell>
          <cell r="AB35">
            <v>605</v>
          </cell>
          <cell r="AC35">
            <v>2645</v>
          </cell>
          <cell r="AD35">
            <v>2415</v>
          </cell>
          <cell r="AE35">
            <v>788</v>
          </cell>
          <cell r="AF35">
            <v>113</v>
          </cell>
          <cell r="AG35">
            <v>1719</v>
          </cell>
          <cell r="AH35">
            <v>5066</v>
          </cell>
          <cell r="AI35">
            <v>1485</v>
          </cell>
          <cell r="AJ35">
            <v>4712</v>
          </cell>
          <cell r="AK35">
            <v>6500</v>
          </cell>
          <cell r="AL35">
            <v>4118</v>
          </cell>
          <cell r="AM35">
            <v>17298</v>
          </cell>
          <cell r="AN35">
            <v>593</v>
          </cell>
          <cell r="AO35">
            <v>170</v>
          </cell>
          <cell r="AP35">
            <v>730</v>
          </cell>
          <cell r="AQ35">
            <v>487600</v>
          </cell>
          <cell r="AR35">
            <v>38377</v>
          </cell>
          <cell r="AS35">
            <v>11259</v>
          </cell>
          <cell r="AT35">
            <v>684</v>
          </cell>
          <cell r="AU35">
            <v>2200</v>
          </cell>
          <cell r="AV35">
            <v>8931</v>
          </cell>
          <cell r="AW35">
            <v>258</v>
          </cell>
          <cell r="AX35">
            <v>728</v>
          </cell>
          <cell r="AY35">
            <v>1094</v>
          </cell>
          <cell r="AZ35">
            <v>13944</v>
          </cell>
          <cell r="BA35">
            <v>10307</v>
          </cell>
          <cell r="BB35">
            <v>785</v>
          </cell>
          <cell r="BC35">
            <v>1000</v>
          </cell>
          <cell r="BD35">
            <v>3599</v>
          </cell>
          <cell r="BE35">
            <v>14</v>
          </cell>
          <cell r="BF35">
            <v>2760</v>
          </cell>
          <cell r="BG35">
            <v>4023</v>
          </cell>
          <cell r="BH35">
            <v>4023</v>
          </cell>
          <cell r="BI35">
            <v>1768</v>
          </cell>
          <cell r="BJ35">
            <v>4904</v>
          </cell>
          <cell r="BK35">
            <v>21</v>
          </cell>
          <cell r="BL35">
            <v>565</v>
          </cell>
          <cell r="BM35">
            <v>7197</v>
          </cell>
          <cell r="BN35">
            <v>1170</v>
          </cell>
          <cell r="BO35">
            <v>1576</v>
          </cell>
          <cell r="BP35">
            <v>5687</v>
          </cell>
          <cell r="BQ35">
            <v>1394</v>
          </cell>
          <cell r="BR35">
            <v>688</v>
          </cell>
          <cell r="BS35">
            <v>3944</v>
          </cell>
          <cell r="BT35">
            <v>4943</v>
          </cell>
          <cell r="BU35">
            <v>1974</v>
          </cell>
          <cell r="BV35">
            <v>0</v>
          </cell>
          <cell r="BW35">
            <v>5500</v>
          </cell>
          <cell r="BX35">
            <v>420</v>
          </cell>
          <cell r="BY35">
            <v>5299</v>
          </cell>
          <cell r="BZ35">
            <v>960</v>
          </cell>
          <cell r="CA35">
            <v>322</v>
          </cell>
          <cell r="CB35">
            <v>903</v>
          </cell>
          <cell r="CC35">
            <v>903</v>
          </cell>
          <cell r="CD35">
            <v>5827</v>
          </cell>
          <cell r="CE35">
            <v>1369</v>
          </cell>
          <cell r="CF35">
            <v>570</v>
          </cell>
          <cell r="CG35">
            <v>171</v>
          </cell>
          <cell r="CH35">
            <v>6650</v>
          </cell>
          <cell r="CI35">
            <v>0</v>
          </cell>
          <cell r="CJ35">
            <v>58625</v>
          </cell>
          <cell r="CK35">
            <v>12911</v>
          </cell>
          <cell r="CL35">
            <v>1184</v>
          </cell>
          <cell r="CM35">
            <v>8295</v>
          </cell>
          <cell r="CN35">
            <v>2211</v>
          </cell>
          <cell r="CO35">
            <v>656</v>
          </cell>
          <cell r="CP35">
            <v>232</v>
          </cell>
          <cell r="CQ35">
            <v>397</v>
          </cell>
          <cell r="CR35">
            <v>295</v>
          </cell>
          <cell r="CS35">
            <v>3247</v>
          </cell>
          <cell r="CT35">
            <v>4437</v>
          </cell>
          <cell r="CU35">
            <v>1625</v>
          </cell>
        </row>
        <row r="36">
          <cell r="A36" t="str">
            <v>Utility average load factor</v>
          </cell>
          <cell r="B36" t="str">
            <v>LF</v>
          </cell>
          <cell r="C36">
            <v>2001</v>
          </cell>
          <cell r="D36">
            <v>69.3</v>
          </cell>
          <cell r="E36">
            <v>91</v>
          </cell>
          <cell r="F36">
            <v>70.3</v>
          </cell>
          <cell r="G36">
            <v>0.69</v>
          </cell>
          <cell r="H36">
            <v>0</v>
          </cell>
          <cell r="I36">
            <v>77.3</v>
          </cell>
          <cell r="J36">
            <v>72.900000000000006</v>
          </cell>
          <cell r="K36">
            <v>73</v>
          </cell>
          <cell r="L36">
            <v>69.45</v>
          </cell>
          <cell r="M36">
            <v>70</v>
          </cell>
          <cell r="N36">
            <v>71.959999999999994</v>
          </cell>
          <cell r="O36">
            <v>75.616600000000005</v>
          </cell>
          <cell r="P36">
            <v>68.3</v>
          </cell>
          <cell r="Q36">
            <v>82.8</v>
          </cell>
          <cell r="R36">
            <v>72.7</v>
          </cell>
          <cell r="S36">
            <v>0.7167</v>
          </cell>
          <cell r="T36">
            <v>68.709999999999994</v>
          </cell>
          <cell r="U36">
            <v>79.599999999999994</v>
          </cell>
          <cell r="V36">
            <v>66</v>
          </cell>
          <cell r="W36">
            <v>67.290000000000006</v>
          </cell>
          <cell r="X36">
            <v>66.400000000000006</v>
          </cell>
          <cell r="Y36">
            <v>0.74299999999999999</v>
          </cell>
          <cell r="Z36">
            <v>78.2</v>
          </cell>
          <cell r="AA36">
            <v>0.73</v>
          </cell>
          <cell r="AB36">
            <v>72.930000000000007</v>
          </cell>
          <cell r="AC36">
            <v>67.766999999999996</v>
          </cell>
          <cell r="AD36">
            <v>78.8</v>
          </cell>
          <cell r="AE36">
            <v>70.099999999999994</v>
          </cell>
          <cell r="AF36">
            <v>2.8400000000000002E-2</v>
          </cell>
          <cell r="AG36">
            <v>67.900000000000006</v>
          </cell>
          <cell r="AH36">
            <v>73.900000000000006</v>
          </cell>
          <cell r="AI36">
            <v>66.2</v>
          </cell>
          <cell r="AJ36">
            <v>0.749</v>
          </cell>
          <cell r="AK36">
            <v>72.680000000000007</v>
          </cell>
          <cell r="AL36">
            <v>69.08</v>
          </cell>
          <cell r="AM36">
            <v>85.248999999999995</v>
          </cell>
          <cell r="AN36">
            <v>72</v>
          </cell>
          <cell r="AO36">
            <v>69.8</v>
          </cell>
          <cell r="AP36">
            <v>77.959999999999994</v>
          </cell>
          <cell r="AQ36">
            <v>73</v>
          </cell>
          <cell r="AR36">
            <v>0.73</v>
          </cell>
          <cell r="AS36">
            <v>6709</v>
          </cell>
          <cell r="AT36">
            <v>76.7</v>
          </cell>
          <cell r="AU36">
            <v>75.459999999999994</v>
          </cell>
          <cell r="AV36">
            <v>73.099999999999994</v>
          </cell>
          <cell r="AW36">
            <v>70.67</v>
          </cell>
          <cell r="AX36">
            <v>75.900000000000006</v>
          </cell>
          <cell r="AY36">
            <v>72.7</v>
          </cell>
          <cell r="AZ36">
            <v>72.3</v>
          </cell>
          <cell r="BA36">
            <v>69.44</v>
          </cell>
          <cell r="BB36">
            <v>70.099999999999994</v>
          </cell>
          <cell r="BC36">
            <v>73.849999999999994</v>
          </cell>
          <cell r="BD36">
            <v>74.62</v>
          </cell>
          <cell r="BE36">
            <v>70</v>
          </cell>
          <cell r="BF36">
            <v>68.599999999999994</v>
          </cell>
          <cell r="BG36">
            <v>72.2</v>
          </cell>
          <cell r="BH36">
            <v>72.2</v>
          </cell>
          <cell r="BI36">
            <v>70.2</v>
          </cell>
          <cell r="BJ36">
            <v>0.8</v>
          </cell>
          <cell r="BK36">
            <v>73.900000000000006</v>
          </cell>
          <cell r="BL36">
            <v>0.71</v>
          </cell>
          <cell r="BM36">
            <v>74.8</v>
          </cell>
          <cell r="BN36">
            <v>72.73</v>
          </cell>
          <cell r="BO36">
            <v>73.900000000000006</v>
          </cell>
          <cell r="BP36">
            <v>70.97</v>
          </cell>
          <cell r="BQ36">
            <v>0.70199999999999996</v>
          </cell>
          <cell r="BR36">
            <v>45</v>
          </cell>
          <cell r="BS36">
            <v>0.56000000000000005</v>
          </cell>
          <cell r="BT36">
            <v>72.790000000000006</v>
          </cell>
          <cell r="BU36">
            <v>70.099999999999994</v>
          </cell>
          <cell r="BV36">
            <v>0</v>
          </cell>
          <cell r="BW36">
            <v>74.900000000000006</v>
          </cell>
          <cell r="BX36">
            <v>68</v>
          </cell>
          <cell r="BY36">
            <v>65.7</v>
          </cell>
          <cell r="BZ36">
            <v>73.010000000000005</v>
          </cell>
          <cell r="CA36">
            <v>72.28</v>
          </cell>
          <cell r="CB36">
            <v>70</v>
          </cell>
          <cell r="CC36">
            <v>70</v>
          </cell>
          <cell r="CD36">
            <v>71.8</v>
          </cell>
          <cell r="CE36">
            <v>61</v>
          </cell>
          <cell r="CF36">
            <v>69.58</v>
          </cell>
          <cell r="CG36">
            <v>0.72</v>
          </cell>
          <cell r="CH36">
            <v>73.239999999999995</v>
          </cell>
          <cell r="CI36">
            <v>71.5</v>
          </cell>
          <cell r="CJ36">
            <v>74.709999999999994</v>
          </cell>
          <cell r="CK36">
            <v>71.099999999999994</v>
          </cell>
          <cell r="CL36">
            <v>67.28</v>
          </cell>
          <cell r="CM36">
            <v>61</v>
          </cell>
          <cell r="CN36">
            <v>68.400000000000006</v>
          </cell>
          <cell r="CO36">
            <v>74</v>
          </cell>
          <cell r="CP36">
            <v>62.1</v>
          </cell>
          <cell r="CQ36">
            <v>72.94</v>
          </cell>
          <cell r="CR36">
            <v>0.73</v>
          </cell>
          <cell r="CS36">
            <v>71.2</v>
          </cell>
          <cell r="CT36">
            <v>71</v>
          </cell>
          <cell r="CU36">
            <v>71.2</v>
          </cell>
        </row>
      </sheetData>
      <sheetData sheetId="2" refreshError="1">
        <row r="1">
          <cell r="A1" t="str">
            <v>Distributor Data for Year ended Dec 31st, 2002</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Erie (CNP)</v>
          </cell>
          <cell r="Z1" t="str">
            <v>Fort Frances Power Corporation</v>
          </cell>
          <cell r="AA1" t="str">
            <v>Grand Valley Energy Inc.</v>
          </cell>
          <cell r="AB1" t="str">
            <v>Algoma Power Inc.</v>
          </cell>
          <cell r="AC1" t="str">
            <v>Greater Sudbury Hydro Inc.</v>
          </cell>
          <cell r="AD1" t="str">
            <v>Greater Sudbury Hydro Inc. excluding West Nipissing Energy Services Ltd.</v>
          </cell>
          <cell r="AE1" t="str">
            <v>West Nipissing Energy Services Ltd.</v>
          </cell>
          <cell r="AF1" t="str">
            <v>Grimsby Power Incorporated</v>
          </cell>
          <cell r="AG1" t="str">
            <v>Guelph Hydro Electric Systems Inc.</v>
          </cell>
          <cell r="AH1" t="str">
            <v>Guelph Hydro Electric Systems Inc. without Wellington Electric Distribution</v>
          </cell>
          <cell r="AI1" t="str">
            <v>Wellington Electric Distribution Company Inc.</v>
          </cell>
          <cell r="AJ1" t="str">
            <v>Haldimand County Hydro Inc.</v>
          </cell>
          <cell r="AK1" t="str">
            <v>Halton Hills Hydro Inc.</v>
          </cell>
          <cell r="AL1" t="str">
            <v>Hearst Power Distribution Company Limited</v>
          </cell>
          <cell r="AM1" t="str">
            <v>Horizon Utilities Corporation</v>
          </cell>
          <cell r="AN1" t="str">
            <v>Hamilton Hydro Inc.</v>
          </cell>
          <cell r="AO1" t="str">
            <v>St. Catherines Hydro Utility Services Inc.</v>
          </cell>
          <cell r="AP1" t="str">
            <v>Hydro 2000 Inc.</v>
          </cell>
          <cell r="AQ1" t="str">
            <v>Hydro Hawkesbury Inc.</v>
          </cell>
          <cell r="AR1" t="str">
            <v>Hydro One Brampton Networks Inc.</v>
          </cell>
          <cell r="AS1" t="str">
            <v>Hydro One Networks Inc.</v>
          </cell>
          <cell r="AT1" t="str">
            <v>Hydro One Networks Inc. without Terrace Bay Superior Wires Inc.</v>
          </cell>
          <cell r="AU1" t="str">
            <v>Terrace Bay Superior Wires Inc.</v>
          </cell>
          <cell r="AV1" t="str">
            <v>Hydro Ottawa Limited</v>
          </cell>
          <cell r="AW1" t="str">
            <v>Innisfil Hydro Distribution Systems Limited</v>
          </cell>
          <cell r="AX1" t="str">
            <v>Kenora Hydro Electric Corporation Ltd.</v>
          </cell>
          <cell r="AY1" t="str">
            <v>Kingston Hydro Corporation</v>
          </cell>
          <cell r="AZ1" t="str">
            <v>Kitchener-Wilmot Hydro Inc.</v>
          </cell>
          <cell r="BA1" t="str">
            <v>Lakefront Utilities Inc.</v>
          </cell>
          <cell r="BB1" t="str">
            <v>Lakeland Power Distribution Ltd.</v>
          </cell>
          <cell r="BC1" t="str">
            <v>London Hydro Inc.</v>
          </cell>
          <cell r="BD1" t="str">
            <v>Middlesex Power Distribution Corporation</v>
          </cell>
          <cell r="BE1" t="str">
            <v>Midland Power Utility Corporation</v>
          </cell>
          <cell r="BF1" t="str">
            <v>Milton Hydro Distribution Inc.</v>
          </cell>
          <cell r="BG1" t="str">
            <v>Newmarket - Tay Power Distribution Ltd.</v>
          </cell>
          <cell r="BH1" t="str">
            <v>Newmarket Hydro Ltd.</v>
          </cell>
          <cell r="BI1" t="str">
            <v>Tay Hydro Electric Distribution Company Inc.</v>
          </cell>
          <cell r="BJ1" t="str">
            <v>Niagara Peninsula Energy Inc.</v>
          </cell>
          <cell r="BK1" t="str">
            <v>Niagara Falls Hydro Inc.</v>
          </cell>
          <cell r="BL1" t="str">
            <v>Peninsula West Utilities Limited</v>
          </cell>
          <cell r="BM1" t="str">
            <v>Niagara-on-the-Lake Hydro Inc.</v>
          </cell>
          <cell r="BN1" t="str">
            <v>Norfolk Power Distribution Inc.</v>
          </cell>
          <cell r="BO1" t="str">
            <v>North Bay Hydro Distribution Limited</v>
          </cell>
          <cell r="BP1" t="str">
            <v>Northern Ontario Wires Inc.</v>
          </cell>
          <cell r="BQ1" t="str">
            <v>Oakville Hydro Electricity Distribution Inc.</v>
          </cell>
          <cell r="BR1" t="str">
            <v>Orangeville Hydro Limited</v>
          </cell>
          <cell r="BS1" t="str">
            <v>Orillia Power Distribution Corporation</v>
          </cell>
          <cell r="BT1" t="str">
            <v>Oshawa PUC Networks Inc.</v>
          </cell>
          <cell r="BU1" t="str">
            <v>Ottawa River Power Corporation</v>
          </cell>
          <cell r="BV1" t="str">
            <v>Parry Sound Power Corporation</v>
          </cell>
          <cell r="BW1" t="str">
            <v>Peterborough Distribution Incorporated</v>
          </cell>
          <cell r="BX1" t="str">
            <v>Peterborough Distribution Inc without Asphodel Norwood and Lakefield</v>
          </cell>
          <cell r="BY1" t="str">
            <v>Lakefield Distribution Inc.</v>
          </cell>
          <cell r="BZ1" t="str">
            <v>Asphodel Norwood Distribution Inc.</v>
          </cell>
          <cell r="CA1" t="str">
            <v>Port Colborne (CNP)</v>
          </cell>
          <cell r="CB1" t="str">
            <v>Powerstream Inc.</v>
          </cell>
          <cell r="CC1" t="str">
            <v>PowerStream Inc. without Aurora</v>
          </cell>
          <cell r="CD1" t="str">
            <v>Aurora Hydro Connections Limited</v>
          </cell>
          <cell r="CE1" t="str">
            <v>PUC Distribution Inc.</v>
          </cell>
          <cell r="CF1" t="str">
            <v>Renfrew Hydro Inc.</v>
          </cell>
          <cell r="CG1" t="str">
            <v>Rideau St. Lawrence Distribution Inc.</v>
          </cell>
          <cell r="CH1" t="str">
            <v>Sioux Lookout Hydro Inc.</v>
          </cell>
          <cell r="CI1" t="str">
            <v>St. Thomas Energy Inc.</v>
          </cell>
          <cell r="CJ1" t="str">
            <v>Thunder Bay Hydro Electricity Distribution Inc.</v>
          </cell>
          <cell r="CK1" t="str">
            <v>Tillsonburg Hydro Inc.</v>
          </cell>
          <cell r="CL1" t="str">
            <v>Toronto Hydro-Electric System Limited</v>
          </cell>
          <cell r="CM1" t="str">
            <v>Veridian Connections Inc.</v>
          </cell>
          <cell r="CN1" t="str">
            <v>Veridian Connections Inc. without Gravenhurst and Scugog</v>
          </cell>
          <cell r="CO1" t="str">
            <v>Scugog Hydro Energy Corporation</v>
          </cell>
          <cell r="CP1" t="str">
            <v>Gravenhurst Hydro Electric Inc.</v>
          </cell>
          <cell r="CQ1" t="str">
            <v>Wasaga Distribution Inc.</v>
          </cell>
          <cell r="CR1" t="str">
            <v>Waterloo North Hydro Inc.</v>
          </cell>
          <cell r="CS1" t="str">
            <v>Welland Hydro-Electric System Corp.</v>
          </cell>
          <cell r="CT1" t="str">
            <v>Wellington North Power Inc.</v>
          </cell>
          <cell r="CU1" t="str">
            <v>West Coast Huron Energy Inc.</v>
          </cell>
          <cell r="CV1" t="str">
            <v>West Perth Power Inc.</v>
          </cell>
          <cell r="CW1" t="str">
            <v>Westario Power Inc.</v>
          </cell>
          <cell r="CX1" t="str">
            <v>Whitby Hydro Electric Corporation</v>
          </cell>
          <cell r="CY1" t="str">
            <v>Woodstock Hydro Services Inc.</v>
          </cell>
        </row>
        <row r="2">
          <cell r="A2" t="str">
            <v>PEG Variables</v>
          </cell>
          <cell r="B2" t="str">
            <v>Name</v>
          </cell>
          <cell r="C2" t="str">
            <v>Year</v>
          </cell>
        </row>
        <row r="4">
          <cell r="A4" t="str">
            <v>Total Plant in Service</v>
          </cell>
          <cell r="B4" t="str">
            <v>PTOT</v>
          </cell>
          <cell r="C4">
            <v>2002</v>
          </cell>
          <cell r="D4">
            <v>3015979</v>
          </cell>
          <cell r="E4">
            <v>161429077</v>
          </cell>
          <cell r="F4">
            <v>68633827</v>
          </cell>
          <cell r="G4">
            <v>11332248.409999998</v>
          </cell>
          <cell r="H4">
            <v>44965870</v>
          </cell>
          <cell r="I4">
            <v>153439440.56000003</v>
          </cell>
          <cell r="J4">
            <v>129235649</v>
          </cell>
          <cell r="K4">
            <v>12793789.780000001</v>
          </cell>
          <cell r="L4">
            <v>2072790.18</v>
          </cell>
          <cell r="M4">
            <v>46845289</v>
          </cell>
          <cell r="N4">
            <v>1099080.3400000001</v>
          </cell>
          <cell r="O4">
            <v>17948585.219999995</v>
          </cell>
          <cell r="P4">
            <v>2083909.64</v>
          </cell>
          <cell r="Q4">
            <v>593866.85000000009</v>
          </cell>
          <cell r="R4">
            <v>18309639.68</v>
          </cell>
          <cell r="S4">
            <v>657351647.8499999</v>
          </cell>
          <cell r="T4">
            <v>164543818</v>
          </cell>
          <cell r="U4">
            <v>14396743.77</v>
          </cell>
          <cell r="V4">
            <v>5106606.4000000004</v>
          </cell>
          <cell r="W4">
            <v>28526056.02</v>
          </cell>
          <cell r="X4">
            <v>54126406.109999992</v>
          </cell>
          <cell r="Y4">
            <v>39737773.460000001</v>
          </cell>
          <cell r="Z4">
            <v>8831648.1599999983</v>
          </cell>
          <cell r="AA4">
            <v>960774.27999999991</v>
          </cell>
          <cell r="AB4">
            <v>69369989.030000001</v>
          </cell>
          <cell r="AC4">
            <v>133457792.97</v>
          </cell>
          <cell r="AD4">
            <v>128247378.09</v>
          </cell>
          <cell r="AE4">
            <v>5210414.88</v>
          </cell>
          <cell r="AF4">
            <v>18341073.300000001</v>
          </cell>
          <cell r="AG4">
            <v>92136149.489999995</v>
          </cell>
          <cell r="AH4">
            <v>90788012.999999985</v>
          </cell>
          <cell r="AI4">
            <v>1348136.49</v>
          </cell>
          <cell r="AJ4">
            <v>34102619.960000001</v>
          </cell>
          <cell r="AK4">
            <v>27264182</v>
          </cell>
          <cell r="AL4">
            <v>3610713.64</v>
          </cell>
          <cell r="AM4">
            <v>453958487.01999992</v>
          </cell>
          <cell r="AN4">
            <v>359649048.13999993</v>
          </cell>
          <cell r="AO4">
            <v>94309438.879999995</v>
          </cell>
          <cell r="AP4">
            <v>454500.19000000006</v>
          </cell>
          <cell r="AQ4">
            <v>2610197.31</v>
          </cell>
          <cell r="AR4">
            <v>363094573.09999996</v>
          </cell>
          <cell r="AS4">
            <v>4647007838.6199999</v>
          </cell>
          <cell r="AT4">
            <v>4644618000</v>
          </cell>
          <cell r="AU4">
            <v>2389838.62</v>
          </cell>
          <cell r="AV4">
            <v>664229776.76999998</v>
          </cell>
          <cell r="AW4">
            <v>35671996.489999995</v>
          </cell>
          <cell r="AX4">
            <v>9875774</v>
          </cell>
          <cell r="AY4">
            <v>23030312.440000005</v>
          </cell>
          <cell r="AZ4">
            <v>215545708.98999995</v>
          </cell>
          <cell r="BA4">
            <v>17450949.960000001</v>
          </cell>
          <cell r="BB4">
            <v>15511528.270000001</v>
          </cell>
          <cell r="BC4">
            <v>279106941.09000003</v>
          </cell>
          <cell r="BD4">
            <v>14969516.080000002</v>
          </cell>
          <cell r="BE4">
            <v>12457551.540000001</v>
          </cell>
          <cell r="BF4">
            <v>58142487.710000008</v>
          </cell>
          <cell r="BG4">
            <v>76172496.320000008</v>
          </cell>
          <cell r="BH4">
            <v>69587372.600000009</v>
          </cell>
          <cell r="BI4">
            <v>6585123.7200000007</v>
          </cell>
          <cell r="BJ4">
            <v>125149146.34</v>
          </cell>
          <cell r="BK4">
            <v>90295627.340000004</v>
          </cell>
          <cell r="BL4">
            <v>34853519</v>
          </cell>
          <cell r="BM4">
            <v>26009248.939999998</v>
          </cell>
          <cell r="BN4">
            <v>52100499.779999994</v>
          </cell>
          <cell r="BO4">
            <v>64072344.870000005</v>
          </cell>
          <cell r="BP4">
            <v>5150648.29</v>
          </cell>
          <cell r="BQ4">
            <v>148352000.81999999</v>
          </cell>
          <cell r="BR4">
            <v>23282589.48</v>
          </cell>
          <cell r="BS4">
            <v>29912539.510000002</v>
          </cell>
          <cell r="BT4">
            <v>91694595.029999986</v>
          </cell>
          <cell r="BU4">
            <v>19289514.350000001</v>
          </cell>
          <cell r="BV4">
            <v>9610360.9800000004</v>
          </cell>
          <cell r="BW4">
            <v>46866716.120000005</v>
          </cell>
          <cell r="BX4">
            <v>45038045.25</v>
          </cell>
          <cell r="BY4">
            <v>1405686.87</v>
          </cell>
          <cell r="BZ4">
            <v>422983.99999999994</v>
          </cell>
          <cell r="CA4">
            <v>796008.05999999994</v>
          </cell>
          <cell r="CB4">
            <v>734181281.12</v>
          </cell>
          <cell r="CC4">
            <v>693566112.07000005</v>
          </cell>
          <cell r="CD4">
            <v>40615169.050000004</v>
          </cell>
          <cell r="CE4">
            <v>64612594.93</v>
          </cell>
          <cell r="CF4">
            <v>9490386.8199999984</v>
          </cell>
          <cell r="CG4">
            <v>3578251.06</v>
          </cell>
          <cell r="CH4">
            <v>5549244.5699999994</v>
          </cell>
          <cell r="CI4">
            <v>29425532.190000001</v>
          </cell>
          <cell r="CJ4">
            <v>113843625</v>
          </cell>
          <cell r="CK4">
            <v>6329758.0700000003</v>
          </cell>
          <cell r="CL4">
            <v>2887621108.8799992</v>
          </cell>
          <cell r="CM4">
            <v>216615465.92000002</v>
          </cell>
          <cell r="CN4">
            <v>200285577</v>
          </cell>
          <cell r="CO4">
            <v>3897204.44</v>
          </cell>
          <cell r="CP4">
            <v>12432684.479999999</v>
          </cell>
          <cell r="CQ4">
            <v>14920353.74</v>
          </cell>
          <cell r="CR4">
            <v>141665139.18000001</v>
          </cell>
          <cell r="CS4">
            <v>36146564.18</v>
          </cell>
          <cell r="CT4">
            <v>5876984.8800000008</v>
          </cell>
          <cell r="CU4">
            <v>4166761.63</v>
          </cell>
          <cell r="CV4">
            <v>3849598.97</v>
          </cell>
          <cell r="CW4">
            <v>20904655</v>
          </cell>
          <cell r="CX4">
            <v>90334475.349999994</v>
          </cell>
          <cell r="CY4">
            <v>20365277.879999995</v>
          </cell>
        </row>
        <row r="5">
          <cell r="A5" t="str">
            <v>Accumulated Amortization</v>
          </cell>
          <cell r="B5" t="str">
            <v>ACCDEP</v>
          </cell>
          <cell r="C5">
            <v>2002</v>
          </cell>
          <cell r="D5">
            <v>-1879594</v>
          </cell>
          <cell r="E5">
            <v>-58993357</v>
          </cell>
          <cell r="F5">
            <v>-26585796</v>
          </cell>
          <cell r="G5">
            <v>-1668875.53</v>
          </cell>
          <cell r="H5">
            <v>-3939992</v>
          </cell>
          <cell r="I5">
            <v>-74822444.640000001</v>
          </cell>
          <cell r="J5">
            <v>-49395291</v>
          </cell>
          <cell r="K5">
            <v>-5082552.24</v>
          </cell>
          <cell r="L5">
            <v>-1115273.68</v>
          </cell>
          <cell r="M5">
            <v>-6283218</v>
          </cell>
          <cell r="N5">
            <v>-97704.34</v>
          </cell>
          <cell r="O5">
            <v>-7935404.6799999997</v>
          </cell>
          <cell r="P5">
            <v>-174666.81</v>
          </cell>
          <cell r="Q5">
            <v>-287022.40999999997</v>
          </cell>
          <cell r="R5">
            <v>-9163777.4399999995</v>
          </cell>
          <cell r="S5">
            <v>-242462445.59999999</v>
          </cell>
          <cell r="T5">
            <v>-22089553</v>
          </cell>
          <cell r="U5">
            <v>0</v>
          </cell>
          <cell r="V5">
            <v>-3119991.86</v>
          </cell>
          <cell r="W5">
            <v>-5712363.9199999999</v>
          </cell>
          <cell r="X5">
            <v>-25965812.649999999</v>
          </cell>
          <cell r="Y5">
            <v>-10032370.270000001</v>
          </cell>
          <cell r="Z5">
            <v>-5018437.8099999996</v>
          </cell>
          <cell r="AA5">
            <v>-590856.48</v>
          </cell>
          <cell r="AB5">
            <v>-32471812.18</v>
          </cell>
          <cell r="AC5">
            <v>-66962401.340000004</v>
          </cell>
          <cell r="AD5">
            <v>-63888789.700000003</v>
          </cell>
          <cell r="AE5">
            <v>-3073611.64</v>
          </cell>
          <cell r="AF5">
            <v>-7253937.5700000003</v>
          </cell>
          <cell r="AG5">
            <v>-10879939.520000001</v>
          </cell>
          <cell r="AH5">
            <v>-10685833.970000001</v>
          </cell>
          <cell r="AI5">
            <v>-194105.55</v>
          </cell>
          <cell r="AJ5">
            <v>-4317118.9400000004</v>
          </cell>
          <cell r="AK5">
            <v>-3489690</v>
          </cell>
          <cell r="AL5">
            <v>-2352294.5299999998</v>
          </cell>
          <cell r="AM5">
            <v>-200264228.63999999</v>
          </cell>
          <cell r="AN5">
            <v>-161095015.69</v>
          </cell>
          <cell r="AO5">
            <v>-39169212.950000003</v>
          </cell>
          <cell r="AP5">
            <v>-74143.56</v>
          </cell>
          <cell r="AQ5">
            <v>-375557.61</v>
          </cell>
          <cell r="AR5">
            <v>-130368467.52</v>
          </cell>
          <cell r="AS5">
            <v>-1788749833.55</v>
          </cell>
          <cell r="AT5">
            <v>-1787747000</v>
          </cell>
          <cell r="AU5">
            <v>-1002833.55</v>
          </cell>
          <cell r="AV5">
            <v>-329164539.82999998</v>
          </cell>
          <cell r="AW5">
            <v>-15991307.050000001</v>
          </cell>
          <cell r="AX5">
            <v>-4961952</v>
          </cell>
          <cell r="AY5">
            <v>-3899891.22</v>
          </cell>
          <cell r="AZ5">
            <v>-85286078.640000001</v>
          </cell>
          <cell r="BA5">
            <v>-7196007.2199999997</v>
          </cell>
          <cell r="BB5">
            <v>-1979987.2</v>
          </cell>
          <cell r="BC5">
            <v>-112478538.12</v>
          </cell>
          <cell r="BD5">
            <v>-6292184.0300000003</v>
          </cell>
          <cell r="BE5">
            <v>-7229900.8799999999</v>
          </cell>
          <cell r="BF5">
            <v>-27271227.849999998</v>
          </cell>
          <cell r="BG5">
            <v>-31189073.93</v>
          </cell>
          <cell r="BH5">
            <v>-27780811.960000001</v>
          </cell>
          <cell r="BI5">
            <v>-3408261.97</v>
          </cell>
          <cell r="BJ5">
            <v>-49669374</v>
          </cell>
          <cell r="BK5">
            <v>-35220377</v>
          </cell>
          <cell r="BL5">
            <v>-14448997</v>
          </cell>
          <cell r="BM5">
            <v>-10815353.58</v>
          </cell>
          <cell r="BN5">
            <v>-20840122.670000002</v>
          </cell>
          <cell r="BO5">
            <v>-26463420.059999999</v>
          </cell>
          <cell r="BP5">
            <v>-844044.88</v>
          </cell>
          <cell r="BQ5">
            <v>-28264787.039999999</v>
          </cell>
          <cell r="BR5">
            <v>-9836337.6400000006</v>
          </cell>
          <cell r="BS5">
            <v>-15907290.99</v>
          </cell>
          <cell r="BT5">
            <v>-54164794.359999999</v>
          </cell>
          <cell r="BU5">
            <v>-10270309.02</v>
          </cell>
          <cell r="BV5">
            <v>-4678791.9800000004</v>
          </cell>
          <cell r="BW5">
            <v>-6889841.3700000001</v>
          </cell>
          <cell r="BX5">
            <v>-6780525.8300000001</v>
          </cell>
          <cell r="BY5">
            <v>-82776.73</v>
          </cell>
          <cell r="BZ5">
            <v>-26538.81</v>
          </cell>
          <cell r="CA5">
            <v>-8268.2099999999991</v>
          </cell>
          <cell r="CB5">
            <v>-298520450.38999999</v>
          </cell>
          <cell r="CC5">
            <v>-278330784.38</v>
          </cell>
          <cell r="CD5">
            <v>-20189666.010000002</v>
          </cell>
          <cell r="CE5">
            <v>-33520939.449999999</v>
          </cell>
          <cell r="CF5">
            <v>-5338463.04</v>
          </cell>
          <cell r="CG5">
            <v>-302091.43</v>
          </cell>
          <cell r="CH5">
            <v>-522937.02</v>
          </cell>
          <cell r="CI5">
            <v>-11021800.73</v>
          </cell>
          <cell r="CJ5">
            <v>-55417366</v>
          </cell>
          <cell r="CK5">
            <v>-857873.54</v>
          </cell>
          <cell r="CL5">
            <v>-1264225545.3399999</v>
          </cell>
          <cell r="CM5">
            <v>-90765635.650000006</v>
          </cell>
          <cell r="CN5">
            <v>-84849796</v>
          </cell>
          <cell r="CO5">
            <v>-1995548.25</v>
          </cell>
          <cell r="CP5">
            <v>-3920291.4</v>
          </cell>
          <cell r="CQ5">
            <v>-6406421.6899999995</v>
          </cell>
          <cell r="CR5">
            <v>-53876746.060000002</v>
          </cell>
          <cell r="CS5">
            <v>-16877605.359999999</v>
          </cell>
          <cell r="CT5">
            <v>-3458761.52</v>
          </cell>
          <cell r="CU5">
            <v>-419303</v>
          </cell>
          <cell r="CV5">
            <v>-1762466.31</v>
          </cell>
          <cell r="CW5">
            <v>-2236024</v>
          </cell>
          <cell r="CX5">
            <v>-36946344.020000003</v>
          </cell>
          <cell r="CY5">
            <v>-3124370.24</v>
          </cell>
        </row>
        <row r="6">
          <cell r="A6" t="str">
            <v>Plant Additions</v>
          </cell>
          <cell r="B6" t="str">
            <v>PADD</v>
          </cell>
          <cell r="C6">
            <v>2002</v>
          </cell>
          <cell r="D6">
            <v>101324</v>
          </cell>
          <cell r="E6">
            <v>11780010</v>
          </cell>
          <cell r="F6">
            <v>2573778</v>
          </cell>
          <cell r="G6">
            <v>973769.74</v>
          </cell>
          <cell r="H6">
            <v>2484370</v>
          </cell>
          <cell r="I6">
            <v>4257060.33</v>
          </cell>
          <cell r="J6">
            <v>15814852</v>
          </cell>
          <cell r="K6">
            <v>596695.59</v>
          </cell>
          <cell r="L6">
            <v>1702</v>
          </cell>
          <cell r="M6">
            <v>3134430</v>
          </cell>
          <cell r="N6">
            <v>25192</v>
          </cell>
          <cell r="O6">
            <v>637632.23</v>
          </cell>
          <cell r="P6">
            <v>159051</v>
          </cell>
          <cell r="Q6">
            <v>6920</v>
          </cell>
          <cell r="R6">
            <v>467078.64</v>
          </cell>
          <cell r="S6">
            <v>40305532</v>
          </cell>
          <cell r="T6">
            <v>17134598</v>
          </cell>
          <cell r="U6">
            <v>1418047.2</v>
          </cell>
          <cell r="V6">
            <v>211818</v>
          </cell>
          <cell r="W6">
            <v>1294943.07</v>
          </cell>
          <cell r="X6">
            <v>2518786.13</v>
          </cell>
          <cell r="Y6">
            <v>4296122.4400000004</v>
          </cell>
          <cell r="Z6">
            <v>87334.399999999994</v>
          </cell>
          <cell r="AA6" t="str">
            <v>0.00</v>
          </cell>
          <cell r="AB6" t="str">
            <v>0.00</v>
          </cell>
          <cell r="AC6">
            <v>4588505.3600000003</v>
          </cell>
          <cell r="AD6">
            <v>4588505.3600000003</v>
          </cell>
          <cell r="AE6" t="str">
            <v>0.00</v>
          </cell>
          <cell r="AF6">
            <v>952778.5</v>
          </cell>
          <cell r="AG6">
            <v>6779151</v>
          </cell>
          <cell r="AH6">
            <v>6759151</v>
          </cell>
          <cell r="AI6">
            <v>20000</v>
          </cell>
          <cell r="AJ6">
            <v>586071.74</v>
          </cell>
          <cell r="AK6">
            <v>2228019</v>
          </cell>
          <cell r="AL6">
            <v>135450.07</v>
          </cell>
          <cell r="AM6">
            <v>23503157.240000002</v>
          </cell>
          <cell r="AN6">
            <v>17594576</v>
          </cell>
          <cell r="AO6">
            <v>5908581.2400000002</v>
          </cell>
          <cell r="AP6">
            <v>122707.49</v>
          </cell>
          <cell r="AQ6">
            <v>23636.25</v>
          </cell>
          <cell r="AR6">
            <v>18344338</v>
          </cell>
          <cell r="AS6">
            <v>268093253.31</v>
          </cell>
          <cell r="AT6">
            <v>268000000</v>
          </cell>
          <cell r="AU6">
            <v>93253.31</v>
          </cell>
          <cell r="AV6">
            <v>31500913</v>
          </cell>
          <cell r="AW6">
            <v>831533.95</v>
          </cell>
          <cell r="AX6">
            <v>331580</v>
          </cell>
          <cell r="AY6">
            <v>3628553.13</v>
          </cell>
          <cell r="AZ6">
            <v>12325157</v>
          </cell>
          <cell r="BA6">
            <v>262133</v>
          </cell>
          <cell r="BB6">
            <v>1502046.92</v>
          </cell>
          <cell r="BC6">
            <v>19046343</v>
          </cell>
          <cell r="BD6">
            <v>273591</v>
          </cell>
          <cell r="BE6">
            <v>291411.56</v>
          </cell>
          <cell r="BF6">
            <v>4810757</v>
          </cell>
          <cell r="BG6">
            <v>1942999.39</v>
          </cell>
          <cell r="BH6">
            <v>1793159.46</v>
          </cell>
          <cell r="BI6">
            <v>149839.93</v>
          </cell>
          <cell r="BJ6">
            <v>6791920</v>
          </cell>
          <cell r="BK6">
            <v>4477491</v>
          </cell>
          <cell r="BL6">
            <v>2314429</v>
          </cell>
          <cell r="BM6">
            <v>1652856.35</v>
          </cell>
          <cell r="BN6">
            <v>5917050</v>
          </cell>
          <cell r="BO6">
            <v>1835771</v>
          </cell>
          <cell r="BP6">
            <v>55726.3</v>
          </cell>
          <cell r="BQ6">
            <v>8530376</v>
          </cell>
          <cell r="BR6">
            <v>942854.81</v>
          </cell>
          <cell r="BS6">
            <v>974127</v>
          </cell>
          <cell r="BT6">
            <v>4029764.02</v>
          </cell>
          <cell r="BU6">
            <v>642931.51</v>
          </cell>
          <cell r="BV6">
            <v>191526.27</v>
          </cell>
          <cell r="BW6">
            <v>2698415</v>
          </cell>
          <cell r="BX6">
            <v>2419543</v>
          </cell>
          <cell r="BY6">
            <v>241415</v>
          </cell>
          <cell r="BZ6">
            <v>37457</v>
          </cell>
          <cell r="CA6">
            <v>360687.5</v>
          </cell>
          <cell r="CB6">
            <v>33509945.039999999</v>
          </cell>
          <cell r="CC6">
            <v>32018576</v>
          </cell>
          <cell r="CD6">
            <v>1491369.04</v>
          </cell>
          <cell r="CE6">
            <v>2228519</v>
          </cell>
          <cell r="CF6">
            <v>508993</v>
          </cell>
          <cell r="CG6">
            <v>233282</v>
          </cell>
          <cell r="CH6">
            <v>422550.42</v>
          </cell>
          <cell r="CI6">
            <v>2211503.5299999998</v>
          </cell>
          <cell r="CJ6">
            <v>6793028</v>
          </cell>
          <cell r="CK6">
            <v>425329</v>
          </cell>
          <cell r="CL6">
            <v>166919710</v>
          </cell>
          <cell r="CM6">
            <v>9409207.870000001</v>
          </cell>
          <cell r="CN6">
            <v>8196563</v>
          </cell>
          <cell r="CO6">
            <v>91712</v>
          </cell>
          <cell r="CP6">
            <v>1120932.8700000001</v>
          </cell>
          <cell r="CQ6">
            <v>505052</v>
          </cell>
          <cell r="CR6">
            <v>10844093</v>
          </cell>
          <cell r="CS6">
            <v>1242403</v>
          </cell>
          <cell r="CT6">
            <v>168808.79</v>
          </cell>
          <cell r="CU6" t="str">
            <v>0.00</v>
          </cell>
          <cell r="CV6" t="str">
            <v>0.00</v>
          </cell>
          <cell r="CW6">
            <v>1111288</v>
          </cell>
          <cell r="CX6">
            <v>3074375</v>
          </cell>
          <cell r="CY6">
            <v>1462953.82</v>
          </cell>
        </row>
        <row r="7">
          <cell r="A7" t="str">
            <v>OM&amp;A Expense</v>
          </cell>
          <cell r="B7" t="str">
            <v>COMA</v>
          </cell>
          <cell r="C7">
            <v>2002</v>
          </cell>
          <cell r="D7">
            <v>627378</v>
          </cell>
          <cell r="E7">
            <v>6995261</v>
          </cell>
          <cell r="F7">
            <v>7982031</v>
          </cell>
          <cell r="G7">
            <v>2552047.48</v>
          </cell>
          <cell r="H7">
            <v>5392481.6299999999</v>
          </cell>
          <cell r="I7">
            <v>9010484.3100000005</v>
          </cell>
          <cell r="J7">
            <v>6811784</v>
          </cell>
          <cell r="K7">
            <v>1513849.8500000003</v>
          </cell>
          <cell r="L7">
            <v>472455.39000000007</v>
          </cell>
          <cell r="M7">
            <v>4833018</v>
          </cell>
          <cell r="N7">
            <v>325066.23</v>
          </cell>
          <cell r="O7">
            <v>2399857.44</v>
          </cell>
          <cell r="P7">
            <v>260912.21</v>
          </cell>
          <cell r="Q7">
            <v>117996.4</v>
          </cell>
          <cell r="R7">
            <v>1725770.0899999999</v>
          </cell>
          <cell r="S7">
            <v>31549841.899999999</v>
          </cell>
          <cell r="T7">
            <v>23992398</v>
          </cell>
          <cell r="U7">
            <v>3082267.32</v>
          </cell>
          <cell r="V7">
            <v>939906.02000000025</v>
          </cell>
          <cell r="W7">
            <v>5412123.7300000004</v>
          </cell>
          <cell r="X7">
            <v>3153317.12</v>
          </cell>
          <cell r="Y7">
            <v>4060685.01</v>
          </cell>
          <cell r="Z7">
            <v>914216.28</v>
          </cell>
          <cell r="AA7">
            <v>159470.93000000002</v>
          </cell>
          <cell r="AB7">
            <v>5416074.7799999993</v>
          </cell>
          <cell r="AC7">
            <v>8696007.8000000007</v>
          </cell>
          <cell r="AD7">
            <v>7959817.5399999991</v>
          </cell>
          <cell r="AE7">
            <v>736190.26</v>
          </cell>
          <cell r="AF7">
            <v>1177143.3800000001</v>
          </cell>
          <cell r="AG7">
            <v>7889931.7700000005</v>
          </cell>
          <cell r="AH7">
            <v>7650318.3700000001</v>
          </cell>
          <cell r="AI7">
            <v>239613.4</v>
          </cell>
          <cell r="AJ7">
            <v>4922430.32</v>
          </cell>
          <cell r="AK7">
            <v>3892053</v>
          </cell>
          <cell r="AL7">
            <v>495817.33</v>
          </cell>
          <cell r="AM7">
            <v>29948878.370000001</v>
          </cell>
          <cell r="AN7">
            <v>22594436.690000001</v>
          </cell>
          <cell r="AO7">
            <v>7354441.6799999997</v>
          </cell>
          <cell r="AP7">
            <v>131482.53</v>
          </cell>
          <cell r="AQ7">
            <v>626792.38</v>
          </cell>
          <cell r="AR7">
            <v>13195671.59</v>
          </cell>
          <cell r="AS7">
            <v>311752504.14000005</v>
          </cell>
          <cell r="AT7">
            <v>311449000</v>
          </cell>
          <cell r="AU7">
            <v>303504.14</v>
          </cell>
          <cell r="AV7">
            <v>45151285.140000001</v>
          </cell>
          <cell r="AW7">
            <v>2276218.2600000002</v>
          </cell>
          <cell r="AX7">
            <v>1195133</v>
          </cell>
          <cell r="AY7">
            <v>5093842.7299999995</v>
          </cell>
          <cell r="AZ7">
            <v>9251297.6099999994</v>
          </cell>
          <cell r="BA7">
            <v>1161887.1200000001</v>
          </cell>
          <cell r="BB7">
            <v>1776498.0499999998</v>
          </cell>
          <cell r="BC7">
            <v>19907861.130000003</v>
          </cell>
          <cell r="BD7">
            <v>1355156.1199999999</v>
          </cell>
          <cell r="BE7">
            <v>1711263.49</v>
          </cell>
          <cell r="BF7">
            <v>3394457.3</v>
          </cell>
          <cell r="BG7">
            <v>5127573.88</v>
          </cell>
          <cell r="BH7">
            <v>4521562.0100000007</v>
          </cell>
          <cell r="BI7">
            <v>606011.87</v>
          </cell>
          <cell r="BJ7">
            <v>10127140.710000001</v>
          </cell>
          <cell r="BK7">
            <v>6688238.709999999</v>
          </cell>
          <cell r="BL7">
            <v>3438902</v>
          </cell>
          <cell r="BM7">
            <v>1307699.6399999997</v>
          </cell>
          <cell r="BN7">
            <v>4102918.6999999997</v>
          </cell>
          <cell r="BO7">
            <v>4836284.43</v>
          </cell>
          <cell r="BP7">
            <v>1848159.8399999999</v>
          </cell>
          <cell r="BQ7">
            <v>8948605.0999999996</v>
          </cell>
          <cell r="BR7">
            <v>1589337.4</v>
          </cell>
          <cell r="BS7">
            <v>2251213.73</v>
          </cell>
          <cell r="BT7">
            <v>8874750.0299999993</v>
          </cell>
          <cell r="BU7">
            <v>1700850.74</v>
          </cell>
          <cell r="BV7">
            <v>712803.57000000007</v>
          </cell>
          <cell r="BW7">
            <v>5179551.09</v>
          </cell>
          <cell r="BX7">
            <v>4633087.21</v>
          </cell>
          <cell r="BY7">
            <v>400114.91</v>
          </cell>
          <cell r="BZ7">
            <v>146348.97000000003</v>
          </cell>
          <cell r="CA7">
            <v>1196228.69</v>
          </cell>
          <cell r="CB7">
            <v>28247676.120000001</v>
          </cell>
          <cell r="CC7">
            <v>25605795.16</v>
          </cell>
          <cell r="CD7">
            <v>2641880.96</v>
          </cell>
          <cell r="CE7">
            <v>5484374.1600000011</v>
          </cell>
          <cell r="CF7">
            <v>749735.20000000007</v>
          </cell>
          <cell r="CG7">
            <v>1100210.21</v>
          </cell>
          <cell r="CH7">
            <v>771004.31</v>
          </cell>
          <cell r="CI7">
            <v>2246650.3899999997</v>
          </cell>
          <cell r="CJ7">
            <v>10187237</v>
          </cell>
          <cell r="CK7">
            <v>1243228.0199999998</v>
          </cell>
          <cell r="CL7">
            <v>130764755.88</v>
          </cell>
          <cell r="CM7">
            <v>18914125.129999999</v>
          </cell>
          <cell r="CN7">
            <v>17002859</v>
          </cell>
          <cell r="CO7">
            <v>494024.19</v>
          </cell>
          <cell r="CP7">
            <v>1417241.9400000002</v>
          </cell>
          <cell r="CQ7">
            <v>1078552.19</v>
          </cell>
          <cell r="CR7">
            <v>8323890.4900000002</v>
          </cell>
          <cell r="CS7">
            <v>3471683.8</v>
          </cell>
          <cell r="CT7">
            <v>787015.35000000009</v>
          </cell>
          <cell r="CU7">
            <v>963562.64</v>
          </cell>
          <cell r="CV7">
            <v>500009.19</v>
          </cell>
          <cell r="CW7">
            <v>3774982</v>
          </cell>
          <cell r="CX7">
            <v>6197524</v>
          </cell>
          <cell r="CY7">
            <v>2557532.96</v>
          </cell>
        </row>
        <row r="8">
          <cell r="A8" t="str">
            <v>Income Taxes</v>
          </cell>
          <cell r="B8" t="str">
            <v>CTAXINC</v>
          </cell>
          <cell r="C8">
            <v>2002</v>
          </cell>
          <cell r="D8">
            <v>0</v>
          </cell>
          <cell r="E8">
            <v>929279</v>
          </cell>
          <cell r="F8">
            <v>987000</v>
          </cell>
          <cell r="G8">
            <v>23788</v>
          </cell>
          <cell r="H8">
            <v>83550</v>
          </cell>
          <cell r="I8">
            <v>1288000</v>
          </cell>
          <cell r="J8">
            <v>-391781</v>
          </cell>
          <cell r="K8">
            <v>47514</v>
          </cell>
          <cell r="L8">
            <v>0</v>
          </cell>
          <cell r="M8">
            <v>309684</v>
          </cell>
          <cell r="N8">
            <v>0</v>
          </cell>
          <cell r="O8">
            <v>59831</v>
          </cell>
          <cell r="P8">
            <v>12786</v>
          </cell>
          <cell r="Q8">
            <v>0</v>
          </cell>
          <cell r="R8">
            <v>0</v>
          </cell>
          <cell r="S8">
            <v>0</v>
          </cell>
          <cell r="T8">
            <v>410852</v>
          </cell>
          <cell r="U8">
            <v>47469.53</v>
          </cell>
          <cell r="V8">
            <v>0</v>
          </cell>
          <cell r="W8">
            <v>270161.03000000003</v>
          </cell>
          <cell r="X8">
            <v>895680</v>
          </cell>
          <cell r="Y8">
            <v>176791.58</v>
          </cell>
          <cell r="Z8">
            <v>634</v>
          </cell>
          <cell r="AA8">
            <v>1548</v>
          </cell>
          <cell r="AB8">
            <v>1557108.22</v>
          </cell>
          <cell r="AC8">
            <v>-303429</v>
          </cell>
          <cell r="AD8">
            <v>-303429</v>
          </cell>
          <cell r="AE8">
            <v>0</v>
          </cell>
          <cell r="AF8">
            <v>166639.24</v>
          </cell>
          <cell r="AG8">
            <v>2173000.33</v>
          </cell>
          <cell r="AH8">
            <v>2113000</v>
          </cell>
          <cell r="AI8">
            <v>60000.33</v>
          </cell>
          <cell r="AJ8">
            <v>110403</v>
          </cell>
          <cell r="AK8">
            <v>305000</v>
          </cell>
          <cell r="AL8">
            <v>6177.05</v>
          </cell>
          <cell r="AM8">
            <v>4471430.5599999996</v>
          </cell>
          <cell r="AN8">
            <v>3097155.56</v>
          </cell>
          <cell r="AO8">
            <v>1374275</v>
          </cell>
          <cell r="AP8">
            <v>45913</v>
          </cell>
          <cell r="AQ8">
            <v>-73248</v>
          </cell>
          <cell r="AR8">
            <v>4891900.3099999996</v>
          </cell>
          <cell r="AS8">
            <v>47292000</v>
          </cell>
          <cell r="AT8">
            <v>47292000</v>
          </cell>
          <cell r="AU8">
            <v>0</v>
          </cell>
          <cell r="AV8">
            <v>0</v>
          </cell>
          <cell r="AW8">
            <v>0</v>
          </cell>
          <cell r="AX8">
            <v>5769</v>
          </cell>
          <cell r="AY8">
            <v>0</v>
          </cell>
          <cell r="AZ8">
            <v>2754900</v>
          </cell>
          <cell r="BA8">
            <v>62702.83</v>
          </cell>
          <cell r="BB8">
            <v>0</v>
          </cell>
          <cell r="BC8">
            <v>3815800</v>
          </cell>
          <cell r="BD8">
            <v>0</v>
          </cell>
          <cell r="BE8">
            <v>21222</v>
          </cell>
          <cell r="BF8">
            <v>344503</v>
          </cell>
          <cell r="BG8">
            <v>306053.44</v>
          </cell>
          <cell r="BH8">
            <v>261053.44</v>
          </cell>
          <cell r="BI8">
            <v>45000</v>
          </cell>
          <cell r="BJ8">
            <v>95998</v>
          </cell>
          <cell r="BK8">
            <v>205998</v>
          </cell>
          <cell r="BL8">
            <v>-110000</v>
          </cell>
          <cell r="BM8">
            <v>104617</v>
          </cell>
          <cell r="BN8">
            <v>190549.53</v>
          </cell>
          <cell r="BO8">
            <v>193629</v>
          </cell>
          <cell r="BP8">
            <v>4567</v>
          </cell>
          <cell r="BQ8">
            <v>-964000</v>
          </cell>
          <cell r="BR8">
            <v>102151.97</v>
          </cell>
          <cell r="BS8">
            <v>773949</v>
          </cell>
          <cell r="BT8">
            <v>0</v>
          </cell>
          <cell r="BU8">
            <v>115897</v>
          </cell>
          <cell r="BV8">
            <v>0</v>
          </cell>
          <cell r="BW8">
            <v>464043.19</v>
          </cell>
          <cell r="BX8">
            <v>448415.86</v>
          </cell>
          <cell r="BY8">
            <v>15487.15</v>
          </cell>
          <cell r="BZ8">
            <v>140.18</v>
          </cell>
          <cell r="CA8">
            <v>7900.83</v>
          </cell>
          <cell r="CB8">
            <v>7691592.71</v>
          </cell>
          <cell r="CC8">
            <v>7691592.71</v>
          </cell>
          <cell r="CD8">
            <v>0</v>
          </cell>
          <cell r="CE8">
            <v>0</v>
          </cell>
          <cell r="CF8">
            <v>22406</v>
          </cell>
          <cell r="CG8">
            <v>2401.2600000000002</v>
          </cell>
          <cell r="CH8">
            <v>1201</v>
          </cell>
          <cell r="CI8">
            <v>428385</v>
          </cell>
          <cell r="CJ8">
            <v>0</v>
          </cell>
          <cell r="CK8">
            <v>0</v>
          </cell>
          <cell r="CL8">
            <v>4352880.47</v>
          </cell>
          <cell r="CM8">
            <v>1220046.06</v>
          </cell>
          <cell r="CN8">
            <v>1154500</v>
          </cell>
          <cell r="CO8">
            <v>0</v>
          </cell>
          <cell r="CP8">
            <v>65546.06</v>
          </cell>
          <cell r="CQ8">
            <v>215038</v>
          </cell>
          <cell r="CR8">
            <v>1304664</v>
          </cell>
          <cell r="CS8">
            <v>0</v>
          </cell>
          <cell r="CT8">
            <v>0</v>
          </cell>
          <cell r="CU8">
            <v>42159</v>
          </cell>
          <cell r="CV8">
            <v>0</v>
          </cell>
          <cell r="CW8">
            <v>952590</v>
          </cell>
          <cell r="CX8">
            <v>291957</v>
          </cell>
          <cell r="CY8">
            <v>631028</v>
          </cell>
        </row>
        <row r="9">
          <cell r="A9" t="str">
            <v>Customers</v>
          </cell>
          <cell r="B9" t="str">
            <v>YN</v>
          </cell>
          <cell r="C9">
            <v>2002</v>
          </cell>
          <cell r="D9">
            <v>1814</v>
          </cell>
          <cell r="E9">
            <v>59220</v>
          </cell>
          <cell r="F9">
            <v>34402</v>
          </cell>
          <cell r="G9">
            <v>8432</v>
          </cell>
          <cell r="H9">
            <v>34375</v>
          </cell>
          <cell r="I9">
            <v>55423</v>
          </cell>
          <cell r="J9">
            <v>44373</v>
          </cell>
          <cell r="K9">
            <v>5662</v>
          </cell>
          <cell r="L9">
            <v>1371</v>
          </cell>
          <cell r="M9">
            <v>31823</v>
          </cell>
          <cell r="N9">
            <v>1611</v>
          </cell>
          <cell r="O9">
            <v>13162</v>
          </cell>
          <cell r="P9">
            <v>1485</v>
          </cell>
          <cell r="Q9">
            <v>557</v>
          </cell>
          <cell r="R9">
            <v>10266</v>
          </cell>
          <cell r="S9">
            <v>166622</v>
          </cell>
          <cell r="T9">
            <v>80733</v>
          </cell>
          <cell r="U9">
            <v>13404</v>
          </cell>
          <cell r="V9">
            <v>3325</v>
          </cell>
          <cell r="W9">
            <v>26285</v>
          </cell>
          <cell r="X9">
            <v>18367</v>
          </cell>
          <cell r="Y9">
            <v>15162</v>
          </cell>
          <cell r="Z9">
            <v>3818</v>
          </cell>
          <cell r="AA9">
            <v>672</v>
          </cell>
          <cell r="AB9">
            <v>11372</v>
          </cell>
          <cell r="AC9">
            <v>45975</v>
          </cell>
          <cell r="AD9">
            <v>42871</v>
          </cell>
          <cell r="AE9">
            <v>3104</v>
          </cell>
          <cell r="AF9">
            <v>8665</v>
          </cell>
          <cell r="AG9">
            <v>41817</v>
          </cell>
          <cell r="AH9">
            <v>40616</v>
          </cell>
          <cell r="AI9">
            <v>1201</v>
          </cell>
          <cell r="AJ9">
            <v>19936</v>
          </cell>
          <cell r="AK9">
            <v>17686</v>
          </cell>
          <cell r="AL9">
            <v>2742</v>
          </cell>
          <cell r="AM9">
            <v>224566</v>
          </cell>
          <cell r="AN9">
            <v>173257</v>
          </cell>
          <cell r="AO9">
            <v>51309</v>
          </cell>
          <cell r="AP9">
            <v>1119</v>
          </cell>
          <cell r="AQ9">
            <v>5154</v>
          </cell>
          <cell r="AR9">
            <v>96402</v>
          </cell>
          <cell r="AS9">
            <v>1113463</v>
          </cell>
          <cell r="AT9">
            <v>1112515</v>
          </cell>
          <cell r="AU9">
            <v>948</v>
          </cell>
          <cell r="AV9">
            <v>264520</v>
          </cell>
          <cell r="AW9">
            <v>13145</v>
          </cell>
          <cell r="AX9">
            <v>5991</v>
          </cell>
          <cell r="AY9">
            <v>26458</v>
          </cell>
          <cell r="AZ9">
            <v>73324</v>
          </cell>
          <cell r="BA9">
            <v>8439</v>
          </cell>
          <cell r="BB9">
            <v>8778</v>
          </cell>
          <cell r="BC9">
            <v>132670</v>
          </cell>
          <cell r="BD9">
            <v>6602</v>
          </cell>
          <cell r="BE9">
            <v>6133</v>
          </cell>
          <cell r="BF9">
            <v>14092</v>
          </cell>
          <cell r="BG9">
            <v>27713</v>
          </cell>
          <cell r="BH9">
            <v>23809</v>
          </cell>
          <cell r="BI9">
            <v>3904</v>
          </cell>
          <cell r="BJ9">
            <v>46887</v>
          </cell>
          <cell r="BK9">
            <v>32699</v>
          </cell>
          <cell r="BL9">
            <v>14188</v>
          </cell>
          <cell r="BM9">
            <v>6854</v>
          </cell>
          <cell r="BN9">
            <v>17516</v>
          </cell>
          <cell r="BO9">
            <v>23268</v>
          </cell>
          <cell r="BP9">
            <v>6373</v>
          </cell>
          <cell r="BQ9">
            <v>49860</v>
          </cell>
          <cell r="BR9">
            <v>9414</v>
          </cell>
          <cell r="BS9">
            <v>12106</v>
          </cell>
          <cell r="BT9">
            <v>47533</v>
          </cell>
          <cell r="BU9">
            <v>10011</v>
          </cell>
          <cell r="BV9">
            <v>3227</v>
          </cell>
          <cell r="BW9">
            <v>32850</v>
          </cell>
          <cell r="BX9">
            <v>30796</v>
          </cell>
          <cell r="BY9">
            <v>1375</v>
          </cell>
          <cell r="BZ9">
            <v>679</v>
          </cell>
          <cell r="CA9">
            <v>9199</v>
          </cell>
          <cell r="CB9">
            <v>195151</v>
          </cell>
          <cell r="CC9">
            <v>180964</v>
          </cell>
          <cell r="CD9">
            <v>14187</v>
          </cell>
          <cell r="CE9">
            <v>32240</v>
          </cell>
          <cell r="CF9">
            <v>3984</v>
          </cell>
          <cell r="CG9">
            <v>5713</v>
          </cell>
          <cell r="CH9">
            <v>2729</v>
          </cell>
          <cell r="CI9">
            <v>14395</v>
          </cell>
          <cell r="CJ9">
            <v>48820</v>
          </cell>
          <cell r="CK9">
            <v>6075</v>
          </cell>
          <cell r="CL9">
            <v>665043</v>
          </cell>
          <cell r="CM9">
            <v>97128</v>
          </cell>
          <cell r="CN9">
            <v>89047</v>
          </cell>
          <cell r="CO9">
            <v>2294</v>
          </cell>
          <cell r="CP9">
            <v>5787</v>
          </cell>
          <cell r="CQ9">
            <v>9379</v>
          </cell>
          <cell r="CR9">
            <v>44258</v>
          </cell>
          <cell r="CS9">
            <v>20985</v>
          </cell>
          <cell r="CT9">
            <v>3279</v>
          </cell>
          <cell r="CU9">
            <v>3702</v>
          </cell>
          <cell r="CV9">
            <v>1906</v>
          </cell>
          <cell r="CW9">
            <v>20113</v>
          </cell>
          <cell r="CX9">
            <v>30710</v>
          </cell>
          <cell r="CY9">
            <v>13882</v>
          </cell>
        </row>
        <row r="10">
          <cell r="A10" t="str">
            <v>Customers - Residential</v>
          </cell>
          <cell r="B10" t="str">
            <v>YNR</v>
          </cell>
          <cell r="C10">
            <v>2002</v>
          </cell>
          <cell r="D10">
            <v>1514</v>
          </cell>
          <cell r="E10">
            <v>52941</v>
          </cell>
          <cell r="F10">
            <v>30200</v>
          </cell>
          <cell r="G10">
            <v>6972</v>
          </cell>
          <cell r="H10">
            <v>31042</v>
          </cell>
          <cell r="I10">
            <v>50113</v>
          </cell>
          <cell r="J10">
            <v>39494</v>
          </cell>
          <cell r="K10">
            <v>4986</v>
          </cell>
          <cell r="L10">
            <v>1175</v>
          </cell>
          <cell r="M10">
            <v>28087</v>
          </cell>
          <cell r="N10">
            <v>1366</v>
          </cell>
          <cell r="O10">
            <v>11420</v>
          </cell>
          <cell r="P10">
            <v>1301</v>
          </cell>
          <cell r="Q10">
            <v>469</v>
          </cell>
          <cell r="R10">
            <v>9132</v>
          </cell>
          <cell r="S10">
            <v>146914</v>
          </cell>
          <cell r="T10">
            <v>72501</v>
          </cell>
          <cell r="U10">
            <v>11856</v>
          </cell>
          <cell r="V10">
            <v>2853</v>
          </cell>
          <cell r="W10">
            <v>24213</v>
          </cell>
          <cell r="X10">
            <v>16064</v>
          </cell>
          <cell r="Y10">
            <v>13846</v>
          </cell>
          <cell r="Z10">
            <v>3319</v>
          </cell>
          <cell r="AA10">
            <v>583</v>
          </cell>
          <cell r="AB10">
            <v>10378</v>
          </cell>
          <cell r="AC10">
            <v>41459</v>
          </cell>
          <cell r="AD10">
            <v>38643</v>
          </cell>
          <cell r="AE10">
            <v>2816</v>
          </cell>
          <cell r="AF10">
            <v>7848</v>
          </cell>
          <cell r="AG10">
            <v>37963</v>
          </cell>
          <cell r="AH10">
            <v>36892</v>
          </cell>
          <cell r="AI10">
            <v>1071</v>
          </cell>
          <cell r="AJ10">
            <v>17407</v>
          </cell>
          <cell r="AK10">
            <v>16312</v>
          </cell>
          <cell r="AL10">
            <v>2308</v>
          </cell>
          <cell r="AM10">
            <v>204319</v>
          </cell>
          <cell r="AN10">
            <v>158221</v>
          </cell>
          <cell r="AO10">
            <v>46098</v>
          </cell>
          <cell r="AP10">
            <v>955</v>
          </cell>
          <cell r="AQ10">
            <v>4521</v>
          </cell>
          <cell r="AR10">
            <v>88414</v>
          </cell>
          <cell r="AS10">
            <v>1006748</v>
          </cell>
          <cell r="AT10">
            <v>1005912</v>
          </cell>
          <cell r="AU10">
            <v>836</v>
          </cell>
          <cell r="AV10">
            <v>237755</v>
          </cell>
          <cell r="AW10">
            <v>12227</v>
          </cell>
          <cell r="AX10">
            <v>5186</v>
          </cell>
          <cell r="AY10">
            <v>22574</v>
          </cell>
          <cell r="AZ10">
            <v>65683</v>
          </cell>
          <cell r="BA10">
            <v>7339</v>
          </cell>
          <cell r="BB10">
            <v>7147</v>
          </cell>
          <cell r="BC10">
            <v>119454</v>
          </cell>
          <cell r="BD10">
            <v>5823</v>
          </cell>
          <cell r="BE10">
            <v>5358</v>
          </cell>
          <cell r="BF10">
            <v>12043</v>
          </cell>
          <cell r="BG10">
            <v>24561</v>
          </cell>
          <cell r="BH10">
            <v>20963</v>
          </cell>
          <cell r="BI10">
            <v>3598</v>
          </cell>
          <cell r="BJ10">
            <v>41602</v>
          </cell>
          <cell r="BK10">
            <v>29126</v>
          </cell>
          <cell r="BL10">
            <v>12476</v>
          </cell>
          <cell r="BM10">
            <v>5507</v>
          </cell>
          <cell r="BN10">
            <v>15187</v>
          </cell>
          <cell r="BO10">
            <v>20193</v>
          </cell>
          <cell r="BP10">
            <v>5403</v>
          </cell>
          <cell r="BQ10">
            <v>44251</v>
          </cell>
          <cell r="BR10">
            <v>8398</v>
          </cell>
          <cell r="BS10">
            <v>10538</v>
          </cell>
          <cell r="BT10">
            <v>42960</v>
          </cell>
          <cell r="BU10">
            <v>8421</v>
          </cell>
          <cell r="BV10">
            <v>2607</v>
          </cell>
          <cell r="BW10">
            <v>28354</v>
          </cell>
          <cell r="BX10">
            <v>26633</v>
          </cell>
          <cell r="BY10">
            <v>1146</v>
          </cell>
          <cell r="BZ10">
            <v>575</v>
          </cell>
          <cell r="CA10">
            <v>8066</v>
          </cell>
          <cell r="CB10">
            <v>170321</v>
          </cell>
          <cell r="CC10">
            <v>157514</v>
          </cell>
          <cell r="CD10">
            <v>12807</v>
          </cell>
          <cell r="CE10">
            <v>28526</v>
          </cell>
          <cell r="CF10">
            <v>3440</v>
          </cell>
          <cell r="CG10">
            <v>4856</v>
          </cell>
          <cell r="CH10">
            <v>2279</v>
          </cell>
          <cell r="CI10">
            <v>12666</v>
          </cell>
          <cell r="CJ10">
            <v>43688</v>
          </cell>
          <cell r="CK10">
            <v>5338</v>
          </cell>
          <cell r="CL10">
            <v>586714</v>
          </cell>
          <cell r="CM10">
            <v>87310</v>
          </cell>
          <cell r="CN10">
            <v>80271</v>
          </cell>
          <cell r="CO10">
            <v>1942</v>
          </cell>
          <cell r="CP10">
            <v>5097</v>
          </cell>
          <cell r="CQ10">
            <v>8534</v>
          </cell>
          <cell r="CR10">
            <v>38624</v>
          </cell>
          <cell r="CS10">
            <v>18768</v>
          </cell>
          <cell r="CT10">
            <v>2768</v>
          </cell>
          <cell r="CU10">
            <v>3166</v>
          </cell>
          <cell r="CV10">
            <v>1637</v>
          </cell>
          <cell r="CW10">
            <v>17521</v>
          </cell>
          <cell r="CX10">
            <v>28526</v>
          </cell>
          <cell r="CY10">
            <v>12429</v>
          </cell>
        </row>
        <row r="11">
          <cell r="A11" t="str">
            <v>Customers - Other</v>
          </cell>
          <cell r="B11" t="str">
            <v>YNO</v>
          </cell>
          <cell r="C11">
            <v>2002</v>
          </cell>
          <cell r="D11">
            <v>300</v>
          </cell>
          <cell r="E11">
            <v>6279</v>
          </cell>
          <cell r="F11">
            <v>4202</v>
          </cell>
          <cell r="G11">
            <v>1460</v>
          </cell>
          <cell r="H11">
            <v>3333</v>
          </cell>
          <cell r="I11">
            <v>5310</v>
          </cell>
          <cell r="J11">
            <v>4879</v>
          </cell>
          <cell r="K11">
            <v>676</v>
          </cell>
          <cell r="L11">
            <v>196</v>
          </cell>
          <cell r="M11">
            <v>3736</v>
          </cell>
          <cell r="N11">
            <v>245</v>
          </cell>
          <cell r="O11">
            <v>1742</v>
          </cell>
          <cell r="P11">
            <v>184</v>
          </cell>
          <cell r="Q11">
            <v>88</v>
          </cell>
          <cell r="R11">
            <v>1134</v>
          </cell>
          <cell r="S11">
            <v>19708</v>
          </cell>
          <cell r="T11">
            <v>8232</v>
          </cell>
          <cell r="U11">
            <v>1548</v>
          </cell>
          <cell r="V11">
            <v>472</v>
          </cell>
          <cell r="W11">
            <v>2072</v>
          </cell>
          <cell r="X11">
            <v>2303</v>
          </cell>
          <cell r="Y11">
            <v>1316</v>
          </cell>
          <cell r="Z11">
            <v>499</v>
          </cell>
          <cell r="AA11">
            <v>89</v>
          </cell>
          <cell r="AB11">
            <v>994</v>
          </cell>
          <cell r="AC11">
            <v>4516</v>
          </cell>
          <cell r="AD11">
            <v>4228</v>
          </cell>
          <cell r="AE11">
            <v>288</v>
          </cell>
          <cell r="AF11">
            <v>817</v>
          </cell>
          <cell r="AG11">
            <v>3854</v>
          </cell>
          <cell r="AH11">
            <v>3724</v>
          </cell>
          <cell r="AI11">
            <v>130</v>
          </cell>
          <cell r="AJ11">
            <v>2529</v>
          </cell>
          <cell r="AK11">
            <v>1374</v>
          </cell>
          <cell r="AL11">
            <v>434</v>
          </cell>
          <cell r="AM11">
            <v>20247</v>
          </cell>
          <cell r="AN11">
            <v>15036</v>
          </cell>
          <cell r="AO11">
            <v>5211</v>
          </cell>
          <cell r="AP11">
            <v>164</v>
          </cell>
          <cell r="AQ11">
            <v>633</v>
          </cell>
          <cell r="AR11">
            <v>7988</v>
          </cell>
          <cell r="AS11">
            <v>106715</v>
          </cell>
          <cell r="AT11">
            <v>106603</v>
          </cell>
          <cell r="AU11">
            <v>112</v>
          </cell>
          <cell r="AV11">
            <v>26765</v>
          </cell>
          <cell r="AW11">
            <v>918</v>
          </cell>
          <cell r="AX11">
            <v>805</v>
          </cell>
          <cell r="AY11">
            <v>3884</v>
          </cell>
          <cell r="AZ11">
            <v>7641</v>
          </cell>
          <cell r="BA11">
            <v>1100</v>
          </cell>
          <cell r="BB11">
            <v>1631</v>
          </cell>
          <cell r="BC11">
            <v>13216</v>
          </cell>
          <cell r="BD11">
            <v>779</v>
          </cell>
          <cell r="BE11">
            <v>775</v>
          </cell>
          <cell r="BF11">
            <v>2049</v>
          </cell>
          <cell r="BG11">
            <v>3152</v>
          </cell>
          <cell r="BH11">
            <v>2846</v>
          </cell>
          <cell r="BI11">
            <v>306</v>
          </cell>
          <cell r="BJ11">
            <v>5285</v>
          </cell>
          <cell r="BK11">
            <v>3573</v>
          </cell>
          <cell r="BL11">
            <v>1712</v>
          </cell>
          <cell r="BM11">
            <v>1347</v>
          </cell>
          <cell r="BN11">
            <v>2329</v>
          </cell>
          <cell r="BO11">
            <v>3075</v>
          </cell>
          <cell r="BP11">
            <v>970</v>
          </cell>
          <cell r="BQ11">
            <v>5609</v>
          </cell>
          <cell r="BR11">
            <v>1016</v>
          </cell>
          <cell r="BS11">
            <v>1568</v>
          </cell>
          <cell r="BT11">
            <v>4573</v>
          </cell>
          <cell r="BU11">
            <v>1590</v>
          </cell>
          <cell r="BV11">
            <v>620</v>
          </cell>
          <cell r="BW11">
            <v>4496</v>
          </cell>
          <cell r="BX11">
            <v>4163</v>
          </cell>
          <cell r="BY11">
            <v>229</v>
          </cell>
          <cell r="BZ11">
            <v>104</v>
          </cell>
          <cell r="CA11">
            <v>1133</v>
          </cell>
          <cell r="CB11">
            <v>24830</v>
          </cell>
          <cell r="CC11">
            <v>23450</v>
          </cell>
          <cell r="CD11">
            <v>1380</v>
          </cell>
          <cell r="CE11">
            <v>3714</v>
          </cell>
          <cell r="CF11">
            <v>544</v>
          </cell>
          <cell r="CG11">
            <v>857</v>
          </cell>
          <cell r="CH11">
            <v>450</v>
          </cell>
          <cell r="CI11">
            <v>1729</v>
          </cell>
          <cell r="CJ11">
            <v>5132</v>
          </cell>
          <cell r="CK11">
            <v>737</v>
          </cell>
          <cell r="CL11">
            <v>78329</v>
          </cell>
          <cell r="CM11">
            <v>9818</v>
          </cell>
          <cell r="CN11">
            <v>8776</v>
          </cell>
          <cell r="CO11">
            <v>352</v>
          </cell>
          <cell r="CP11">
            <v>690</v>
          </cell>
          <cell r="CQ11">
            <v>845</v>
          </cell>
          <cell r="CR11">
            <v>5634</v>
          </cell>
          <cell r="CS11">
            <v>2217</v>
          </cell>
          <cell r="CT11">
            <v>511</v>
          </cell>
          <cell r="CU11">
            <v>536</v>
          </cell>
          <cell r="CV11">
            <v>269</v>
          </cell>
          <cell r="CW11">
            <v>2592</v>
          </cell>
          <cell r="CX11">
            <v>2184</v>
          </cell>
          <cell r="CY11">
            <v>1453</v>
          </cell>
        </row>
        <row r="12">
          <cell r="A12" t="str">
            <v>kWh</v>
          </cell>
          <cell r="B12" t="str">
            <v>YV</v>
          </cell>
          <cell r="C12">
            <v>2002</v>
          </cell>
          <cell r="D12">
            <v>48452299</v>
          </cell>
          <cell r="E12">
            <v>1223152247</v>
          </cell>
          <cell r="F12">
            <v>1142049563</v>
          </cell>
          <cell r="G12">
            <v>247453181</v>
          </cell>
          <cell r="H12">
            <v>907624411</v>
          </cell>
          <cell r="I12">
            <v>1648001699</v>
          </cell>
          <cell r="J12">
            <v>1450044760</v>
          </cell>
          <cell r="K12">
            <v>68742121</v>
          </cell>
          <cell r="L12">
            <v>33581386</v>
          </cell>
          <cell r="M12">
            <v>933320390</v>
          </cell>
          <cell r="N12">
            <v>30918632</v>
          </cell>
          <cell r="O12">
            <v>354595877</v>
          </cell>
          <cell r="P12">
            <v>25472898</v>
          </cell>
          <cell r="Q12">
            <v>8131816</v>
          </cell>
          <cell r="R12">
            <v>186236990</v>
          </cell>
          <cell r="S12">
            <v>7582464083</v>
          </cell>
          <cell r="T12">
            <v>936089556</v>
          </cell>
          <cell r="U12">
            <v>366079169</v>
          </cell>
          <cell r="V12">
            <v>63927147</v>
          </cell>
          <cell r="W12">
            <v>538507764</v>
          </cell>
          <cell r="X12">
            <v>624925472</v>
          </cell>
          <cell r="Y12">
            <v>286898594</v>
          </cell>
          <cell r="Z12">
            <v>76689691</v>
          </cell>
          <cell r="AA12">
            <v>9113032</v>
          </cell>
          <cell r="AB12">
            <v>92650990.900000006</v>
          </cell>
          <cell r="AC12">
            <v>905209929.5</v>
          </cell>
          <cell r="AD12">
            <v>841690782</v>
          </cell>
          <cell r="AE12">
            <v>63519147.5</v>
          </cell>
          <cell r="AF12">
            <v>151859107</v>
          </cell>
          <cell r="AG12">
            <v>1482923145</v>
          </cell>
          <cell r="AH12">
            <v>1468479032</v>
          </cell>
          <cell r="AI12">
            <v>14444113</v>
          </cell>
          <cell r="AJ12">
            <v>350911723</v>
          </cell>
          <cell r="AK12">
            <v>413942278</v>
          </cell>
          <cell r="AL12">
            <v>119108138</v>
          </cell>
          <cell r="AM12">
            <v>3313495227</v>
          </cell>
          <cell r="AN12">
            <v>1901045613</v>
          </cell>
          <cell r="AO12">
            <v>1412449614</v>
          </cell>
          <cell r="AP12">
            <v>25609211</v>
          </cell>
          <cell r="AQ12">
            <v>198637486</v>
          </cell>
          <cell r="AR12">
            <v>3418980431</v>
          </cell>
          <cell r="AS12">
            <v>21556707252</v>
          </cell>
          <cell r="AT12">
            <v>21536250000</v>
          </cell>
          <cell r="AU12">
            <v>20457252</v>
          </cell>
          <cell r="AV12">
            <v>7470558035</v>
          </cell>
          <cell r="AW12">
            <v>169658537</v>
          </cell>
          <cell r="AX12">
            <v>111208080</v>
          </cell>
          <cell r="AY12">
            <v>733454032</v>
          </cell>
          <cell r="AZ12">
            <v>1915214161</v>
          </cell>
          <cell r="BA12">
            <v>290072203</v>
          </cell>
          <cell r="BB12">
            <v>126736273</v>
          </cell>
          <cell r="BC12">
            <v>3338203398</v>
          </cell>
          <cell r="BD12">
            <v>173255586</v>
          </cell>
          <cell r="BE12">
            <v>183909651.19999999</v>
          </cell>
          <cell r="BF12">
            <v>563564723</v>
          </cell>
          <cell r="BG12">
            <v>677272067</v>
          </cell>
          <cell r="BH12">
            <v>638133931</v>
          </cell>
          <cell r="BI12">
            <v>39138136</v>
          </cell>
          <cell r="BJ12">
            <v>1098901709</v>
          </cell>
          <cell r="BK12">
            <v>793012818</v>
          </cell>
          <cell r="BL12">
            <v>305888891</v>
          </cell>
          <cell r="BM12">
            <v>169174548</v>
          </cell>
          <cell r="BN12">
            <v>352729950</v>
          </cell>
          <cell r="BO12">
            <v>583444622</v>
          </cell>
          <cell r="BP12">
            <v>142682627</v>
          </cell>
          <cell r="BQ12">
            <v>1739077845</v>
          </cell>
          <cell r="BR12">
            <v>215589062</v>
          </cell>
          <cell r="BS12">
            <v>286884558</v>
          </cell>
          <cell r="BT12">
            <v>1163441783</v>
          </cell>
          <cell r="BU12">
            <v>191317428</v>
          </cell>
          <cell r="BV12">
            <v>78937017.299999997</v>
          </cell>
          <cell r="BW12">
            <v>808921986</v>
          </cell>
          <cell r="BX12">
            <v>764480212</v>
          </cell>
          <cell r="BY12">
            <v>31750150</v>
          </cell>
          <cell r="BZ12">
            <v>12691624</v>
          </cell>
          <cell r="CA12">
            <v>145862400</v>
          </cell>
          <cell r="CB12">
            <v>4891367835</v>
          </cell>
          <cell r="CC12">
            <v>4486786862</v>
          </cell>
          <cell r="CD12">
            <v>404580973</v>
          </cell>
          <cell r="CE12">
            <v>714673992</v>
          </cell>
          <cell r="CF12">
            <v>90391062</v>
          </cell>
          <cell r="CG12">
            <v>122481365</v>
          </cell>
          <cell r="CH12">
            <v>86260326</v>
          </cell>
          <cell r="CI12">
            <v>362208340</v>
          </cell>
          <cell r="CJ12">
            <v>1015641442</v>
          </cell>
          <cell r="CK12">
            <v>217790206</v>
          </cell>
          <cell r="CL12">
            <v>26177019147</v>
          </cell>
          <cell r="CM12">
            <v>2404558622</v>
          </cell>
          <cell r="CN12">
            <v>2281971131</v>
          </cell>
          <cell r="CO12">
            <v>30760339</v>
          </cell>
          <cell r="CP12">
            <v>91827152</v>
          </cell>
          <cell r="CQ12">
            <v>93651360.400000006</v>
          </cell>
          <cell r="CR12">
            <v>1251191402</v>
          </cell>
          <cell r="CS12">
            <v>472785317</v>
          </cell>
          <cell r="CT12">
            <v>89683500.799999997</v>
          </cell>
          <cell r="CU12">
            <v>132708672</v>
          </cell>
          <cell r="CV12">
            <v>19703882</v>
          </cell>
          <cell r="CW12">
            <v>428242940</v>
          </cell>
          <cell r="CX12">
            <v>756869340</v>
          </cell>
          <cell r="CY12">
            <v>377796305</v>
          </cell>
        </row>
        <row r="13">
          <cell r="A13" t="str">
            <v>kWh - Residential</v>
          </cell>
          <cell r="B13" t="str">
            <v>YVR</v>
          </cell>
          <cell r="C13">
            <v>2002</v>
          </cell>
          <cell r="D13">
            <v>11354867</v>
          </cell>
          <cell r="E13">
            <v>442416080</v>
          </cell>
          <cell r="F13">
            <v>286227229</v>
          </cell>
          <cell r="G13">
            <v>76963527</v>
          </cell>
          <cell r="H13">
            <v>282124517</v>
          </cell>
          <cell r="I13">
            <v>534809584</v>
          </cell>
          <cell r="J13">
            <v>357841995</v>
          </cell>
          <cell r="K13">
            <v>45213723</v>
          </cell>
          <cell r="L13">
            <v>16842271</v>
          </cell>
          <cell r="M13">
            <v>253649524</v>
          </cell>
          <cell r="N13">
            <v>12306142</v>
          </cell>
          <cell r="O13">
            <v>115516315</v>
          </cell>
          <cell r="P13">
            <v>15996835</v>
          </cell>
          <cell r="Q13">
            <v>4341362</v>
          </cell>
          <cell r="R13">
            <v>91843709</v>
          </cell>
          <cell r="S13">
            <v>1584798809</v>
          </cell>
          <cell r="T13">
            <v>684811661</v>
          </cell>
          <cell r="U13">
            <v>106162959</v>
          </cell>
          <cell r="V13">
            <v>32562746</v>
          </cell>
          <cell r="W13">
            <v>268250194</v>
          </cell>
          <cell r="X13">
            <v>140876233</v>
          </cell>
          <cell r="Y13">
            <v>112090846</v>
          </cell>
          <cell r="Z13">
            <v>37033883</v>
          </cell>
          <cell r="AA13">
            <v>5852818</v>
          </cell>
          <cell r="AB13">
            <v>40340400</v>
          </cell>
          <cell r="AC13">
            <v>378665428.89999998</v>
          </cell>
          <cell r="AD13">
            <v>352862668</v>
          </cell>
          <cell r="AE13">
            <v>25802760.899999999</v>
          </cell>
          <cell r="AF13">
            <v>83172330</v>
          </cell>
          <cell r="AG13">
            <v>337866377</v>
          </cell>
          <cell r="AH13">
            <v>326813916</v>
          </cell>
          <cell r="AI13">
            <v>11052461</v>
          </cell>
          <cell r="AJ13">
            <v>177417293</v>
          </cell>
          <cell r="AK13">
            <v>195544773</v>
          </cell>
          <cell r="AL13">
            <v>27216899</v>
          </cell>
          <cell r="AM13">
            <v>1802567143</v>
          </cell>
          <cell r="AN13">
            <v>1386158911</v>
          </cell>
          <cell r="AO13">
            <v>416408232</v>
          </cell>
          <cell r="AP13">
            <v>14810717</v>
          </cell>
          <cell r="AQ13">
            <v>39345946</v>
          </cell>
          <cell r="AR13">
            <v>942367912</v>
          </cell>
          <cell r="AS13">
            <v>11691112100</v>
          </cell>
          <cell r="AT13">
            <v>11679450000</v>
          </cell>
          <cell r="AU13">
            <v>11662100</v>
          </cell>
          <cell r="AV13">
            <v>2255325713</v>
          </cell>
          <cell r="AW13">
            <v>146170316</v>
          </cell>
          <cell r="AX13">
            <v>40435653</v>
          </cell>
          <cell r="AY13">
            <v>207937574</v>
          </cell>
          <cell r="AZ13">
            <v>592397236</v>
          </cell>
          <cell r="BA13">
            <v>86367988</v>
          </cell>
          <cell r="BB13">
            <v>79090352</v>
          </cell>
          <cell r="BC13">
            <v>1126683291</v>
          </cell>
          <cell r="BD13">
            <v>56688715</v>
          </cell>
          <cell r="BE13">
            <v>37213253.5</v>
          </cell>
          <cell r="BF13">
            <v>150455870</v>
          </cell>
          <cell r="BG13">
            <v>255569423</v>
          </cell>
          <cell r="BH13">
            <v>226842406</v>
          </cell>
          <cell r="BI13">
            <v>28727017</v>
          </cell>
          <cell r="BJ13">
            <v>402872888</v>
          </cell>
          <cell r="BK13">
            <v>248661554</v>
          </cell>
          <cell r="BL13">
            <v>154211334</v>
          </cell>
          <cell r="BM13">
            <v>63940313</v>
          </cell>
          <cell r="BN13">
            <v>139103756</v>
          </cell>
          <cell r="BO13">
            <v>211788238</v>
          </cell>
          <cell r="BP13">
            <v>47840309</v>
          </cell>
          <cell r="BQ13">
            <v>516094957</v>
          </cell>
          <cell r="BR13">
            <v>75060870</v>
          </cell>
          <cell r="BS13">
            <v>100616157</v>
          </cell>
          <cell r="BT13">
            <v>480135066</v>
          </cell>
          <cell r="BU13">
            <v>76563860</v>
          </cell>
          <cell r="BV13">
            <v>34515324.399999999</v>
          </cell>
          <cell r="BW13">
            <v>301118299</v>
          </cell>
          <cell r="BX13">
            <v>281474786</v>
          </cell>
          <cell r="BY13">
            <v>13050466</v>
          </cell>
          <cell r="BZ13">
            <v>6593047</v>
          </cell>
          <cell r="CA13">
            <v>43644936</v>
          </cell>
          <cell r="CB13">
            <v>1909581281</v>
          </cell>
          <cell r="CC13">
            <v>1765172709</v>
          </cell>
          <cell r="CD13">
            <v>144408572</v>
          </cell>
          <cell r="CE13">
            <v>353515082</v>
          </cell>
          <cell r="CF13">
            <v>30951632</v>
          </cell>
          <cell r="CG13">
            <v>44348020</v>
          </cell>
          <cell r="CH13">
            <v>31422729</v>
          </cell>
          <cell r="CI13">
            <v>111303194</v>
          </cell>
          <cell r="CJ13">
            <v>348898285</v>
          </cell>
          <cell r="CK13">
            <v>50972655</v>
          </cell>
          <cell r="CL13">
            <v>5641748572</v>
          </cell>
          <cell r="CM13">
            <v>932961731</v>
          </cell>
          <cell r="CN13">
            <v>865645756</v>
          </cell>
          <cell r="CO13">
            <v>20159682</v>
          </cell>
          <cell r="CP13">
            <v>47156293</v>
          </cell>
          <cell r="CQ13">
            <v>65472676.299999997</v>
          </cell>
          <cell r="CR13">
            <v>386933262</v>
          </cell>
          <cell r="CS13">
            <v>145785623</v>
          </cell>
          <cell r="CT13">
            <v>24585867.5</v>
          </cell>
          <cell r="CU13">
            <v>26784344</v>
          </cell>
          <cell r="CV13">
            <v>13788429</v>
          </cell>
          <cell r="CW13">
            <v>204755002</v>
          </cell>
          <cell r="CX13">
            <v>297965004</v>
          </cell>
          <cell r="CY13">
            <v>107536736</v>
          </cell>
        </row>
        <row r="14">
          <cell r="A14" t="str">
            <v>kWh - Other</v>
          </cell>
          <cell r="B14" t="str">
            <v>YVO</v>
          </cell>
          <cell r="C14">
            <v>2002</v>
          </cell>
          <cell r="D14">
            <v>37097432</v>
          </cell>
          <cell r="E14">
            <v>780736167</v>
          </cell>
          <cell r="F14">
            <v>855822334</v>
          </cell>
          <cell r="G14">
            <v>170489654</v>
          </cell>
          <cell r="H14">
            <v>625499894</v>
          </cell>
          <cell r="I14">
            <v>1113192115</v>
          </cell>
          <cell r="J14">
            <v>1092202765</v>
          </cell>
          <cell r="K14">
            <v>23528398</v>
          </cell>
          <cell r="L14">
            <v>16739115</v>
          </cell>
          <cell r="M14">
            <v>679670866</v>
          </cell>
          <cell r="N14">
            <v>18612490</v>
          </cell>
          <cell r="O14">
            <v>239079562</v>
          </cell>
          <cell r="P14">
            <v>9476063</v>
          </cell>
          <cell r="Q14">
            <v>3790454</v>
          </cell>
          <cell r="R14">
            <v>94393281</v>
          </cell>
          <cell r="S14">
            <v>5997665274</v>
          </cell>
          <cell r="T14">
            <v>251277895</v>
          </cell>
          <cell r="U14">
            <v>259916210</v>
          </cell>
          <cell r="V14">
            <v>31364401</v>
          </cell>
          <cell r="W14">
            <v>270257570</v>
          </cell>
          <cell r="X14">
            <v>484049239</v>
          </cell>
          <cell r="Y14">
            <v>174807748</v>
          </cell>
          <cell r="Z14">
            <v>39655808</v>
          </cell>
          <cell r="AA14">
            <v>3260214</v>
          </cell>
          <cell r="AB14">
            <v>52310590.900000006</v>
          </cell>
          <cell r="AC14">
            <v>526544500.60000002</v>
          </cell>
          <cell r="AD14">
            <v>488828114</v>
          </cell>
          <cell r="AE14">
            <v>37716386.600000001</v>
          </cell>
          <cell r="AF14">
            <v>68686777</v>
          </cell>
          <cell r="AG14">
            <v>1145056768</v>
          </cell>
          <cell r="AH14">
            <v>1141665116</v>
          </cell>
          <cell r="AI14">
            <v>3391652</v>
          </cell>
          <cell r="AJ14">
            <v>173494430</v>
          </cell>
          <cell r="AK14">
            <v>218397505</v>
          </cell>
          <cell r="AL14">
            <v>91891239</v>
          </cell>
          <cell r="AM14">
            <v>1510928084</v>
          </cell>
          <cell r="AN14">
            <v>514886702</v>
          </cell>
          <cell r="AO14">
            <v>996041382</v>
          </cell>
          <cell r="AP14">
            <v>10798494</v>
          </cell>
          <cell r="AQ14">
            <v>159291540</v>
          </cell>
          <cell r="AR14">
            <v>2476612519</v>
          </cell>
          <cell r="AS14">
            <v>9865595152</v>
          </cell>
          <cell r="AT14">
            <v>9856800000</v>
          </cell>
          <cell r="AU14">
            <v>8795152</v>
          </cell>
          <cell r="AV14">
            <v>5215232322</v>
          </cell>
          <cell r="AW14">
            <v>23488221</v>
          </cell>
          <cell r="AX14">
            <v>70772427</v>
          </cell>
          <cell r="AY14">
            <v>525516458</v>
          </cell>
          <cell r="AZ14">
            <v>1322816925</v>
          </cell>
          <cell r="BA14">
            <v>203704215</v>
          </cell>
          <cell r="BB14">
            <v>47645921</v>
          </cell>
          <cell r="BC14">
            <v>2211520107</v>
          </cell>
          <cell r="BD14">
            <v>116566871</v>
          </cell>
          <cell r="BE14">
            <v>146696397.69999999</v>
          </cell>
          <cell r="BF14">
            <v>413108853</v>
          </cell>
          <cell r="BG14">
            <v>421702644</v>
          </cell>
          <cell r="BH14">
            <v>411291525</v>
          </cell>
          <cell r="BI14">
            <v>10411119</v>
          </cell>
          <cell r="BJ14">
            <v>696028821</v>
          </cell>
          <cell r="BK14">
            <v>544351264</v>
          </cell>
          <cell r="BL14">
            <v>151677557</v>
          </cell>
          <cell r="BM14">
            <v>105234235</v>
          </cell>
          <cell r="BN14">
            <v>213626194</v>
          </cell>
          <cell r="BO14">
            <v>371656384</v>
          </cell>
          <cell r="BP14">
            <v>94842318</v>
          </cell>
          <cell r="BQ14">
            <v>1222982888</v>
          </cell>
          <cell r="BR14">
            <v>140528192</v>
          </cell>
          <cell r="BS14">
            <v>186268401</v>
          </cell>
          <cell r="BT14">
            <v>683306717</v>
          </cell>
          <cell r="BU14">
            <v>114753568</v>
          </cell>
          <cell r="BV14">
            <v>44421692.899999999</v>
          </cell>
          <cell r="BW14">
            <v>507803687</v>
          </cell>
          <cell r="BX14">
            <v>483005426</v>
          </cell>
          <cell r="BY14">
            <v>18699684</v>
          </cell>
          <cell r="BZ14">
            <v>6098577</v>
          </cell>
          <cell r="CA14">
            <v>102217464</v>
          </cell>
          <cell r="CB14">
            <v>2981786554</v>
          </cell>
          <cell r="CC14">
            <v>2721614153</v>
          </cell>
          <cell r="CD14">
            <v>260172401</v>
          </cell>
          <cell r="CE14">
            <v>361158910</v>
          </cell>
          <cell r="CF14">
            <v>59439430</v>
          </cell>
          <cell r="CG14">
            <v>78133345</v>
          </cell>
          <cell r="CH14">
            <v>54837597</v>
          </cell>
          <cell r="CI14">
            <v>250905146</v>
          </cell>
          <cell r="CJ14">
            <v>666743157</v>
          </cell>
          <cell r="CK14">
            <v>166817551</v>
          </cell>
          <cell r="CL14">
            <v>20535270575</v>
          </cell>
          <cell r="CM14">
            <v>1471596891</v>
          </cell>
          <cell r="CN14">
            <v>1416325375</v>
          </cell>
          <cell r="CO14">
            <v>10600657</v>
          </cell>
          <cell r="CP14">
            <v>44670859</v>
          </cell>
          <cell r="CQ14">
            <v>28178684.100000009</v>
          </cell>
          <cell r="CR14">
            <v>864258140</v>
          </cell>
          <cell r="CS14">
            <v>326999694</v>
          </cell>
          <cell r="CT14">
            <v>65097633.299999997</v>
          </cell>
          <cell r="CU14">
            <v>105924328</v>
          </cell>
          <cell r="CV14">
            <v>5915453</v>
          </cell>
          <cell r="CW14">
            <v>223487938</v>
          </cell>
          <cell r="CX14">
            <v>458904336</v>
          </cell>
          <cell r="CY14">
            <v>270259569</v>
          </cell>
        </row>
        <row r="15">
          <cell r="A15" t="str">
            <v>kW</v>
          </cell>
          <cell r="B15" t="str">
            <v>YD</v>
          </cell>
          <cell r="C15">
            <v>2002</v>
          </cell>
          <cell r="D15">
            <v>63091.3</v>
          </cell>
          <cell r="E15">
            <v>1515941</v>
          </cell>
          <cell r="F15">
            <v>1170270</v>
          </cell>
          <cell r="G15">
            <v>460108</v>
          </cell>
          <cell r="H15">
            <v>1367555</v>
          </cell>
          <cell r="I15">
            <v>2383672</v>
          </cell>
          <cell r="J15">
            <v>3118426</v>
          </cell>
          <cell r="K15">
            <v>226875.9</v>
          </cell>
          <cell r="L15">
            <v>23502</v>
          </cell>
          <cell r="M15">
            <v>1417879</v>
          </cell>
          <cell r="N15">
            <v>29091</v>
          </cell>
          <cell r="O15">
            <v>685000</v>
          </cell>
          <cell r="P15">
            <v>8066.1</v>
          </cell>
          <cell r="Q15">
            <v>2989</v>
          </cell>
          <cell r="R15">
            <v>0</v>
          </cell>
          <cell r="S15">
            <v>13543050</v>
          </cell>
          <cell r="T15">
            <v>5167186</v>
          </cell>
          <cell r="U15">
            <v>477886</v>
          </cell>
          <cell r="V15">
            <v>0</v>
          </cell>
          <cell r="W15">
            <v>531155</v>
          </cell>
          <cell r="X15">
            <v>1012308</v>
          </cell>
          <cell r="Y15">
            <v>303387</v>
          </cell>
          <cell r="Z15">
            <v>34727</v>
          </cell>
          <cell r="AA15">
            <v>6731</v>
          </cell>
          <cell r="AB15">
            <v>86690.2</v>
          </cell>
          <cell r="AC15">
            <v>938274.5</v>
          </cell>
          <cell r="AD15">
            <v>887147.3</v>
          </cell>
          <cell r="AE15">
            <v>51127.199999999997</v>
          </cell>
          <cell r="AF15">
            <v>159107.79999999999</v>
          </cell>
          <cell r="AG15">
            <v>2214584</v>
          </cell>
          <cell r="AH15">
            <v>2213345</v>
          </cell>
          <cell r="AI15">
            <v>1239</v>
          </cell>
          <cell r="AJ15">
            <v>534513</v>
          </cell>
          <cell r="AK15">
            <v>0</v>
          </cell>
          <cell r="AL15">
            <v>132872.70000000001</v>
          </cell>
          <cell r="AM15">
            <v>9647662</v>
          </cell>
          <cell r="AN15">
            <v>7664796</v>
          </cell>
          <cell r="AO15">
            <v>1982866</v>
          </cell>
          <cell r="AP15">
            <v>14500</v>
          </cell>
          <cell r="AQ15">
            <v>0</v>
          </cell>
          <cell r="AR15">
            <v>5165248</v>
          </cell>
          <cell r="AS15">
            <v>27724462</v>
          </cell>
          <cell r="AT15">
            <v>27712700</v>
          </cell>
          <cell r="AU15">
            <v>11762</v>
          </cell>
          <cell r="AV15">
            <v>10794022</v>
          </cell>
          <cell r="AW15">
            <v>97496</v>
          </cell>
          <cell r="AX15">
            <v>80384</v>
          </cell>
          <cell r="AY15">
            <v>906017</v>
          </cell>
          <cell r="AZ15">
            <v>2761466</v>
          </cell>
          <cell r="BA15">
            <v>380000</v>
          </cell>
          <cell r="BB15">
            <v>234574.8</v>
          </cell>
          <cell r="BC15">
            <v>4275856</v>
          </cell>
          <cell r="BD15">
            <v>290710</v>
          </cell>
          <cell r="BE15">
            <v>312707.59999999998</v>
          </cell>
          <cell r="BF15">
            <v>880101</v>
          </cell>
          <cell r="BG15">
            <v>733847</v>
          </cell>
          <cell r="BH15">
            <v>721672</v>
          </cell>
          <cell r="BI15">
            <v>12175</v>
          </cell>
          <cell r="BJ15">
            <v>2238803</v>
          </cell>
          <cell r="BK15">
            <v>1775029</v>
          </cell>
          <cell r="BL15">
            <v>463774</v>
          </cell>
          <cell r="BM15">
            <v>198904</v>
          </cell>
          <cell r="BN15">
            <v>356580</v>
          </cell>
          <cell r="BO15">
            <v>691273</v>
          </cell>
          <cell r="BP15">
            <v>754897</v>
          </cell>
          <cell r="BQ15">
            <v>2543873</v>
          </cell>
          <cell r="BR15">
            <v>284024</v>
          </cell>
          <cell r="BS15">
            <v>313102</v>
          </cell>
          <cell r="BT15">
            <v>1581826</v>
          </cell>
          <cell r="BU15">
            <v>195834</v>
          </cell>
          <cell r="BV15">
            <v>0</v>
          </cell>
          <cell r="BW15">
            <v>898619</v>
          </cell>
          <cell r="BX15">
            <v>860844</v>
          </cell>
          <cell r="BY15">
            <v>33029</v>
          </cell>
          <cell r="BZ15">
            <v>4746</v>
          </cell>
          <cell r="CA15">
            <v>258336.6</v>
          </cell>
          <cell r="CB15">
            <v>9185825</v>
          </cell>
          <cell r="CC15">
            <v>8702745</v>
          </cell>
          <cell r="CD15">
            <v>483080</v>
          </cell>
          <cell r="CE15">
            <v>673677</v>
          </cell>
          <cell r="CF15">
            <v>124674</v>
          </cell>
          <cell r="CG15">
            <v>148083.29999999999</v>
          </cell>
          <cell r="CH15">
            <v>72507</v>
          </cell>
          <cell r="CI15">
            <v>537127</v>
          </cell>
          <cell r="CJ15">
            <v>463537</v>
          </cell>
          <cell r="CK15">
            <v>339211</v>
          </cell>
          <cell r="CL15">
            <v>43696886</v>
          </cell>
          <cell r="CM15">
            <v>2861868</v>
          </cell>
          <cell r="CN15">
            <v>2723610</v>
          </cell>
          <cell r="CO15">
            <v>39346</v>
          </cell>
          <cell r="CP15">
            <v>98912</v>
          </cell>
          <cell r="CQ15">
            <v>56478.6</v>
          </cell>
          <cell r="CR15">
            <v>1831005</v>
          </cell>
          <cell r="CS15">
            <v>723728</v>
          </cell>
          <cell r="CT15">
            <v>130012</v>
          </cell>
          <cell r="CU15">
            <v>229361.8</v>
          </cell>
          <cell r="CV15">
            <v>82903</v>
          </cell>
          <cell r="CW15">
            <v>0</v>
          </cell>
          <cell r="CX15">
            <v>0</v>
          </cell>
          <cell r="CY15">
            <v>491674</v>
          </cell>
        </row>
        <row r="16">
          <cell r="A16" t="str">
            <v>kW - Residential</v>
          </cell>
          <cell r="B16" t="str">
            <v>YDR</v>
          </cell>
          <cell r="C16">
            <v>2002</v>
          </cell>
          <cell r="D16">
            <v>0</v>
          </cell>
          <cell r="E16">
            <v>0</v>
          </cell>
          <cell r="F16">
            <v>0</v>
          </cell>
          <cell r="G16">
            <v>0</v>
          </cell>
          <cell r="H16">
            <v>0</v>
          </cell>
          <cell r="I16">
            <v>0</v>
          </cell>
          <cell r="J16">
            <v>0</v>
          </cell>
          <cell r="K16">
            <v>0</v>
          </cell>
          <cell r="L16">
            <v>0</v>
          </cell>
          <cell r="M16">
            <v>0</v>
          </cell>
          <cell r="N16">
            <v>0</v>
          </cell>
          <cell r="O16">
            <v>213439</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946200</v>
          </cell>
          <cell r="AT16">
            <v>946200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1601337</v>
          </cell>
          <cell r="CS16">
            <v>0</v>
          </cell>
          <cell r="CT16">
            <v>0</v>
          </cell>
          <cell r="CU16">
            <v>0</v>
          </cell>
          <cell r="CV16">
            <v>0</v>
          </cell>
          <cell r="CW16">
            <v>0</v>
          </cell>
          <cell r="CX16">
            <v>0</v>
          </cell>
          <cell r="CY16">
            <v>0</v>
          </cell>
        </row>
        <row r="17">
          <cell r="A17" t="str">
            <v>kW - Other</v>
          </cell>
          <cell r="B17" t="str">
            <v>YDO</v>
          </cell>
          <cell r="C17">
            <v>2002</v>
          </cell>
          <cell r="D17">
            <v>63091.3</v>
          </cell>
          <cell r="E17">
            <v>1515941</v>
          </cell>
          <cell r="F17">
            <v>1170270</v>
          </cell>
          <cell r="G17">
            <v>460108</v>
          </cell>
          <cell r="H17">
            <v>1367555</v>
          </cell>
          <cell r="I17">
            <v>2383672</v>
          </cell>
          <cell r="J17">
            <v>3118426</v>
          </cell>
          <cell r="K17">
            <v>226875.9</v>
          </cell>
          <cell r="L17">
            <v>23502</v>
          </cell>
          <cell r="M17">
            <v>1417879</v>
          </cell>
          <cell r="N17">
            <v>29091</v>
          </cell>
          <cell r="O17">
            <v>471561</v>
          </cell>
          <cell r="P17">
            <v>8066.1</v>
          </cell>
          <cell r="Q17">
            <v>2989</v>
          </cell>
          <cell r="R17">
            <v>0</v>
          </cell>
          <cell r="S17">
            <v>13543050</v>
          </cell>
          <cell r="T17">
            <v>5167186</v>
          </cell>
          <cell r="U17">
            <v>477886</v>
          </cell>
          <cell r="V17">
            <v>0</v>
          </cell>
          <cell r="W17">
            <v>531155</v>
          </cell>
          <cell r="X17">
            <v>1012308</v>
          </cell>
          <cell r="Y17">
            <v>303387</v>
          </cell>
          <cell r="Z17">
            <v>34727</v>
          </cell>
          <cell r="AA17">
            <v>6731</v>
          </cell>
          <cell r="AB17">
            <v>86690.2</v>
          </cell>
          <cell r="AC17">
            <v>938274.5</v>
          </cell>
          <cell r="AD17">
            <v>887147.3</v>
          </cell>
          <cell r="AE17">
            <v>51127.199999999997</v>
          </cell>
          <cell r="AF17">
            <v>159107.79999999999</v>
          </cell>
          <cell r="AG17">
            <v>2214584</v>
          </cell>
          <cell r="AH17">
            <v>2213345</v>
          </cell>
          <cell r="AI17">
            <v>1239</v>
          </cell>
          <cell r="AJ17">
            <v>534513</v>
          </cell>
          <cell r="AK17">
            <v>0</v>
          </cell>
          <cell r="AL17">
            <v>132872.70000000001</v>
          </cell>
          <cell r="AM17">
            <v>9647662</v>
          </cell>
          <cell r="AN17">
            <v>7664796</v>
          </cell>
          <cell r="AO17">
            <v>1982866</v>
          </cell>
          <cell r="AP17">
            <v>14500</v>
          </cell>
          <cell r="AQ17">
            <v>0</v>
          </cell>
          <cell r="AR17">
            <v>5165248</v>
          </cell>
          <cell r="AS17">
            <v>26778262</v>
          </cell>
          <cell r="AT17">
            <v>26766500</v>
          </cell>
          <cell r="AU17">
            <v>11762</v>
          </cell>
          <cell r="AV17">
            <v>10794022</v>
          </cell>
          <cell r="AW17">
            <v>97496</v>
          </cell>
          <cell r="AX17">
            <v>80384</v>
          </cell>
          <cell r="AY17">
            <v>906017</v>
          </cell>
          <cell r="AZ17">
            <v>2761466</v>
          </cell>
          <cell r="BA17">
            <v>380000</v>
          </cell>
          <cell r="BB17">
            <v>234574.8</v>
          </cell>
          <cell r="BC17">
            <v>4275856</v>
          </cell>
          <cell r="BD17">
            <v>290710</v>
          </cell>
          <cell r="BE17">
            <v>312707.59999999998</v>
          </cell>
          <cell r="BF17">
            <v>880101</v>
          </cell>
          <cell r="BG17">
            <v>733847</v>
          </cell>
          <cell r="BH17">
            <v>721672</v>
          </cell>
          <cell r="BI17">
            <v>12175</v>
          </cell>
          <cell r="BJ17">
            <v>2238803</v>
          </cell>
          <cell r="BK17">
            <v>1775029</v>
          </cell>
          <cell r="BL17">
            <v>463774</v>
          </cell>
          <cell r="BM17">
            <v>198904</v>
          </cell>
          <cell r="BN17">
            <v>356580</v>
          </cell>
          <cell r="BO17">
            <v>691273</v>
          </cell>
          <cell r="BP17">
            <v>754897</v>
          </cell>
          <cell r="BQ17">
            <v>2543873</v>
          </cell>
          <cell r="BR17">
            <v>284024</v>
          </cell>
          <cell r="BS17">
            <v>313102</v>
          </cell>
          <cell r="BT17">
            <v>1581826</v>
          </cell>
          <cell r="BU17">
            <v>195834</v>
          </cell>
          <cell r="BV17">
            <v>0</v>
          </cell>
          <cell r="BW17">
            <v>898619</v>
          </cell>
          <cell r="BX17">
            <v>860844</v>
          </cell>
          <cell r="BY17">
            <v>33029</v>
          </cell>
          <cell r="BZ17">
            <v>4746</v>
          </cell>
          <cell r="CA17">
            <v>258336.6</v>
          </cell>
          <cell r="CB17">
            <v>9185825</v>
          </cell>
          <cell r="CC17">
            <v>8702745</v>
          </cell>
          <cell r="CD17">
            <v>483080</v>
          </cell>
          <cell r="CE17">
            <v>673677</v>
          </cell>
          <cell r="CF17">
            <v>124674</v>
          </cell>
          <cell r="CG17">
            <v>148083.29999999999</v>
          </cell>
          <cell r="CH17">
            <v>72507</v>
          </cell>
          <cell r="CI17">
            <v>537127</v>
          </cell>
          <cell r="CJ17">
            <v>463537</v>
          </cell>
          <cell r="CK17">
            <v>339211</v>
          </cell>
          <cell r="CL17">
            <v>43696886</v>
          </cell>
          <cell r="CM17">
            <v>2861868</v>
          </cell>
          <cell r="CN17">
            <v>2723610</v>
          </cell>
          <cell r="CO17">
            <v>39346</v>
          </cell>
          <cell r="CP17">
            <v>98912</v>
          </cell>
          <cell r="CQ17">
            <v>56478.6</v>
          </cell>
          <cell r="CR17">
            <v>229668</v>
          </cell>
          <cell r="CS17">
            <v>723728</v>
          </cell>
          <cell r="CT17">
            <v>130012</v>
          </cell>
          <cell r="CU17">
            <v>229361.8</v>
          </cell>
          <cell r="CV17">
            <v>82903</v>
          </cell>
          <cell r="CW17">
            <v>0</v>
          </cell>
          <cell r="CX17">
            <v>0</v>
          </cell>
          <cell r="CY17">
            <v>491674</v>
          </cell>
        </row>
        <row r="18">
          <cell r="A18" t="str">
            <v>Total service area</v>
          </cell>
          <cell r="B18" t="str">
            <v>AREA</v>
          </cell>
          <cell r="C18">
            <v>2002</v>
          </cell>
          <cell r="D18">
            <v>380.25</v>
          </cell>
          <cell r="E18">
            <v>374</v>
          </cell>
          <cell r="F18">
            <v>201.3</v>
          </cell>
          <cell r="G18">
            <v>257.5</v>
          </cell>
          <cell r="H18">
            <v>74</v>
          </cell>
          <cell r="I18">
            <v>188.16</v>
          </cell>
          <cell r="J18">
            <v>303</v>
          </cell>
          <cell r="K18">
            <v>10.77</v>
          </cell>
          <cell r="L18">
            <v>2</v>
          </cell>
          <cell r="M18">
            <v>70</v>
          </cell>
          <cell r="N18">
            <v>4.78</v>
          </cell>
          <cell r="O18">
            <v>57.8</v>
          </cell>
          <cell r="P18">
            <v>5</v>
          </cell>
          <cell r="Q18">
            <v>2</v>
          </cell>
          <cell r="R18">
            <v>21.26</v>
          </cell>
          <cell r="S18">
            <v>287</v>
          </cell>
          <cell r="T18">
            <v>120</v>
          </cell>
          <cell r="U18">
            <v>46.96</v>
          </cell>
          <cell r="V18">
            <v>99</v>
          </cell>
          <cell r="W18">
            <v>104.56</v>
          </cell>
          <cell r="X18">
            <v>44.66</v>
          </cell>
          <cell r="Y18">
            <v>168</v>
          </cell>
          <cell r="Z18">
            <v>26.5</v>
          </cell>
          <cell r="AA18">
            <v>1.5</v>
          </cell>
          <cell r="AB18">
            <v>13600</v>
          </cell>
          <cell r="AC18">
            <v>411.5</v>
          </cell>
          <cell r="AD18">
            <v>402.5</v>
          </cell>
          <cell r="AE18">
            <v>9</v>
          </cell>
          <cell r="AF18">
            <v>68.12</v>
          </cell>
          <cell r="AG18">
            <v>93</v>
          </cell>
          <cell r="AH18">
            <v>89</v>
          </cell>
          <cell r="AI18">
            <v>4</v>
          </cell>
          <cell r="AJ18">
            <v>1275</v>
          </cell>
          <cell r="AK18">
            <v>354.5</v>
          </cell>
          <cell r="AL18">
            <v>93.48</v>
          </cell>
          <cell r="AM18">
            <v>426</v>
          </cell>
          <cell r="AN18">
            <v>331</v>
          </cell>
          <cell r="AO18">
            <v>95</v>
          </cell>
          <cell r="AP18">
            <v>9.76</v>
          </cell>
          <cell r="AQ18">
            <v>8.6</v>
          </cell>
          <cell r="AR18">
            <v>295</v>
          </cell>
          <cell r="AS18">
            <v>650006.19999999995</v>
          </cell>
          <cell r="AT18">
            <v>650000</v>
          </cell>
          <cell r="AU18">
            <v>6.2</v>
          </cell>
          <cell r="AV18">
            <v>1054</v>
          </cell>
          <cell r="AW18">
            <v>292</v>
          </cell>
          <cell r="AX18">
            <v>24.8</v>
          </cell>
          <cell r="AY18">
            <v>31.62</v>
          </cell>
          <cell r="AZ18">
            <v>404</v>
          </cell>
          <cell r="BA18">
            <v>27.33</v>
          </cell>
          <cell r="BB18">
            <v>77.400000000000006</v>
          </cell>
          <cell r="BC18">
            <v>421.5</v>
          </cell>
          <cell r="BD18">
            <v>21.86</v>
          </cell>
          <cell r="BE18">
            <v>20</v>
          </cell>
          <cell r="BF18">
            <v>381</v>
          </cell>
          <cell r="BG18">
            <v>88</v>
          </cell>
          <cell r="BH18">
            <v>41</v>
          </cell>
          <cell r="BI18">
            <v>47</v>
          </cell>
          <cell r="BJ18">
            <v>787.07</v>
          </cell>
          <cell r="BK18">
            <v>207</v>
          </cell>
          <cell r="BL18">
            <v>580.07000000000005</v>
          </cell>
          <cell r="BM18">
            <v>125</v>
          </cell>
          <cell r="BN18">
            <v>693</v>
          </cell>
          <cell r="BO18">
            <v>330</v>
          </cell>
          <cell r="BP18">
            <v>28</v>
          </cell>
          <cell r="BQ18">
            <v>143</v>
          </cell>
          <cell r="BR18">
            <v>15.5</v>
          </cell>
          <cell r="BS18">
            <v>27</v>
          </cell>
          <cell r="BT18">
            <v>143</v>
          </cell>
          <cell r="BU18">
            <v>35.6</v>
          </cell>
          <cell r="BV18">
            <v>15</v>
          </cell>
          <cell r="BW18">
            <v>66.33</v>
          </cell>
          <cell r="BX18">
            <v>61.38</v>
          </cell>
          <cell r="BY18">
            <v>2.85</v>
          </cell>
          <cell r="BZ18">
            <v>2.1</v>
          </cell>
          <cell r="CA18">
            <v>123.37</v>
          </cell>
          <cell r="CB18">
            <v>624.4</v>
          </cell>
          <cell r="CC18">
            <v>575</v>
          </cell>
          <cell r="CD18">
            <v>49.4</v>
          </cell>
          <cell r="CE18">
            <v>342</v>
          </cell>
          <cell r="CF18">
            <v>13</v>
          </cell>
          <cell r="CG18">
            <v>18.7</v>
          </cell>
          <cell r="CH18">
            <v>536</v>
          </cell>
          <cell r="CI18">
            <v>31</v>
          </cell>
          <cell r="CJ18">
            <v>381</v>
          </cell>
          <cell r="CK18">
            <v>9</v>
          </cell>
          <cell r="CL18">
            <v>650</v>
          </cell>
          <cell r="CM18">
            <v>635.05999999999995</v>
          </cell>
          <cell r="CN18">
            <v>414.46</v>
          </cell>
          <cell r="CO18">
            <v>3.6</v>
          </cell>
          <cell r="CP18">
            <v>217</v>
          </cell>
          <cell r="CQ18">
            <v>61</v>
          </cell>
          <cell r="CR18">
            <v>656</v>
          </cell>
          <cell r="CS18">
            <v>81.23</v>
          </cell>
          <cell r="CT18">
            <v>14</v>
          </cell>
          <cell r="CU18">
            <v>11.5</v>
          </cell>
          <cell r="CV18">
            <v>685</v>
          </cell>
          <cell r="CW18">
            <v>49.16</v>
          </cell>
          <cell r="CX18">
            <v>147.24</v>
          </cell>
          <cell r="CY18">
            <v>29.91</v>
          </cell>
        </row>
        <row r="19">
          <cell r="A19" t="str">
            <v>Urban service area</v>
          </cell>
          <cell r="B19" t="str">
            <v>AREAURB</v>
          </cell>
          <cell r="C19">
            <v>2002</v>
          </cell>
          <cell r="D19">
            <v>0</v>
          </cell>
          <cell r="E19">
            <v>11</v>
          </cell>
          <cell r="F19">
            <v>147.30000000000001</v>
          </cell>
          <cell r="G19">
            <v>240</v>
          </cell>
          <cell r="H19">
            <v>0</v>
          </cell>
          <cell r="I19">
            <v>90.39</v>
          </cell>
          <cell r="J19">
            <v>213</v>
          </cell>
          <cell r="K19">
            <v>0</v>
          </cell>
          <cell r="L19">
            <v>0</v>
          </cell>
          <cell r="M19">
            <v>0</v>
          </cell>
          <cell r="N19">
            <v>0</v>
          </cell>
          <cell r="O19">
            <v>0</v>
          </cell>
          <cell r="P19">
            <v>0</v>
          </cell>
          <cell r="Q19">
            <v>0</v>
          </cell>
          <cell r="R19">
            <v>0</v>
          </cell>
          <cell r="S19">
            <v>0</v>
          </cell>
          <cell r="T19">
            <v>0</v>
          </cell>
          <cell r="U19">
            <v>0</v>
          </cell>
          <cell r="V19">
            <v>73</v>
          </cell>
          <cell r="W19">
            <v>38</v>
          </cell>
          <cell r="X19">
            <v>0</v>
          </cell>
          <cell r="Y19">
            <v>133</v>
          </cell>
          <cell r="Z19">
            <v>0</v>
          </cell>
          <cell r="AA19">
            <v>0</v>
          </cell>
          <cell r="AB19">
            <v>12987</v>
          </cell>
          <cell r="AC19">
            <v>120.75</v>
          </cell>
          <cell r="AD19">
            <v>120.75</v>
          </cell>
          <cell r="AE19">
            <v>0</v>
          </cell>
          <cell r="AF19">
            <v>45.42</v>
          </cell>
          <cell r="AG19">
            <v>0</v>
          </cell>
          <cell r="AH19">
            <v>0</v>
          </cell>
          <cell r="AI19">
            <v>0</v>
          </cell>
          <cell r="AJ19">
            <v>1225</v>
          </cell>
          <cell r="AK19">
            <v>331.8</v>
          </cell>
          <cell r="AL19">
            <v>5.15</v>
          </cell>
          <cell r="AM19">
            <v>115</v>
          </cell>
          <cell r="AN19">
            <v>88</v>
          </cell>
          <cell r="AO19">
            <v>27</v>
          </cell>
          <cell r="AP19">
            <v>0</v>
          </cell>
          <cell r="AQ19">
            <v>0</v>
          </cell>
          <cell r="AR19">
            <v>0</v>
          </cell>
          <cell r="AS19">
            <v>650000</v>
          </cell>
          <cell r="AT19">
            <v>650000</v>
          </cell>
          <cell r="AU19">
            <v>0</v>
          </cell>
          <cell r="AV19">
            <v>600</v>
          </cell>
          <cell r="AW19">
            <v>234</v>
          </cell>
          <cell r="AX19">
            <v>0</v>
          </cell>
          <cell r="AY19">
            <v>0</v>
          </cell>
          <cell r="AZ19">
            <v>280</v>
          </cell>
          <cell r="BA19">
            <v>0</v>
          </cell>
          <cell r="BB19">
            <v>57</v>
          </cell>
          <cell r="BC19">
            <v>258.5</v>
          </cell>
          <cell r="BD19">
            <v>0</v>
          </cell>
          <cell r="BE19">
            <v>0</v>
          </cell>
          <cell r="BF19">
            <v>372.4</v>
          </cell>
          <cell r="BG19">
            <v>22</v>
          </cell>
          <cell r="BH19">
            <v>0</v>
          </cell>
          <cell r="BI19">
            <v>22</v>
          </cell>
          <cell r="BJ19">
            <v>567.79999999999995</v>
          </cell>
          <cell r="BK19">
            <v>0</v>
          </cell>
          <cell r="BL19">
            <v>567.79999999999995</v>
          </cell>
          <cell r="BM19">
            <v>111</v>
          </cell>
          <cell r="BN19">
            <v>549</v>
          </cell>
          <cell r="BO19">
            <v>279</v>
          </cell>
          <cell r="BP19">
            <v>0</v>
          </cell>
          <cell r="BQ19">
            <v>41</v>
          </cell>
          <cell r="BR19">
            <v>0</v>
          </cell>
          <cell r="BS19">
            <v>0</v>
          </cell>
          <cell r="BT19">
            <v>74.36</v>
          </cell>
          <cell r="BU19">
            <v>0</v>
          </cell>
          <cell r="BV19">
            <v>0</v>
          </cell>
          <cell r="BW19">
            <v>0</v>
          </cell>
          <cell r="BX19">
            <v>0</v>
          </cell>
          <cell r="BY19">
            <v>0</v>
          </cell>
          <cell r="BZ19">
            <v>0</v>
          </cell>
          <cell r="CA19">
            <v>102.94</v>
          </cell>
          <cell r="CB19">
            <v>189.1</v>
          </cell>
          <cell r="CC19">
            <v>165</v>
          </cell>
          <cell r="CD19">
            <v>24.1</v>
          </cell>
          <cell r="CE19">
            <v>284</v>
          </cell>
          <cell r="CF19">
            <v>0</v>
          </cell>
          <cell r="CG19">
            <v>7.2</v>
          </cell>
          <cell r="CH19">
            <v>530</v>
          </cell>
          <cell r="CI19">
            <v>0</v>
          </cell>
          <cell r="CJ19">
            <v>326</v>
          </cell>
          <cell r="CK19">
            <v>1</v>
          </cell>
          <cell r="CL19">
            <v>0</v>
          </cell>
          <cell r="CM19">
            <v>382</v>
          </cell>
          <cell r="CN19">
            <v>175</v>
          </cell>
          <cell r="CO19">
            <v>0</v>
          </cell>
          <cell r="CP19">
            <v>207</v>
          </cell>
          <cell r="CQ19">
            <v>8</v>
          </cell>
          <cell r="CR19">
            <v>590</v>
          </cell>
          <cell r="CS19">
            <v>0</v>
          </cell>
          <cell r="CT19">
            <v>0</v>
          </cell>
          <cell r="CU19">
            <v>0</v>
          </cell>
          <cell r="CV19">
            <v>677.5</v>
          </cell>
          <cell r="CW19">
            <v>0</v>
          </cell>
          <cell r="CX19">
            <v>76.03</v>
          </cell>
          <cell r="CY19">
            <v>0</v>
          </cell>
        </row>
        <row r="20">
          <cell r="A20" t="str">
            <v>Rural service area</v>
          </cell>
          <cell r="B20" t="str">
            <v>AREARUR</v>
          </cell>
          <cell r="C20">
            <v>2002</v>
          </cell>
          <cell r="D20">
            <v>380.25</v>
          </cell>
          <cell r="E20">
            <v>363</v>
          </cell>
          <cell r="F20">
            <v>54</v>
          </cell>
          <cell r="G20">
            <v>17.5</v>
          </cell>
          <cell r="H20">
            <v>74</v>
          </cell>
          <cell r="I20">
            <v>97.77</v>
          </cell>
          <cell r="J20">
            <v>90</v>
          </cell>
          <cell r="K20">
            <v>10.77</v>
          </cell>
          <cell r="L20">
            <v>2</v>
          </cell>
          <cell r="M20">
            <v>70</v>
          </cell>
          <cell r="N20">
            <v>4.78</v>
          </cell>
          <cell r="O20">
            <v>57.8</v>
          </cell>
          <cell r="P20">
            <v>5</v>
          </cell>
          <cell r="Q20">
            <v>2</v>
          </cell>
          <cell r="R20">
            <v>21.26</v>
          </cell>
          <cell r="S20">
            <v>287</v>
          </cell>
          <cell r="T20">
            <v>120</v>
          </cell>
          <cell r="U20">
            <v>46.96</v>
          </cell>
          <cell r="V20">
            <v>26</v>
          </cell>
          <cell r="W20">
            <v>66.56</v>
          </cell>
          <cell r="X20">
            <v>44.66</v>
          </cell>
          <cell r="Y20">
            <v>35</v>
          </cell>
          <cell r="Z20">
            <v>26.5</v>
          </cell>
          <cell r="AA20">
            <v>1.5</v>
          </cell>
          <cell r="AB20">
            <v>613</v>
          </cell>
          <cell r="AC20">
            <v>290.75</v>
          </cell>
          <cell r="AD20">
            <v>281.75</v>
          </cell>
          <cell r="AE20">
            <v>9</v>
          </cell>
          <cell r="AF20">
            <v>22.7</v>
          </cell>
          <cell r="AG20">
            <v>93</v>
          </cell>
          <cell r="AH20">
            <v>89</v>
          </cell>
          <cell r="AI20">
            <v>4</v>
          </cell>
          <cell r="AJ20">
            <v>50</v>
          </cell>
          <cell r="AK20">
            <v>22.7</v>
          </cell>
          <cell r="AL20">
            <v>88.33</v>
          </cell>
          <cell r="AM20">
            <v>311</v>
          </cell>
          <cell r="AN20">
            <v>243</v>
          </cell>
          <cell r="AO20">
            <v>68</v>
          </cell>
          <cell r="AP20">
            <v>9.76</v>
          </cell>
          <cell r="AQ20">
            <v>8.6</v>
          </cell>
          <cell r="AR20">
            <v>295</v>
          </cell>
          <cell r="AS20">
            <v>6.2</v>
          </cell>
          <cell r="AT20">
            <v>0</v>
          </cell>
          <cell r="AU20">
            <v>6.2</v>
          </cell>
          <cell r="AV20">
            <v>454</v>
          </cell>
          <cell r="AW20">
            <v>58</v>
          </cell>
          <cell r="AX20">
            <v>24.8</v>
          </cell>
          <cell r="AY20">
            <v>31.62</v>
          </cell>
          <cell r="AZ20">
            <v>124</v>
          </cell>
          <cell r="BA20">
            <v>27.33</v>
          </cell>
          <cell r="BB20">
            <v>20.399999999999999</v>
          </cell>
          <cell r="BC20">
            <v>163</v>
          </cell>
          <cell r="BD20">
            <v>21.86</v>
          </cell>
          <cell r="BE20">
            <v>20</v>
          </cell>
          <cell r="BF20">
            <v>8.6</v>
          </cell>
          <cell r="BG20">
            <v>66</v>
          </cell>
          <cell r="BH20">
            <v>41</v>
          </cell>
          <cell r="BI20">
            <v>25</v>
          </cell>
          <cell r="BJ20">
            <v>219.27</v>
          </cell>
          <cell r="BK20">
            <v>207</v>
          </cell>
          <cell r="BL20">
            <v>12.27</v>
          </cell>
          <cell r="BM20">
            <v>14</v>
          </cell>
          <cell r="BN20">
            <v>144</v>
          </cell>
          <cell r="BO20">
            <v>51</v>
          </cell>
          <cell r="BP20">
            <v>28</v>
          </cell>
          <cell r="BQ20">
            <v>102</v>
          </cell>
          <cell r="BR20">
            <v>15.5</v>
          </cell>
          <cell r="BS20">
            <v>27</v>
          </cell>
          <cell r="BT20">
            <v>68.64</v>
          </cell>
          <cell r="BU20">
            <v>35.6</v>
          </cell>
          <cell r="BV20">
            <v>15</v>
          </cell>
          <cell r="BW20">
            <v>66.33</v>
          </cell>
          <cell r="BX20">
            <v>61.38</v>
          </cell>
          <cell r="BY20">
            <v>2.85</v>
          </cell>
          <cell r="BZ20">
            <v>2.1</v>
          </cell>
          <cell r="CA20">
            <v>20.43</v>
          </cell>
          <cell r="CB20">
            <v>435.3</v>
          </cell>
          <cell r="CC20">
            <v>410</v>
          </cell>
          <cell r="CD20">
            <v>25.3</v>
          </cell>
          <cell r="CE20">
            <v>58</v>
          </cell>
          <cell r="CF20">
            <v>13</v>
          </cell>
          <cell r="CG20">
            <v>11.5</v>
          </cell>
          <cell r="CH20">
            <v>6</v>
          </cell>
          <cell r="CI20">
            <v>31</v>
          </cell>
          <cell r="CJ20">
            <v>55</v>
          </cell>
          <cell r="CK20">
            <v>8</v>
          </cell>
          <cell r="CL20">
            <v>650</v>
          </cell>
          <cell r="CM20">
            <v>253.06</v>
          </cell>
          <cell r="CN20">
            <v>239.46</v>
          </cell>
          <cell r="CO20">
            <v>3.6</v>
          </cell>
          <cell r="CP20">
            <v>10</v>
          </cell>
          <cell r="CQ20">
            <v>53</v>
          </cell>
          <cell r="CR20">
            <v>66</v>
          </cell>
          <cell r="CS20">
            <v>81.23</v>
          </cell>
          <cell r="CT20">
            <v>14</v>
          </cell>
          <cell r="CU20">
            <v>11.5</v>
          </cell>
          <cell r="CV20">
            <v>7.5</v>
          </cell>
          <cell r="CW20">
            <v>49.16</v>
          </cell>
          <cell r="CX20">
            <v>71.209999999999994</v>
          </cell>
          <cell r="CY20">
            <v>29.91</v>
          </cell>
        </row>
        <row r="21">
          <cell r="A21" t="str">
            <v>Service area population</v>
          </cell>
          <cell r="B21" t="str">
            <v>POP</v>
          </cell>
          <cell r="C21">
            <v>2002</v>
          </cell>
          <cell r="D21">
            <v>3000</v>
          </cell>
          <cell r="E21">
            <v>168549</v>
          </cell>
          <cell r="F21">
            <v>83178</v>
          </cell>
          <cell r="G21">
            <v>23600</v>
          </cell>
          <cell r="H21">
            <v>88300</v>
          </cell>
          <cell r="I21">
            <v>152936</v>
          </cell>
          <cell r="J21">
            <v>124000</v>
          </cell>
          <cell r="K21">
            <v>17500</v>
          </cell>
          <cell r="L21">
            <v>3000</v>
          </cell>
          <cell r="M21">
            <v>94769</v>
          </cell>
          <cell r="N21">
            <v>3100</v>
          </cell>
          <cell r="O21">
            <v>21100</v>
          </cell>
          <cell r="P21">
            <v>3800</v>
          </cell>
          <cell r="Q21">
            <v>1315</v>
          </cell>
          <cell r="R21">
            <v>23009</v>
          </cell>
          <cell r="S21">
            <v>630000</v>
          </cell>
          <cell r="T21">
            <v>208402</v>
          </cell>
          <cell r="U21">
            <v>32542</v>
          </cell>
          <cell r="V21">
            <v>7138</v>
          </cell>
          <cell r="W21">
            <v>45649</v>
          </cell>
          <cell r="X21">
            <v>41942</v>
          </cell>
          <cell r="Y21">
            <v>27750</v>
          </cell>
          <cell r="Z21">
            <v>8790</v>
          </cell>
          <cell r="AA21">
            <v>1600</v>
          </cell>
          <cell r="AB21">
            <v>18347</v>
          </cell>
          <cell r="AC21">
            <v>103891</v>
          </cell>
          <cell r="AD21">
            <v>97200</v>
          </cell>
          <cell r="AE21">
            <v>6691</v>
          </cell>
          <cell r="AF21">
            <v>21500</v>
          </cell>
          <cell r="AG21">
            <v>109255</v>
          </cell>
          <cell r="AH21">
            <v>106033</v>
          </cell>
          <cell r="AI21">
            <v>3222</v>
          </cell>
          <cell r="AJ21">
            <v>43728</v>
          </cell>
          <cell r="AK21">
            <v>45000</v>
          </cell>
          <cell r="AL21">
            <v>5825</v>
          </cell>
          <cell r="AM21">
            <v>565918</v>
          </cell>
          <cell r="AN21">
            <v>430818</v>
          </cell>
          <cell r="AO21">
            <v>135100</v>
          </cell>
          <cell r="AP21">
            <v>2433</v>
          </cell>
          <cell r="AQ21">
            <v>10300</v>
          </cell>
          <cell r="AR21">
            <v>353000</v>
          </cell>
          <cell r="AS21">
            <v>2995200</v>
          </cell>
          <cell r="AT21">
            <v>2993000</v>
          </cell>
          <cell r="AU21">
            <v>2200</v>
          </cell>
          <cell r="AV21">
            <v>731100</v>
          </cell>
          <cell r="AW21">
            <v>28000</v>
          </cell>
          <cell r="AX21">
            <v>12000</v>
          </cell>
          <cell r="AY21">
            <v>57800</v>
          </cell>
          <cell r="AZ21">
            <v>211700</v>
          </cell>
          <cell r="BA21">
            <v>21800</v>
          </cell>
          <cell r="BB21">
            <v>19969</v>
          </cell>
          <cell r="BC21">
            <v>334000</v>
          </cell>
          <cell r="BD21">
            <v>19756</v>
          </cell>
          <cell r="BE21">
            <v>15200</v>
          </cell>
          <cell r="BF21">
            <v>43000</v>
          </cell>
          <cell r="BG21">
            <v>74967</v>
          </cell>
          <cell r="BH21">
            <v>70622</v>
          </cell>
          <cell r="BI21">
            <v>4345</v>
          </cell>
          <cell r="BJ21">
            <v>116617</v>
          </cell>
          <cell r="BK21">
            <v>76917</v>
          </cell>
          <cell r="BL21">
            <v>39700</v>
          </cell>
          <cell r="BM21">
            <v>13839</v>
          </cell>
          <cell r="BN21">
            <v>31000</v>
          </cell>
          <cell r="BO21">
            <v>53000</v>
          </cell>
          <cell r="BP21">
            <v>14000</v>
          </cell>
          <cell r="BQ21">
            <v>147633</v>
          </cell>
          <cell r="BR21">
            <v>26200</v>
          </cell>
          <cell r="BS21">
            <v>30000</v>
          </cell>
          <cell r="BT21">
            <v>143835</v>
          </cell>
          <cell r="BU21">
            <v>20200</v>
          </cell>
          <cell r="BV21">
            <v>6500</v>
          </cell>
          <cell r="BW21">
            <v>77794</v>
          </cell>
          <cell r="BX21">
            <v>74000</v>
          </cell>
          <cell r="BY21">
            <v>2445</v>
          </cell>
          <cell r="BZ21">
            <v>1349</v>
          </cell>
          <cell r="CA21">
            <v>18450</v>
          </cell>
          <cell r="CB21">
            <v>634985</v>
          </cell>
          <cell r="CC21">
            <v>591985</v>
          </cell>
          <cell r="CD21">
            <v>43000</v>
          </cell>
          <cell r="CE21">
            <v>78000</v>
          </cell>
          <cell r="CF21">
            <v>8125</v>
          </cell>
          <cell r="CG21">
            <v>9821</v>
          </cell>
          <cell r="CH21">
            <v>5336</v>
          </cell>
          <cell r="CI21">
            <v>32000</v>
          </cell>
          <cell r="CJ21">
            <v>109615</v>
          </cell>
          <cell r="CK21">
            <v>15140</v>
          </cell>
          <cell r="CL21">
            <v>2500000</v>
          </cell>
          <cell r="CM21">
            <v>282968</v>
          </cell>
          <cell r="CN21">
            <v>264356</v>
          </cell>
          <cell r="CO21">
            <v>7500</v>
          </cell>
          <cell r="CP21">
            <v>11112</v>
          </cell>
          <cell r="CQ21">
            <v>15000</v>
          </cell>
          <cell r="CR21">
            <v>132360</v>
          </cell>
          <cell r="CS21">
            <v>48411</v>
          </cell>
          <cell r="CT21">
            <v>6400</v>
          </cell>
          <cell r="CU21">
            <v>7500</v>
          </cell>
          <cell r="CV21">
            <v>3950</v>
          </cell>
          <cell r="CW21">
            <v>40672</v>
          </cell>
          <cell r="CX21">
            <v>92000</v>
          </cell>
          <cell r="CY21">
            <v>33061</v>
          </cell>
        </row>
        <row r="22">
          <cell r="A22" t="str">
            <v>Municipal population</v>
          </cell>
          <cell r="B22" t="str">
            <v>POPCITY</v>
          </cell>
          <cell r="C22">
            <v>2002</v>
          </cell>
          <cell r="D22">
            <v>3000</v>
          </cell>
          <cell r="E22">
            <v>183150</v>
          </cell>
          <cell r="F22">
            <v>85488</v>
          </cell>
          <cell r="G22">
            <v>30000</v>
          </cell>
          <cell r="H22">
            <v>88300</v>
          </cell>
          <cell r="I22">
            <v>152936</v>
          </cell>
          <cell r="J22">
            <v>124000</v>
          </cell>
          <cell r="K22">
            <v>25000</v>
          </cell>
          <cell r="L22">
            <v>3000</v>
          </cell>
          <cell r="M22">
            <v>107341</v>
          </cell>
          <cell r="N22">
            <v>3100</v>
          </cell>
          <cell r="O22">
            <v>21100</v>
          </cell>
          <cell r="P22">
            <v>12500</v>
          </cell>
          <cell r="Q22">
            <v>4210</v>
          </cell>
          <cell r="R22">
            <v>65299</v>
          </cell>
          <cell r="S22">
            <v>630000</v>
          </cell>
          <cell r="T22">
            <v>208402</v>
          </cell>
          <cell r="U22">
            <v>62569</v>
          </cell>
          <cell r="V22">
            <v>8700</v>
          </cell>
          <cell r="W22">
            <v>97125</v>
          </cell>
          <cell r="X22">
            <v>41942</v>
          </cell>
          <cell r="Y22">
            <v>27750</v>
          </cell>
          <cell r="Z22">
            <v>8790</v>
          </cell>
          <cell r="AA22">
            <v>1600</v>
          </cell>
          <cell r="AB22">
            <v>4090</v>
          </cell>
          <cell r="AC22">
            <v>175009</v>
          </cell>
          <cell r="AD22">
            <v>162000</v>
          </cell>
          <cell r="AE22">
            <v>13009</v>
          </cell>
          <cell r="AF22">
            <v>21500</v>
          </cell>
          <cell r="AG22">
            <v>109255</v>
          </cell>
          <cell r="AH22">
            <v>106033</v>
          </cell>
          <cell r="AI22">
            <v>3222</v>
          </cell>
          <cell r="AJ22">
            <v>43728</v>
          </cell>
          <cell r="AK22">
            <v>45000</v>
          </cell>
          <cell r="AL22">
            <v>5825</v>
          </cell>
          <cell r="AM22">
            <v>624016</v>
          </cell>
          <cell r="AN22">
            <v>488916</v>
          </cell>
          <cell r="AO22">
            <v>135100</v>
          </cell>
          <cell r="AP22">
            <v>2433</v>
          </cell>
          <cell r="AQ22">
            <v>10300</v>
          </cell>
          <cell r="AR22">
            <v>353000</v>
          </cell>
          <cell r="AS22">
            <v>2995200</v>
          </cell>
          <cell r="AT22">
            <v>2993000</v>
          </cell>
          <cell r="AU22">
            <v>2200</v>
          </cell>
          <cell r="AV22">
            <v>795000</v>
          </cell>
          <cell r="AW22">
            <v>28000</v>
          </cell>
          <cell r="AX22">
            <v>16500</v>
          </cell>
          <cell r="AY22">
            <v>118000</v>
          </cell>
          <cell r="AZ22">
            <v>211700</v>
          </cell>
          <cell r="BA22">
            <v>21800</v>
          </cell>
          <cell r="BB22">
            <v>32350</v>
          </cell>
          <cell r="BC22">
            <v>334000</v>
          </cell>
          <cell r="BD22">
            <v>24756</v>
          </cell>
          <cell r="BE22">
            <v>16200</v>
          </cell>
          <cell r="BF22">
            <v>43000</v>
          </cell>
          <cell r="BG22">
            <v>80757</v>
          </cell>
          <cell r="BH22">
            <v>70622</v>
          </cell>
          <cell r="BI22">
            <v>10135</v>
          </cell>
          <cell r="BJ22">
            <v>124317</v>
          </cell>
          <cell r="BK22">
            <v>76917</v>
          </cell>
          <cell r="BL22">
            <v>47400</v>
          </cell>
          <cell r="BM22">
            <v>13839</v>
          </cell>
          <cell r="BN22">
            <v>61447</v>
          </cell>
          <cell r="BO22">
            <v>53000</v>
          </cell>
          <cell r="BP22">
            <v>18977</v>
          </cell>
          <cell r="BQ22">
            <v>147633</v>
          </cell>
          <cell r="BR22">
            <v>26200</v>
          </cell>
          <cell r="BS22">
            <v>30000</v>
          </cell>
          <cell r="BT22">
            <v>143835</v>
          </cell>
          <cell r="BU22">
            <v>20200</v>
          </cell>
          <cell r="BV22">
            <v>6500</v>
          </cell>
          <cell r="BW22">
            <v>77794</v>
          </cell>
          <cell r="BX22">
            <v>74000</v>
          </cell>
          <cell r="BY22">
            <v>2445</v>
          </cell>
          <cell r="BZ22">
            <v>1349</v>
          </cell>
          <cell r="CA22">
            <v>18450</v>
          </cell>
          <cell r="CB22">
            <v>634985</v>
          </cell>
          <cell r="CC22">
            <v>591985</v>
          </cell>
          <cell r="CD22">
            <v>43000</v>
          </cell>
          <cell r="CE22">
            <v>75000</v>
          </cell>
          <cell r="CF22">
            <v>8125</v>
          </cell>
          <cell r="CG22">
            <v>16603</v>
          </cell>
          <cell r="CH22">
            <v>5336</v>
          </cell>
          <cell r="CI22">
            <v>32000</v>
          </cell>
          <cell r="CJ22">
            <v>109016</v>
          </cell>
          <cell r="CK22">
            <v>15000</v>
          </cell>
          <cell r="CL22">
            <v>2500000</v>
          </cell>
          <cell r="CM22">
            <v>370964</v>
          </cell>
          <cell r="CN22">
            <v>324206</v>
          </cell>
          <cell r="CO22">
            <v>20600</v>
          </cell>
          <cell r="CP22">
            <v>26158</v>
          </cell>
          <cell r="CQ22">
            <v>15000</v>
          </cell>
          <cell r="CR22">
            <v>132360</v>
          </cell>
          <cell r="CS22">
            <v>48411</v>
          </cell>
          <cell r="CT22">
            <v>11000</v>
          </cell>
          <cell r="CU22">
            <v>7500</v>
          </cell>
          <cell r="CV22">
            <v>8903</v>
          </cell>
          <cell r="CW22">
            <v>65500</v>
          </cell>
          <cell r="CX22">
            <v>92000</v>
          </cell>
          <cell r="CY22">
            <v>33061</v>
          </cell>
        </row>
        <row r="23">
          <cell r="A23" t="str">
            <v>No seasonal occupacy customers</v>
          </cell>
          <cell r="B23" t="str">
            <v>YNSUM</v>
          </cell>
          <cell r="C23">
            <v>2002</v>
          </cell>
          <cell r="D23">
            <v>0</v>
          </cell>
          <cell r="E23">
            <v>187</v>
          </cell>
          <cell r="F23">
            <v>0</v>
          </cell>
          <cell r="G23">
            <v>0</v>
          </cell>
          <cell r="H23">
            <v>0</v>
          </cell>
          <cell r="I23">
            <v>0</v>
          </cell>
          <cell r="J23">
            <v>0</v>
          </cell>
          <cell r="K23">
            <v>0</v>
          </cell>
          <cell r="L23">
            <v>3</v>
          </cell>
          <cell r="M23">
            <v>0</v>
          </cell>
          <cell r="N23">
            <v>0</v>
          </cell>
          <cell r="O23">
            <v>0</v>
          </cell>
          <cell r="P23">
            <v>0</v>
          </cell>
          <cell r="Q23">
            <v>0</v>
          </cell>
          <cell r="R23">
            <v>0</v>
          </cell>
          <cell r="S23">
            <v>0</v>
          </cell>
          <cell r="T23">
            <v>0</v>
          </cell>
          <cell r="U23">
            <v>235</v>
          </cell>
          <cell r="V23">
            <v>65</v>
          </cell>
          <cell r="W23">
            <v>0</v>
          </cell>
          <cell r="X23">
            <v>0</v>
          </cell>
          <cell r="Y23">
            <v>1220</v>
          </cell>
          <cell r="Z23">
            <v>9</v>
          </cell>
          <cell r="AA23">
            <v>0</v>
          </cell>
          <cell r="AB23">
            <v>3603</v>
          </cell>
          <cell r="AC23">
            <v>176</v>
          </cell>
          <cell r="AD23">
            <v>171</v>
          </cell>
          <cell r="AE23">
            <v>5</v>
          </cell>
          <cell r="AF23">
            <v>0</v>
          </cell>
          <cell r="AG23">
            <v>0</v>
          </cell>
          <cell r="AH23">
            <v>0</v>
          </cell>
          <cell r="AI23">
            <v>0</v>
          </cell>
          <cell r="AJ23">
            <v>5000</v>
          </cell>
          <cell r="AK23">
            <v>0</v>
          </cell>
          <cell r="AL23">
            <v>0</v>
          </cell>
          <cell r="AM23">
            <v>58</v>
          </cell>
          <cell r="AN23">
            <v>0</v>
          </cell>
          <cell r="AO23">
            <v>58</v>
          </cell>
          <cell r="AP23">
            <v>0</v>
          </cell>
          <cell r="AQ23">
            <v>0</v>
          </cell>
          <cell r="AR23">
            <v>0</v>
          </cell>
          <cell r="AS23">
            <v>155836</v>
          </cell>
          <cell r="AT23">
            <v>155836</v>
          </cell>
          <cell r="AU23">
            <v>0</v>
          </cell>
          <cell r="AV23">
            <v>0</v>
          </cell>
          <cell r="AW23">
            <v>902</v>
          </cell>
          <cell r="AX23">
            <v>200</v>
          </cell>
          <cell r="AY23">
            <v>0</v>
          </cell>
          <cell r="AZ23">
            <v>0</v>
          </cell>
          <cell r="BA23">
            <v>0</v>
          </cell>
          <cell r="BB23">
            <v>50</v>
          </cell>
          <cell r="BC23">
            <v>0</v>
          </cell>
          <cell r="BD23">
            <v>0</v>
          </cell>
          <cell r="BE23">
            <v>0</v>
          </cell>
          <cell r="BF23">
            <v>0</v>
          </cell>
          <cell r="BG23">
            <v>521</v>
          </cell>
          <cell r="BH23">
            <v>0</v>
          </cell>
          <cell r="BI23">
            <v>521</v>
          </cell>
          <cell r="BJ23">
            <v>0</v>
          </cell>
          <cell r="BK23">
            <v>0</v>
          </cell>
          <cell r="BL23">
            <v>0</v>
          </cell>
          <cell r="BM23">
            <v>210</v>
          </cell>
          <cell r="BN23">
            <v>0</v>
          </cell>
          <cell r="BO23">
            <v>0</v>
          </cell>
          <cell r="BP23">
            <v>0</v>
          </cell>
          <cell r="BQ23">
            <v>0</v>
          </cell>
          <cell r="BR23">
            <v>0</v>
          </cell>
          <cell r="BS23">
            <v>0</v>
          </cell>
          <cell r="BT23">
            <v>0</v>
          </cell>
          <cell r="BU23">
            <v>0</v>
          </cell>
          <cell r="BV23">
            <v>14</v>
          </cell>
          <cell r="BW23">
            <v>0</v>
          </cell>
          <cell r="BX23">
            <v>0</v>
          </cell>
          <cell r="BY23">
            <v>0</v>
          </cell>
          <cell r="BZ23">
            <v>0</v>
          </cell>
          <cell r="CA23">
            <v>0</v>
          </cell>
          <cell r="CB23">
            <v>0</v>
          </cell>
          <cell r="CC23">
            <v>0</v>
          </cell>
          <cell r="CD23">
            <v>0</v>
          </cell>
          <cell r="CE23">
            <v>100</v>
          </cell>
          <cell r="CF23">
            <v>0</v>
          </cell>
          <cell r="CG23">
            <v>0</v>
          </cell>
          <cell r="CH23">
            <v>112</v>
          </cell>
          <cell r="CI23">
            <v>0</v>
          </cell>
          <cell r="CJ23">
            <v>0</v>
          </cell>
          <cell r="CK23">
            <v>0</v>
          </cell>
          <cell r="CL23">
            <v>0</v>
          </cell>
          <cell r="CM23">
            <v>1608</v>
          </cell>
          <cell r="CN23">
            <v>0</v>
          </cell>
          <cell r="CO23">
            <v>0</v>
          </cell>
          <cell r="CP23">
            <v>1608</v>
          </cell>
          <cell r="CQ23">
            <v>2000</v>
          </cell>
          <cell r="CR23">
            <v>0</v>
          </cell>
          <cell r="CS23">
            <v>0</v>
          </cell>
          <cell r="CT23">
            <v>0</v>
          </cell>
          <cell r="CU23">
            <v>0</v>
          </cell>
          <cell r="CV23">
            <v>0</v>
          </cell>
          <cell r="CW23">
            <v>659</v>
          </cell>
          <cell r="CX23">
            <v>0</v>
          </cell>
          <cell r="CY23">
            <v>0</v>
          </cell>
        </row>
        <row r="24">
          <cell r="A24" t="str">
            <v>Utility winter max peak load</v>
          </cell>
          <cell r="B24" t="str">
            <v>PEAKW</v>
          </cell>
          <cell r="C24">
            <v>2002</v>
          </cell>
          <cell r="D24">
            <v>8622</v>
          </cell>
          <cell r="E24">
            <v>222560</v>
          </cell>
          <cell r="F24">
            <v>174559</v>
          </cell>
          <cell r="G24">
            <v>59893</v>
          </cell>
          <cell r="H24">
            <v>145652</v>
          </cell>
          <cell r="I24">
            <v>285277</v>
          </cell>
          <cell r="J24">
            <v>238272</v>
          </cell>
          <cell r="K24">
            <v>27558</v>
          </cell>
          <cell r="L24">
            <v>7172</v>
          </cell>
          <cell r="M24">
            <v>151782</v>
          </cell>
          <cell r="N24">
            <v>5798</v>
          </cell>
          <cell r="O24">
            <v>62919</v>
          </cell>
          <cell r="P24">
            <v>5731</v>
          </cell>
          <cell r="Q24">
            <v>8070</v>
          </cell>
          <cell r="R24">
            <v>29248</v>
          </cell>
          <cell r="S24">
            <v>1214606</v>
          </cell>
          <cell r="T24">
            <v>507</v>
          </cell>
          <cell r="U24">
            <v>64822</v>
          </cell>
          <cell r="V24">
            <v>13002</v>
          </cell>
          <cell r="W24">
            <v>101188</v>
          </cell>
          <cell r="X24">
            <v>94884</v>
          </cell>
          <cell r="Y24">
            <v>46610</v>
          </cell>
          <cell r="Z24">
            <v>15900</v>
          </cell>
          <cell r="AA24">
            <v>12276</v>
          </cell>
          <cell r="AB24">
            <v>47365</v>
          </cell>
          <cell r="AC24">
            <v>175607</v>
          </cell>
          <cell r="AD24">
            <v>166705</v>
          </cell>
          <cell r="AE24">
            <v>8902</v>
          </cell>
          <cell r="AF24">
            <v>27655</v>
          </cell>
          <cell r="AG24">
            <v>236957</v>
          </cell>
          <cell r="AH24">
            <v>233758</v>
          </cell>
          <cell r="AI24">
            <v>3199</v>
          </cell>
          <cell r="AJ24">
            <v>72096</v>
          </cell>
          <cell r="AK24">
            <v>85058</v>
          </cell>
          <cell r="AL24">
            <v>20777</v>
          </cell>
          <cell r="AM24">
            <v>1055744.1000000001</v>
          </cell>
          <cell r="AN24">
            <v>823469.1</v>
          </cell>
          <cell r="AO24">
            <v>232275</v>
          </cell>
          <cell r="AP24">
            <v>5905</v>
          </cell>
          <cell r="AQ24">
            <v>33790</v>
          </cell>
          <cell r="AR24">
            <v>540000</v>
          </cell>
          <cell r="AS24">
            <v>4294344</v>
          </cell>
          <cell r="AT24">
            <v>4290000</v>
          </cell>
          <cell r="AU24">
            <v>4344</v>
          </cell>
          <cell r="AV24">
            <v>1269578</v>
          </cell>
          <cell r="AW24">
            <v>66369</v>
          </cell>
          <cell r="AX24">
            <v>20644</v>
          </cell>
          <cell r="AY24">
            <v>128652</v>
          </cell>
          <cell r="AZ24">
            <v>325546</v>
          </cell>
          <cell r="BA24">
            <v>43222</v>
          </cell>
          <cell r="BB24">
            <v>39788</v>
          </cell>
          <cell r="BC24">
            <v>523139</v>
          </cell>
          <cell r="BD24">
            <v>32690</v>
          </cell>
          <cell r="BE24">
            <v>37705</v>
          </cell>
          <cell r="BF24">
            <v>93069</v>
          </cell>
          <cell r="BG24">
            <v>116690</v>
          </cell>
          <cell r="BH24">
            <v>108003</v>
          </cell>
          <cell r="BI24">
            <v>8687</v>
          </cell>
          <cell r="BJ24">
            <v>178785</v>
          </cell>
          <cell r="BK24">
            <v>122200</v>
          </cell>
          <cell r="BL24">
            <v>56585</v>
          </cell>
          <cell r="BM24">
            <v>28098</v>
          </cell>
          <cell r="BN24">
            <v>60282</v>
          </cell>
          <cell r="BO24">
            <v>119700</v>
          </cell>
          <cell r="BP24">
            <v>24769</v>
          </cell>
          <cell r="BQ24">
            <v>290267</v>
          </cell>
          <cell r="BR24">
            <v>40771</v>
          </cell>
          <cell r="BS24">
            <v>58480</v>
          </cell>
          <cell r="BT24">
            <v>210000</v>
          </cell>
          <cell r="BU24">
            <v>37988</v>
          </cell>
          <cell r="BV24">
            <v>19182</v>
          </cell>
          <cell r="BW24">
            <v>137199</v>
          </cell>
          <cell r="BX24">
            <v>128685</v>
          </cell>
          <cell r="BY24">
            <v>5953</v>
          </cell>
          <cell r="BZ24">
            <v>2561</v>
          </cell>
          <cell r="CA24">
            <v>35000</v>
          </cell>
          <cell r="CB24">
            <v>1433988</v>
          </cell>
          <cell r="CC24">
            <v>1017956</v>
          </cell>
          <cell r="CD24">
            <v>416032</v>
          </cell>
          <cell r="CE24">
            <v>138</v>
          </cell>
          <cell r="CF24">
            <v>17140</v>
          </cell>
          <cell r="CG24">
            <v>23030</v>
          </cell>
          <cell r="CH24">
            <v>18850</v>
          </cell>
          <cell r="CI24">
            <v>58183</v>
          </cell>
          <cell r="CJ24">
            <v>189837</v>
          </cell>
          <cell r="CK24">
            <v>37004</v>
          </cell>
          <cell r="CL24">
            <v>4204000</v>
          </cell>
          <cell r="CM24">
            <v>399031</v>
          </cell>
          <cell r="CN24">
            <v>390030</v>
          </cell>
          <cell r="CO24">
            <v>9000</v>
          </cell>
          <cell r="CP24">
            <v>1</v>
          </cell>
          <cell r="CQ24">
            <v>19392</v>
          </cell>
          <cell r="CR24">
            <v>213093</v>
          </cell>
          <cell r="CS24">
            <v>93760</v>
          </cell>
          <cell r="CT24">
            <v>15528</v>
          </cell>
          <cell r="CU24">
            <v>24</v>
          </cell>
          <cell r="CV24">
            <v>11233</v>
          </cell>
          <cell r="CW24">
            <v>0</v>
          </cell>
          <cell r="CX24">
            <v>130557</v>
          </cell>
          <cell r="CY24">
            <v>70698</v>
          </cell>
        </row>
        <row r="25">
          <cell r="A25" t="str">
            <v>Utility summer max peak load</v>
          </cell>
          <cell r="B25" t="str">
            <v>PEAKS</v>
          </cell>
          <cell r="C25">
            <v>2002</v>
          </cell>
          <cell r="D25">
            <v>8358</v>
          </cell>
          <cell r="E25">
            <v>290733</v>
          </cell>
          <cell r="F25">
            <v>213493</v>
          </cell>
          <cell r="G25">
            <v>69987</v>
          </cell>
          <cell r="H25">
            <v>178399</v>
          </cell>
          <cell r="I25">
            <v>358237</v>
          </cell>
          <cell r="J25">
            <v>280311</v>
          </cell>
          <cell r="K25">
            <v>26150</v>
          </cell>
          <cell r="L25">
            <v>7234</v>
          </cell>
          <cell r="M25">
            <v>187436</v>
          </cell>
          <cell r="N25">
            <v>6006</v>
          </cell>
          <cell r="O25">
            <v>56946</v>
          </cell>
          <cell r="P25">
            <v>4333</v>
          </cell>
          <cell r="Q25">
            <v>8548</v>
          </cell>
          <cell r="R25">
            <v>355729</v>
          </cell>
          <cell r="S25">
            <v>1501741</v>
          </cell>
          <cell r="T25">
            <v>640</v>
          </cell>
          <cell r="U25">
            <v>65591</v>
          </cell>
          <cell r="V25">
            <v>11755</v>
          </cell>
          <cell r="W25">
            <v>136195</v>
          </cell>
          <cell r="X25">
            <v>108780</v>
          </cell>
          <cell r="Y25">
            <v>55790</v>
          </cell>
          <cell r="Z25">
            <v>13335</v>
          </cell>
          <cell r="AA25">
            <v>8863</v>
          </cell>
          <cell r="AB25">
            <v>35439</v>
          </cell>
          <cell r="AC25">
            <v>141910</v>
          </cell>
          <cell r="AD25">
            <v>130362</v>
          </cell>
          <cell r="AE25">
            <v>11548</v>
          </cell>
          <cell r="AF25">
            <v>36517</v>
          </cell>
          <cell r="AG25">
            <v>264088</v>
          </cell>
          <cell r="AH25">
            <v>260960</v>
          </cell>
          <cell r="AI25">
            <v>3128</v>
          </cell>
          <cell r="AJ25">
            <v>88607</v>
          </cell>
          <cell r="AK25">
            <v>73588</v>
          </cell>
          <cell r="AL25">
            <v>18647</v>
          </cell>
          <cell r="AM25">
            <v>1318006.26</v>
          </cell>
          <cell r="AN25">
            <v>1017089.26</v>
          </cell>
          <cell r="AO25">
            <v>300917</v>
          </cell>
          <cell r="AP25">
            <v>4029</v>
          </cell>
          <cell r="AQ25">
            <v>29000</v>
          </cell>
          <cell r="AR25">
            <v>656000</v>
          </cell>
          <cell r="AS25">
            <v>3548137</v>
          </cell>
          <cell r="AT25">
            <v>3545000</v>
          </cell>
          <cell r="AU25">
            <v>3137</v>
          </cell>
          <cell r="AV25">
            <v>1433666</v>
          </cell>
          <cell r="AW25">
            <v>66861</v>
          </cell>
          <cell r="AX25">
            <v>18060</v>
          </cell>
          <cell r="AY25">
            <v>114519</v>
          </cell>
          <cell r="AZ25">
            <v>360765</v>
          </cell>
          <cell r="BA25">
            <v>41012</v>
          </cell>
          <cell r="BB25">
            <v>33945</v>
          </cell>
          <cell r="BC25">
            <v>670874</v>
          </cell>
          <cell r="BD25">
            <v>40990</v>
          </cell>
          <cell r="BE25">
            <v>38396</v>
          </cell>
          <cell r="BF25">
            <v>100389</v>
          </cell>
          <cell r="BG25">
            <v>143570</v>
          </cell>
          <cell r="BH25">
            <v>135510</v>
          </cell>
          <cell r="BI25">
            <v>8060</v>
          </cell>
          <cell r="BJ25">
            <v>240144</v>
          </cell>
          <cell r="BK25">
            <v>171700</v>
          </cell>
          <cell r="BL25">
            <v>68444</v>
          </cell>
          <cell r="BM25">
            <v>45154</v>
          </cell>
          <cell r="BN25">
            <v>72368</v>
          </cell>
          <cell r="BO25">
            <v>86200</v>
          </cell>
          <cell r="BP25">
            <v>21520</v>
          </cell>
          <cell r="BQ25">
            <v>341368</v>
          </cell>
          <cell r="BR25">
            <v>42316</v>
          </cell>
          <cell r="BS25">
            <v>63040</v>
          </cell>
          <cell r="BT25">
            <v>222000</v>
          </cell>
          <cell r="BU25">
            <v>32303</v>
          </cell>
          <cell r="BV25">
            <v>11497</v>
          </cell>
          <cell r="BW25">
            <v>138749</v>
          </cell>
          <cell r="BX25">
            <v>131716</v>
          </cell>
          <cell r="BY25">
            <v>5080</v>
          </cell>
          <cell r="BZ25">
            <v>1953</v>
          </cell>
          <cell r="CA25">
            <v>42630</v>
          </cell>
          <cell r="CB25">
            <v>1756741</v>
          </cell>
          <cell r="CC25">
            <v>1295278</v>
          </cell>
          <cell r="CD25">
            <v>461463</v>
          </cell>
          <cell r="CE25">
            <v>111</v>
          </cell>
          <cell r="CF25">
            <v>17566</v>
          </cell>
          <cell r="CG25">
            <v>21704</v>
          </cell>
          <cell r="CH25">
            <v>15228</v>
          </cell>
          <cell r="CI25">
            <v>70523</v>
          </cell>
          <cell r="CJ25">
            <v>169159</v>
          </cell>
          <cell r="CK25">
            <v>42560</v>
          </cell>
          <cell r="CL25">
            <v>4770509</v>
          </cell>
          <cell r="CM25">
            <v>443458</v>
          </cell>
          <cell r="CN25">
            <v>435000</v>
          </cell>
          <cell r="CO25">
            <v>8457</v>
          </cell>
          <cell r="CP25">
            <v>1</v>
          </cell>
          <cell r="CQ25">
            <v>21580</v>
          </cell>
          <cell r="CR25">
            <v>242930</v>
          </cell>
          <cell r="CS25">
            <v>104299</v>
          </cell>
          <cell r="CT25">
            <v>14258</v>
          </cell>
          <cell r="CU25">
            <v>25</v>
          </cell>
          <cell r="CV25">
            <v>11157</v>
          </cell>
          <cell r="CW25">
            <v>0</v>
          </cell>
          <cell r="CX25">
            <v>157757</v>
          </cell>
          <cell r="CY25">
            <v>76634</v>
          </cell>
        </row>
        <row r="26">
          <cell r="A26" t="str">
            <v>Utility average peak load</v>
          </cell>
          <cell r="B26" t="str">
            <v>PEAKA</v>
          </cell>
          <cell r="C26">
            <v>2002</v>
          </cell>
          <cell r="D26">
            <v>7950</v>
          </cell>
          <cell r="E26">
            <v>245250</v>
          </cell>
          <cell r="F26">
            <v>177471</v>
          </cell>
          <cell r="G26">
            <v>50601</v>
          </cell>
          <cell r="H26">
            <v>144486</v>
          </cell>
          <cell r="I26">
            <v>287182</v>
          </cell>
          <cell r="J26">
            <v>243914</v>
          </cell>
          <cell r="K26">
            <v>25438</v>
          </cell>
          <cell r="L26">
            <v>5457</v>
          </cell>
          <cell r="M26">
            <v>151195</v>
          </cell>
          <cell r="N26">
            <v>5448</v>
          </cell>
          <cell r="O26">
            <v>56543</v>
          </cell>
          <cell r="P26">
            <v>4573</v>
          </cell>
          <cell r="Q26">
            <v>1454</v>
          </cell>
          <cell r="R26">
            <v>324109</v>
          </cell>
          <cell r="S26">
            <v>1239019</v>
          </cell>
          <cell r="T26">
            <v>526</v>
          </cell>
          <cell r="U26">
            <v>52716</v>
          </cell>
          <cell r="V26">
            <v>10822</v>
          </cell>
          <cell r="W26">
            <v>99338</v>
          </cell>
          <cell r="X26">
            <v>81964</v>
          </cell>
          <cell r="Y26">
            <v>46930</v>
          </cell>
          <cell r="Z26">
            <v>12900</v>
          </cell>
          <cell r="AA26">
            <v>1762</v>
          </cell>
          <cell r="AB26">
            <v>33115</v>
          </cell>
          <cell r="AC26">
            <v>145444</v>
          </cell>
          <cell r="AD26">
            <v>135922</v>
          </cell>
          <cell r="AE26">
            <v>9522</v>
          </cell>
          <cell r="AF26">
            <v>28340</v>
          </cell>
          <cell r="AG26">
            <v>238179</v>
          </cell>
          <cell r="AH26">
            <v>235360</v>
          </cell>
          <cell r="AI26">
            <v>2819</v>
          </cell>
          <cell r="AJ26">
            <v>70062</v>
          </cell>
          <cell r="AK26">
            <v>74000</v>
          </cell>
          <cell r="AL26">
            <v>18455</v>
          </cell>
          <cell r="AM26">
            <v>1137563.23</v>
          </cell>
          <cell r="AN26">
            <v>888350.23</v>
          </cell>
          <cell r="AO26">
            <v>249213</v>
          </cell>
          <cell r="AP26">
            <v>4264</v>
          </cell>
          <cell r="AQ26">
            <v>29148</v>
          </cell>
          <cell r="AR26">
            <v>551000</v>
          </cell>
          <cell r="AS26">
            <v>3635190</v>
          </cell>
          <cell r="AT26">
            <v>3632000</v>
          </cell>
          <cell r="AU26">
            <v>3190</v>
          </cell>
          <cell r="AV26">
            <v>1223234</v>
          </cell>
          <cell r="AW26">
            <v>50254</v>
          </cell>
          <cell r="AX26">
            <v>17640</v>
          </cell>
          <cell r="AY26">
            <v>113884</v>
          </cell>
          <cell r="AZ26">
            <v>319892</v>
          </cell>
          <cell r="BA26">
            <v>40396</v>
          </cell>
          <cell r="BB26">
            <v>34332</v>
          </cell>
          <cell r="BC26">
            <v>550277</v>
          </cell>
          <cell r="BD26">
            <v>44410</v>
          </cell>
          <cell r="BE26">
            <v>30000</v>
          </cell>
          <cell r="BF26">
            <v>89375</v>
          </cell>
          <cell r="BG26">
            <v>121315</v>
          </cell>
          <cell r="BH26">
            <v>113769</v>
          </cell>
          <cell r="BI26">
            <v>7546</v>
          </cell>
          <cell r="BJ26">
            <v>189295</v>
          </cell>
          <cell r="BK26">
            <v>131500</v>
          </cell>
          <cell r="BL26">
            <v>57795</v>
          </cell>
          <cell r="BM26">
            <v>30149</v>
          </cell>
          <cell r="BN26">
            <v>60633</v>
          </cell>
          <cell r="BO26">
            <v>93700</v>
          </cell>
          <cell r="BP26">
            <v>22296</v>
          </cell>
          <cell r="BQ26">
            <v>288460</v>
          </cell>
          <cell r="BR26">
            <v>38549</v>
          </cell>
          <cell r="BS26">
            <v>54440</v>
          </cell>
          <cell r="BT26">
            <v>189000</v>
          </cell>
          <cell r="BU26">
            <v>31916</v>
          </cell>
          <cell r="BV26">
            <v>14483</v>
          </cell>
          <cell r="BW26">
            <v>125579</v>
          </cell>
          <cell r="BX26">
            <v>118196</v>
          </cell>
          <cell r="BY26">
            <v>5211</v>
          </cell>
          <cell r="BZ26">
            <v>2172</v>
          </cell>
          <cell r="CA26">
            <v>35560</v>
          </cell>
          <cell r="CB26">
            <v>1117973</v>
          </cell>
          <cell r="CC26">
            <v>1044849</v>
          </cell>
          <cell r="CD26">
            <v>73124</v>
          </cell>
          <cell r="CE26">
            <v>113</v>
          </cell>
          <cell r="CF26">
            <v>16110</v>
          </cell>
          <cell r="CG26">
            <v>21171</v>
          </cell>
          <cell r="CH26">
            <v>15136</v>
          </cell>
          <cell r="CI26">
            <v>58931</v>
          </cell>
          <cell r="CJ26">
            <v>165652</v>
          </cell>
          <cell r="CK26">
            <v>36470</v>
          </cell>
          <cell r="CL26">
            <v>4147288</v>
          </cell>
          <cell r="CM26">
            <v>388465</v>
          </cell>
          <cell r="CN26">
            <v>380737</v>
          </cell>
          <cell r="CO26">
            <v>7727</v>
          </cell>
          <cell r="CP26">
            <v>1</v>
          </cell>
          <cell r="CQ26">
            <v>18430</v>
          </cell>
          <cell r="CR26">
            <v>211444</v>
          </cell>
          <cell r="CS26">
            <v>89900</v>
          </cell>
          <cell r="CT26">
            <v>14074</v>
          </cell>
          <cell r="CU26">
            <v>22</v>
          </cell>
          <cell r="CV26">
            <v>10356</v>
          </cell>
          <cell r="CW26">
            <v>0</v>
          </cell>
          <cell r="CX26">
            <v>128786</v>
          </cell>
          <cell r="CY26">
            <v>67080</v>
          </cell>
        </row>
        <row r="27">
          <cell r="A27" t="str">
            <v>Total circuit kms of line</v>
          </cell>
          <cell r="B27" t="str">
            <v>KMC</v>
          </cell>
          <cell r="C27">
            <v>2002</v>
          </cell>
          <cell r="D27">
            <v>92.5</v>
          </cell>
          <cell r="E27">
            <v>1312</v>
          </cell>
          <cell r="F27">
            <v>766.9</v>
          </cell>
          <cell r="G27">
            <v>432</v>
          </cell>
          <cell r="H27">
            <v>444</v>
          </cell>
          <cell r="I27">
            <v>1392</v>
          </cell>
          <cell r="J27">
            <v>1049</v>
          </cell>
          <cell r="K27">
            <v>136.9</v>
          </cell>
          <cell r="L27">
            <v>27.5</v>
          </cell>
          <cell r="M27">
            <v>743.3</v>
          </cell>
          <cell r="N27">
            <v>21</v>
          </cell>
          <cell r="O27">
            <v>281</v>
          </cell>
          <cell r="P27">
            <v>27</v>
          </cell>
          <cell r="Q27">
            <v>7.6</v>
          </cell>
          <cell r="R27">
            <v>132.19999999999999</v>
          </cell>
          <cell r="S27">
            <v>4870</v>
          </cell>
          <cell r="T27">
            <v>1239.7</v>
          </cell>
          <cell r="U27">
            <v>251</v>
          </cell>
          <cell r="V27">
            <v>133.19999999999999</v>
          </cell>
          <cell r="W27">
            <v>408.1</v>
          </cell>
          <cell r="X27">
            <v>274.89999999999998</v>
          </cell>
          <cell r="Y27">
            <v>473.1</v>
          </cell>
          <cell r="Z27">
            <v>76.599999999999994</v>
          </cell>
          <cell r="AA27">
            <v>8.1</v>
          </cell>
          <cell r="AB27">
            <v>1828.7</v>
          </cell>
          <cell r="AC27">
            <v>870.6</v>
          </cell>
          <cell r="AD27">
            <v>833.6</v>
          </cell>
          <cell r="AE27">
            <v>37</v>
          </cell>
          <cell r="AF27">
            <v>215.6</v>
          </cell>
          <cell r="AG27">
            <v>893.1</v>
          </cell>
          <cell r="AH27">
            <v>862</v>
          </cell>
          <cell r="AI27">
            <v>31.1</v>
          </cell>
          <cell r="AJ27">
            <v>1616</v>
          </cell>
          <cell r="AK27">
            <v>746.5</v>
          </cell>
          <cell r="AL27">
            <v>68.400000000000006</v>
          </cell>
          <cell r="AM27">
            <v>3178</v>
          </cell>
          <cell r="AN27">
            <v>2450</v>
          </cell>
          <cell r="AO27">
            <v>728</v>
          </cell>
          <cell r="AP27">
            <v>22.6</v>
          </cell>
          <cell r="AQ27">
            <v>64.900000000000006</v>
          </cell>
          <cell r="AR27">
            <v>2189</v>
          </cell>
          <cell r="AS27">
            <v>118710.39999999999</v>
          </cell>
          <cell r="AT27">
            <v>118690</v>
          </cell>
          <cell r="AU27">
            <v>20.399999999999999</v>
          </cell>
          <cell r="AV27">
            <v>4830</v>
          </cell>
          <cell r="AW27">
            <v>584</v>
          </cell>
          <cell r="AX27">
            <v>98</v>
          </cell>
          <cell r="AY27">
            <v>347.9</v>
          </cell>
          <cell r="AZ27">
            <v>1675</v>
          </cell>
          <cell r="BA27">
            <v>100</v>
          </cell>
          <cell r="BB27">
            <v>652</v>
          </cell>
          <cell r="BC27">
            <v>2459</v>
          </cell>
          <cell r="BD27">
            <v>106.6</v>
          </cell>
          <cell r="BE27">
            <v>105.6</v>
          </cell>
          <cell r="BF27">
            <v>700.5</v>
          </cell>
          <cell r="BG27">
            <v>956.7</v>
          </cell>
          <cell r="BH27">
            <v>614</v>
          </cell>
          <cell r="BI27">
            <v>342.7</v>
          </cell>
          <cell r="BJ27">
            <v>1960</v>
          </cell>
          <cell r="BK27">
            <v>760</v>
          </cell>
          <cell r="BL27">
            <v>1200</v>
          </cell>
          <cell r="BM27">
            <v>317.60000000000002</v>
          </cell>
          <cell r="BN27">
            <v>745</v>
          </cell>
          <cell r="BO27">
            <v>560</v>
          </cell>
          <cell r="BP27">
            <v>370</v>
          </cell>
          <cell r="BQ27">
            <v>1255</v>
          </cell>
          <cell r="BR27">
            <v>141.5</v>
          </cell>
          <cell r="BS27">
            <v>280.3</v>
          </cell>
          <cell r="BT27">
            <v>1455</v>
          </cell>
          <cell r="BU27">
            <v>147.4</v>
          </cell>
          <cell r="BV27">
            <v>128</v>
          </cell>
          <cell r="BW27">
            <v>523.1</v>
          </cell>
          <cell r="BX27">
            <v>489</v>
          </cell>
          <cell r="BY27">
            <v>23.3</v>
          </cell>
          <cell r="BZ27">
            <v>10.8</v>
          </cell>
          <cell r="CA27">
            <v>267</v>
          </cell>
          <cell r="CB27">
            <v>5429.3</v>
          </cell>
          <cell r="CC27">
            <v>5073</v>
          </cell>
          <cell r="CD27">
            <v>356.3</v>
          </cell>
          <cell r="CE27">
            <v>710</v>
          </cell>
          <cell r="CF27">
            <v>70</v>
          </cell>
          <cell r="CG27">
            <v>84.4</v>
          </cell>
          <cell r="CH27">
            <v>202.9</v>
          </cell>
          <cell r="CI27">
            <v>244</v>
          </cell>
          <cell r="CJ27">
            <v>135.1</v>
          </cell>
          <cell r="CK27">
            <v>134</v>
          </cell>
          <cell r="CL27">
            <v>16638</v>
          </cell>
          <cell r="CM27">
            <v>1584.7</v>
          </cell>
          <cell r="CN27">
            <v>1313</v>
          </cell>
          <cell r="CO27">
            <v>29.7</v>
          </cell>
          <cell r="CP27">
            <v>242</v>
          </cell>
          <cell r="CQ27">
            <v>196.7</v>
          </cell>
          <cell r="CR27">
            <v>1292</v>
          </cell>
          <cell r="CS27">
            <v>411.4</v>
          </cell>
          <cell r="CT27">
            <v>122</v>
          </cell>
          <cell r="CU27">
            <v>65.099999999999994</v>
          </cell>
          <cell r="CV27">
            <v>22.1</v>
          </cell>
          <cell r="CW27">
            <v>375.8</v>
          </cell>
          <cell r="CX27">
            <v>898.8</v>
          </cell>
          <cell r="CY27">
            <v>245.8</v>
          </cell>
        </row>
        <row r="28">
          <cell r="A28" t="str">
            <v>Overhead circuit kms of line</v>
          </cell>
          <cell r="B28" t="str">
            <v>KMCO</v>
          </cell>
          <cell r="C28">
            <v>2002</v>
          </cell>
          <cell r="D28">
            <v>92</v>
          </cell>
          <cell r="E28">
            <v>644</v>
          </cell>
          <cell r="F28">
            <v>642.20000000000005</v>
          </cell>
          <cell r="G28">
            <v>405</v>
          </cell>
          <cell r="H28">
            <v>264</v>
          </cell>
          <cell r="I28">
            <v>883</v>
          </cell>
          <cell r="J28">
            <v>717</v>
          </cell>
          <cell r="K28">
            <v>77.2</v>
          </cell>
          <cell r="L28">
            <v>26</v>
          </cell>
          <cell r="M28">
            <v>525</v>
          </cell>
          <cell r="N28">
            <v>17</v>
          </cell>
          <cell r="O28">
            <v>209</v>
          </cell>
          <cell r="P28">
            <v>15.6</v>
          </cell>
          <cell r="Q28">
            <v>6.4</v>
          </cell>
          <cell r="R28">
            <v>86.6</v>
          </cell>
          <cell r="S28">
            <v>1661</v>
          </cell>
          <cell r="T28">
            <v>1060.7</v>
          </cell>
          <cell r="U28">
            <v>202.9</v>
          </cell>
          <cell r="V28">
            <v>122.6</v>
          </cell>
          <cell r="W28">
            <v>202.2</v>
          </cell>
          <cell r="X28">
            <v>184.8</v>
          </cell>
          <cell r="Y28">
            <v>18.399999999999999</v>
          </cell>
          <cell r="Z28">
            <v>68.599999999999994</v>
          </cell>
          <cell r="AA28">
            <v>6.3</v>
          </cell>
          <cell r="AB28">
            <v>1827.6</v>
          </cell>
          <cell r="AC28">
            <v>695.6</v>
          </cell>
          <cell r="AD28">
            <v>660.6</v>
          </cell>
          <cell r="AE28">
            <v>35</v>
          </cell>
          <cell r="AF28">
            <v>168.6</v>
          </cell>
          <cell r="AG28">
            <v>411.7</v>
          </cell>
          <cell r="AH28">
            <v>401</v>
          </cell>
          <cell r="AI28">
            <v>10.7</v>
          </cell>
          <cell r="AJ28">
            <v>1539</v>
          </cell>
          <cell r="AK28">
            <v>601.29999999999995</v>
          </cell>
          <cell r="AL28">
            <v>57.4</v>
          </cell>
          <cell r="AM28">
            <v>1625</v>
          </cell>
          <cell r="AN28">
            <v>1100</v>
          </cell>
          <cell r="AO28">
            <v>525</v>
          </cell>
          <cell r="AP28">
            <v>20.100000000000001</v>
          </cell>
          <cell r="AQ28">
            <v>56.6</v>
          </cell>
          <cell r="AR28">
            <v>731</v>
          </cell>
          <cell r="AS28">
            <v>114520</v>
          </cell>
          <cell r="AT28">
            <v>114500</v>
          </cell>
          <cell r="AU28">
            <v>20</v>
          </cell>
          <cell r="AV28">
            <v>3040</v>
          </cell>
          <cell r="AW28">
            <v>494</v>
          </cell>
          <cell r="AX28">
            <v>88</v>
          </cell>
          <cell r="AY28">
            <v>241.6</v>
          </cell>
          <cell r="AZ28">
            <v>962</v>
          </cell>
          <cell r="BA28">
            <v>93</v>
          </cell>
          <cell r="BB28">
            <v>579</v>
          </cell>
          <cell r="BC28">
            <v>1261</v>
          </cell>
          <cell r="BD28">
            <v>84.3</v>
          </cell>
          <cell r="BE28">
            <v>75.5</v>
          </cell>
          <cell r="BF28">
            <v>523.79999999999995</v>
          </cell>
          <cell r="BG28">
            <v>563.1</v>
          </cell>
          <cell r="BH28">
            <v>235</v>
          </cell>
          <cell r="BI28">
            <v>328.1</v>
          </cell>
          <cell r="BJ28">
            <v>1559</v>
          </cell>
          <cell r="BK28">
            <v>459</v>
          </cell>
          <cell r="BL28">
            <v>1100</v>
          </cell>
          <cell r="BM28">
            <v>264</v>
          </cell>
          <cell r="BN28">
            <v>678</v>
          </cell>
          <cell r="BO28">
            <v>500</v>
          </cell>
          <cell r="BP28">
            <v>365</v>
          </cell>
          <cell r="BQ28">
            <v>520</v>
          </cell>
          <cell r="BR28">
            <v>83.5</v>
          </cell>
          <cell r="BS28">
            <v>237</v>
          </cell>
          <cell r="BT28">
            <v>798</v>
          </cell>
          <cell r="BU28">
            <v>127.5</v>
          </cell>
          <cell r="BV28">
            <v>117</v>
          </cell>
          <cell r="BW28">
            <v>377.7</v>
          </cell>
          <cell r="BX28">
            <v>349</v>
          </cell>
          <cell r="BY28">
            <v>17.899999999999999</v>
          </cell>
          <cell r="BZ28">
            <v>10.8</v>
          </cell>
          <cell r="CA28">
            <v>259.10000000000002</v>
          </cell>
          <cell r="CB28">
            <v>2369.4</v>
          </cell>
          <cell r="CC28">
            <v>2230</v>
          </cell>
          <cell r="CD28">
            <v>139.4</v>
          </cell>
          <cell r="CE28">
            <v>604</v>
          </cell>
          <cell r="CF28">
            <v>68</v>
          </cell>
          <cell r="CG28">
            <v>75.599999999999994</v>
          </cell>
          <cell r="CH28">
            <v>197.5</v>
          </cell>
          <cell r="CI28">
            <v>181.5</v>
          </cell>
          <cell r="CJ28">
            <v>95.9</v>
          </cell>
          <cell r="CK28">
            <v>95.5</v>
          </cell>
          <cell r="CL28">
            <v>9077</v>
          </cell>
          <cell r="CM28">
            <v>1157.3</v>
          </cell>
          <cell r="CN28">
            <v>926</v>
          </cell>
          <cell r="CO28">
            <v>18.8</v>
          </cell>
          <cell r="CP28">
            <v>212.5</v>
          </cell>
          <cell r="CQ28">
            <v>118.1</v>
          </cell>
          <cell r="CR28">
            <v>921</v>
          </cell>
          <cell r="CS28">
            <v>323.7</v>
          </cell>
          <cell r="CT28">
            <v>114</v>
          </cell>
          <cell r="CU28">
            <v>53.2</v>
          </cell>
          <cell r="CV28">
            <v>15.4</v>
          </cell>
          <cell r="CW28">
            <v>338.5</v>
          </cell>
          <cell r="CX28">
            <v>455.7</v>
          </cell>
          <cell r="CY28">
            <v>148.6</v>
          </cell>
        </row>
        <row r="29">
          <cell r="A29" t="str">
            <v>Underground circuit kms ofline</v>
          </cell>
          <cell r="B29" t="str">
            <v>KMCU</v>
          </cell>
          <cell r="C29">
            <v>2002</v>
          </cell>
          <cell r="D29">
            <v>0.5</v>
          </cell>
          <cell r="E29">
            <v>668</v>
          </cell>
          <cell r="F29">
            <v>124.7</v>
          </cell>
          <cell r="G29">
            <v>27</v>
          </cell>
          <cell r="H29">
            <v>180</v>
          </cell>
          <cell r="I29">
            <v>509</v>
          </cell>
          <cell r="J29">
            <v>332</v>
          </cell>
          <cell r="K29">
            <v>59.7</v>
          </cell>
          <cell r="L29">
            <v>1.5</v>
          </cell>
          <cell r="M29">
            <v>218.3</v>
          </cell>
          <cell r="N29">
            <v>4</v>
          </cell>
          <cell r="O29">
            <v>72</v>
          </cell>
          <cell r="P29">
            <v>11.4</v>
          </cell>
          <cell r="Q29">
            <v>1.2</v>
          </cell>
          <cell r="R29">
            <v>45.6</v>
          </cell>
          <cell r="S29">
            <v>3209</v>
          </cell>
          <cell r="T29">
            <v>179</v>
          </cell>
          <cell r="U29">
            <v>48.1</v>
          </cell>
          <cell r="V29">
            <v>10.6</v>
          </cell>
          <cell r="W29">
            <v>205.9</v>
          </cell>
          <cell r="X29">
            <v>90.1</v>
          </cell>
          <cell r="Y29">
            <v>454.7</v>
          </cell>
          <cell r="Z29">
            <v>8</v>
          </cell>
          <cell r="AA29">
            <v>1.8</v>
          </cell>
          <cell r="AB29">
            <v>1.1000000000000001</v>
          </cell>
          <cell r="AC29">
            <v>175</v>
          </cell>
          <cell r="AD29">
            <v>173</v>
          </cell>
          <cell r="AE29">
            <v>2</v>
          </cell>
          <cell r="AF29">
            <v>47</v>
          </cell>
          <cell r="AG29">
            <v>481.4</v>
          </cell>
          <cell r="AH29">
            <v>461</v>
          </cell>
          <cell r="AI29">
            <v>20.399999999999999</v>
          </cell>
          <cell r="AJ29">
            <v>77</v>
          </cell>
          <cell r="AK29">
            <v>145.19999999999999</v>
          </cell>
          <cell r="AL29">
            <v>11</v>
          </cell>
          <cell r="AM29">
            <v>1553</v>
          </cell>
          <cell r="AN29">
            <v>1350</v>
          </cell>
          <cell r="AO29">
            <v>203</v>
          </cell>
          <cell r="AP29">
            <v>2.5</v>
          </cell>
          <cell r="AQ29">
            <v>8.3000000000000007</v>
          </cell>
          <cell r="AR29">
            <v>1458</v>
          </cell>
          <cell r="AS29">
            <v>4190.3999999999996</v>
          </cell>
          <cell r="AT29">
            <v>4190</v>
          </cell>
          <cell r="AU29">
            <v>0.4</v>
          </cell>
          <cell r="AV29">
            <v>1790</v>
          </cell>
          <cell r="AW29">
            <v>90</v>
          </cell>
          <cell r="AX29">
            <v>10</v>
          </cell>
          <cell r="AY29">
            <v>106.3</v>
          </cell>
          <cell r="AZ29">
            <v>713</v>
          </cell>
          <cell r="BA29">
            <v>7</v>
          </cell>
          <cell r="BB29">
            <v>73</v>
          </cell>
          <cell r="BC29">
            <v>1198</v>
          </cell>
          <cell r="BD29">
            <v>22.3</v>
          </cell>
          <cell r="BE29">
            <v>30.1</v>
          </cell>
          <cell r="BF29">
            <v>176.7</v>
          </cell>
          <cell r="BG29">
            <v>393.6</v>
          </cell>
          <cell r="BH29">
            <v>379</v>
          </cell>
          <cell r="BI29">
            <v>14.6</v>
          </cell>
          <cell r="BJ29">
            <v>401</v>
          </cell>
          <cell r="BK29">
            <v>301</v>
          </cell>
          <cell r="BL29">
            <v>100</v>
          </cell>
          <cell r="BM29">
            <v>53.6</v>
          </cell>
          <cell r="BN29">
            <v>67</v>
          </cell>
          <cell r="BO29">
            <v>60</v>
          </cell>
          <cell r="BP29">
            <v>5</v>
          </cell>
          <cell r="BQ29">
            <v>735</v>
          </cell>
          <cell r="BR29">
            <v>58</v>
          </cell>
          <cell r="BS29">
            <v>43.3</v>
          </cell>
          <cell r="BT29">
            <v>657</v>
          </cell>
          <cell r="BU29">
            <v>19.899999999999999</v>
          </cell>
          <cell r="BV29">
            <v>11</v>
          </cell>
          <cell r="BW29">
            <v>145.4</v>
          </cell>
          <cell r="BX29">
            <v>140</v>
          </cell>
          <cell r="BY29">
            <v>5.4</v>
          </cell>
          <cell r="BZ29">
            <v>0</v>
          </cell>
          <cell r="CA29">
            <v>7.9</v>
          </cell>
          <cell r="CB29">
            <v>3059.9</v>
          </cell>
          <cell r="CC29">
            <v>2843</v>
          </cell>
          <cell r="CD29">
            <v>216.9</v>
          </cell>
          <cell r="CE29">
            <v>106</v>
          </cell>
          <cell r="CF29">
            <v>2</v>
          </cell>
          <cell r="CG29">
            <v>8.8000000000000007</v>
          </cell>
          <cell r="CH29">
            <v>5.4</v>
          </cell>
          <cell r="CI29">
            <v>62.5</v>
          </cell>
          <cell r="CJ29">
            <v>39.200000000000003</v>
          </cell>
          <cell r="CK29">
            <v>38.5</v>
          </cell>
          <cell r="CL29">
            <v>7561</v>
          </cell>
          <cell r="CM29">
            <v>427.4</v>
          </cell>
          <cell r="CN29">
            <v>387</v>
          </cell>
          <cell r="CO29">
            <v>10.9</v>
          </cell>
          <cell r="CP29">
            <v>29.5</v>
          </cell>
          <cell r="CQ29">
            <v>78.599999999999994</v>
          </cell>
          <cell r="CR29">
            <v>371</v>
          </cell>
          <cell r="CS29">
            <v>87.7</v>
          </cell>
          <cell r="CT29">
            <v>8</v>
          </cell>
          <cell r="CU29">
            <v>11.9</v>
          </cell>
          <cell r="CV29">
            <v>6.7</v>
          </cell>
          <cell r="CW29">
            <v>37.299999999999997</v>
          </cell>
          <cell r="CX29">
            <v>443.1</v>
          </cell>
          <cell r="CY29">
            <v>97.2</v>
          </cell>
        </row>
        <row r="30">
          <cell r="A30" t="str">
            <v>Circuit kilometers 3 phase</v>
          </cell>
          <cell r="B30" t="str">
            <v>KMC3</v>
          </cell>
          <cell r="C30">
            <v>2002</v>
          </cell>
          <cell r="D30">
            <v>47</v>
          </cell>
          <cell r="E30">
            <v>655</v>
          </cell>
          <cell r="F30">
            <v>428.5</v>
          </cell>
          <cell r="G30">
            <v>202</v>
          </cell>
          <cell r="H30">
            <v>216</v>
          </cell>
          <cell r="I30">
            <v>693</v>
          </cell>
          <cell r="J30">
            <v>467</v>
          </cell>
          <cell r="K30">
            <v>67.2</v>
          </cell>
          <cell r="L30">
            <v>15.9</v>
          </cell>
          <cell r="M30">
            <v>467.3</v>
          </cell>
          <cell r="N30">
            <v>10</v>
          </cell>
          <cell r="O30">
            <v>90</v>
          </cell>
          <cell r="P30">
            <v>12.2</v>
          </cell>
          <cell r="Q30">
            <v>5.2</v>
          </cell>
          <cell r="R30">
            <v>64.3</v>
          </cell>
          <cell r="S30">
            <v>2941</v>
          </cell>
          <cell r="T30">
            <v>829.2</v>
          </cell>
          <cell r="U30">
            <v>142</v>
          </cell>
          <cell r="V30">
            <v>30.8</v>
          </cell>
          <cell r="W30">
            <v>143.80000000000001</v>
          </cell>
          <cell r="X30">
            <v>145.9</v>
          </cell>
          <cell r="Y30">
            <v>0</v>
          </cell>
          <cell r="Z30">
            <v>48.5</v>
          </cell>
          <cell r="AA30">
            <v>3.5</v>
          </cell>
          <cell r="AB30">
            <v>0</v>
          </cell>
          <cell r="AC30">
            <v>19.399999999999999</v>
          </cell>
          <cell r="AD30">
            <v>0</v>
          </cell>
          <cell r="AE30">
            <v>19.399999999999999</v>
          </cell>
          <cell r="AF30">
            <v>98</v>
          </cell>
          <cell r="AG30">
            <v>421.6</v>
          </cell>
          <cell r="AH30">
            <v>415</v>
          </cell>
          <cell r="AI30">
            <v>6.6</v>
          </cell>
          <cell r="AJ30">
            <v>587</v>
          </cell>
          <cell r="AK30">
            <v>358.1</v>
          </cell>
          <cell r="AL30">
            <v>27.3</v>
          </cell>
          <cell r="AM30">
            <v>1873.4</v>
          </cell>
          <cell r="AN30">
            <v>1507</v>
          </cell>
          <cell r="AO30">
            <v>366.4</v>
          </cell>
          <cell r="AP30">
            <v>8</v>
          </cell>
          <cell r="AQ30">
            <v>42.8</v>
          </cell>
          <cell r="AR30">
            <v>0</v>
          </cell>
          <cell r="AS30">
            <v>44799</v>
          </cell>
          <cell r="AT30">
            <v>44790</v>
          </cell>
          <cell r="AU30">
            <v>9</v>
          </cell>
          <cell r="AV30">
            <v>2660</v>
          </cell>
          <cell r="AW30">
            <v>289</v>
          </cell>
          <cell r="AX30">
            <v>61</v>
          </cell>
          <cell r="AY30">
            <v>251.7</v>
          </cell>
          <cell r="AZ30">
            <v>723</v>
          </cell>
          <cell r="BA30">
            <v>58</v>
          </cell>
          <cell r="BB30">
            <v>149</v>
          </cell>
          <cell r="BC30">
            <v>1177</v>
          </cell>
          <cell r="BD30">
            <v>64.099999999999994</v>
          </cell>
          <cell r="BE30">
            <v>69</v>
          </cell>
          <cell r="BF30">
            <v>369.9</v>
          </cell>
          <cell r="BG30">
            <v>289.3</v>
          </cell>
          <cell r="BH30">
            <v>258</v>
          </cell>
          <cell r="BI30">
            <v>31.3</v>
          </cell>
          <cell r="BJ30">
            <v>844</v>
          </cell>
          <cell r="BK30">
            <v>394</v>
          </cell>
          <cell r="BL30">
            <v>450</v>
          </cell>
          <cell r="BM30">
            <v>168.8</v>
          </cell>
          <cell r="BN30">
            <v>369</v>
          </cell>
          <cell r="BO30">
            <v>373</v>
          </cell>
          <cell r="BP30">
            <v>230</v>
          </cell>
          <cell r="BQ30">
            <v>678</v>
          </cell>
          <cell r="BR30">
            <v>80</v>
          </cell>
          <cell r="BS30">
            <v>204</v>
          </cell>
          <cell r="BT30">
            <v>203</v>
          </cell>
          <cell r="BU30">
            <v>94.1</v>
          </cell>
          <cell r="BV30">
            <v>73</v>
          </cell>
          <cell r="BW30">
            <v>337.7</v>
          </cell>
          <cell r="BX30">
            <v>318</v>
          </cell>
          <cell r="BY30">
            <v>13.3</v>
          </cell>
          <cell r="BZ30">
            <v>6.4</v>
          </cell>
          <cell r="CA30">
            <v>174.1</v>
          </cell>
          <cell r="CB30">
            <v>2477.1</v>
          </cell>
          <cell r="CC30">
            <v>2333</v>
          </cell>
          <cell r="CD30">
            <v>144.1</v>
          </cell>
          <cell r="CE30">
            <v>446</v>
          </cell>
          <cell r="CF30">
            <v>49</v>
          </cell>
          <cell r="CG30">
            <v>41.2</v>
          </cell>
          <cell r="CH30">
            <v>69.2</v>
          </cell>
          <cell r="CI30">
            <v>174.2</v>
          </cell>
          <cell r="CJ30">
            <v>77.900000000000006</v>
          </cell>
          <cell r="CK30">
            <v>77.5</v>
          </cell>
          <cell r="CL30">
            <v>16638</v>
          </cell>
          <cell r="CM30">
            <v>860.4</v>
          </cell>
          <cell r="CN30">
            <v>771</v>
          </cell>
          <cell r="CO30">
            <v>18.399999999999999</v>
          </cell>
          <cell r="CP30">
            <v>71</v>
          </cell>
          <cell r="CQ30">
            <v>83.4</v>
          </cell>
          <cell r="CR30">
            <v>860</v>
          </cell>
          <cell r="CS30">
            <v>268.2</v>
          </cell>
          <cell r="CT30">
            <v>83</v>
          </cell>
          <cell r="CU30">
            <v>45.3</v>
          </cell>
          <cell r="CV30">
            <v>5.7</v>
          </cell>
          <cell r="CW30">
            <v>212.8</v>
          </cell>
          <cell r="CX30">
            <v>408</v>
          </cell>
          <cell r="CY30">
            <v>139.5</v>
          </cell>
        </row>
        <row r="31">
          <cell r="A31" t="str">
            <v>Circuit kilometers 2 phase</v>
          </cell>
          <cell r="B31" t="str">
            <v>KMC2</v>
          </cell>
          <cell r="C31">
            <v>2002</v>
          </cell>
          <cell r="D31">
            <v>0</v>
          </cell>
          <cell r="E31">
            <v>0</v>
          </cell>
          <cell r="F31">
            <v>0</v>
          </cell>
          <cell r="G31">
            <v>19</v>
          </cell>
          <cell r="H31">
            <v>0</v>
          </cell>
          <cell r="I31">
            <v>0</v>
          </cell>
          <cell r="J31">
            <v>0</v>
          </cell>
          <cell r="K31">
            <v>0</v>
          </cell>
          <cell r="L31">
            <v>2.2000000000000002</v>
          </cell>
          <cell r="M31">
            <v>2.5</v>
          </cell>
          <cell r="N31">
            <v>1</v>
          </cell>
          <cell r="O31">
            <v>0</v>
          </cell>
          <cell r="P31">
            <v>1.4</v>
          </cell>
          <cell r="Q31">
            <v>0</v>
          </cell>
          <cell r="R31">
            <v>1.3</v>
          </cell>
          <cell r="S31">
            <v>90</v>
          </cell>
          <cell r="T31">
            <v>12.7</v>
          </cell>
          <cell r="U31">
            <v>4</v>
          </cell>
          <cell r="V31">
            <v>0.7</v>
          </cell>
          <cell r="W31">
            <v>0</v>
          </cell>
          <cell r="X31">
            <v>5.7</v>
          </cell>
          <cell r="Y31">
            <v>0</v>
          </cell>
          <cell r="Z31">
            <v>0.8</v>
          </cell>
          <cell r="AA31">
            <v>0.2</v>
          </cell>
          <cell r="AB31">
            <v>0</v>
          </cell>
          <cell r="AC31">
            <v>0</v>
          </cell>
          <cell r="AD31">
            <v>0</v>
          </cell>
          <cell r="AE31">
            <v>0</v>
          </cell>
          <cell r="AF31">
            <v>0.3</v>
          </cell>
          <cell r="AG31">
            <v>0</v>
          </cell>
          <cell r="AH31">
            <v>0</v>
          </cell>
          <cell r="AI31">
            <v>0</v>
          </cell>
          <cell r="AJ31">
            <v>59</v>
          </cell>
          <cell r="AK31">
            <v>0</v>
          </cell>
          <cell r="AL31">
            <v>0</v>
          </cell>
          <cell r="AM31">
            <v>79.5</v>
          </cell>
          <cell r="AN31">
            <v>79</v>
          </cell>
          <cell r="AO31">
            <v>0.5</v>
          </cell>
          <cell r="AP31">
            <v>4</v>
          </cell>
          <cell r="AQ31">
            <v>0</v>
          </cell>
          <cell r="AR31">
            <v>0</v>
          </cell>
          <cell r="AS31">
            <v>3550</v>
          </cell>
          <cell r="AT31">
            <v>3550</v>
          </cell>
          <cell r="AU31">
            <v>0</v>
          </cell>
          <cell r="AV31">
            <v>200</v>
          </cell>
          <cell r="AW31">
            <v>4</v>
          </cell>
          <cell r="AX31">
            <v>0</v>
          </cell>
          <cell r="AY31">
            <v>0</v>
          </cell>
          <cell r="AZ31">
            <v>0</v>
          </cell>
          <cell r="BA31">
            <v>1</v>
          </cell>
          <cell r="BB31">
            <v>49</v>
          </cell>
          <cell r="BC31">
            <v>0</v>
          </cell>
          <cell r="BD31">
            <v>0</v>
          </cell>
          <cell r="BE31">
            <v>12</v>
          </cell>
          <cell r="BF31">
            <v>24.9</v>
          </cell>
          <cell r="BG31">
            <v>7.1</v>
          </cell>
          <cell r="BH31">
            <v>0</v>
          </cell>
          <cell r="BI31">
            <v>7.1</v>
          </cell>
          <cell r="BJ31">
            <v>2</v>
          </cell>
          <cell r="BK31">
            <v>2</v>
          </cell>
          <cell r="BL31">
            <v>0</v>
          </cell>
          <cell r="BM31">
            <v>3.2</v>
          </cell>
          <cell r="BN31">
            <v>0</v>
          </cell>
          <cell r="BO31">
            <v>7</v>
          </cell>
          <cell r="BP31">
            <v>0</v>
          </cell>
          <cell r="BQ31">
            <v>0</v>
          </cell>
          <cell r="BR31">
            <v>0</v>
          </cell>
          <cell r="BS31">
            <v>5.7</v>
          </cell>
          <cell r="BT31">
            <v>0</v>
          </cell>
          <cell r="BU31">
            <v>1.5</v>
          </cell>
          <cell r="BV31">
            <v>0</v>
          </cell>
          <cell r="BW31">
            <v>8.1999999999999993</v>
          </cell>
          <cell r="BX31">
            <v>7</v>
          </cell>
          <cell r="BY31">
            <v>1.2</v>
          </cell>
          <cell r="BZ31">
            <v>0</v>
          </cell>
          <cell r="CA31">
            <v>0</v>
          </cell>
          <cell r="CB31">
            <v>48</v>
          </cell>
          <cell r="CC31">
            <v>48</v>
          </cell>
          <cell r="CD31">
            <v>0</v>
          </cell>
          <cell r="CE31">
            <v>10</v>
          </cell>
          <cell r="CF31">
            <v>1</v>
          </cell>
          <cell r="CG31">
            <v>0</v>
          </cell>
          <cell r="CH31">
            <v>0</v>
          </cell>
          <cell r="CI31">
            <v>17.600000000000001</v>
          </cell>
          <cell r="CJ31">
            <v>0</v>
          </cell>
          <cell r="CK31">
            <v>0</v>
          </cell>
          <cell r="CL31">
            <v>0</v>
          </cell>
          <cell r="CM31">
            <v>22.8</v>
          </cell>
          <cell r="CN31">
            <v>20</v>
          </cell>
          <cell r="CO31">
            <v>1.8</v>
          </cell>
          <cell r="CP31">
            <v>1</v>
          </cell>
          <cell r="CQ31">
            <v>5.8</v>
          </cell>
          <cell r="CR31">
            <v>3</v>
          </cell>
          <cell r="CS31">
            <v>0</v>
          </cell>
          <cell r="CT31">
            <v>1</v>
          </cell>
          <cell r="CU31">
            <v>0</v>
          </cell>
          <cell r="CV31">
            <v>0</v>
          </cell>
          <cell r="CW31">
            <v>53.2</v>
          </cell>
          <cell r="CX31">
            <v>6</v>
          </cell>
          <cell r="CY31">
            <v>0</v>
          </cell>
        </row>
        <row r="32">
          <cell r="A32" t="str">
            <v>Circuit kms single phase</v>
          </cell>
          <cell r="B32" t="str">
            <v>KMC1</v>
          </cell>
          <cell r="C32">
            <v>2002</v>
          </cell>
          <cell r="D32">
            <v>45.5</v>
          </cell>
          <cell r="E32">
            <v>657</v>
          </cell>
          <cell r="F32">
            <v>338.3</v>
          </cell>
          <cell r="G32">
            <v>211</v>
          </cell>
          <cell r="H32">
            <v>228</v>
          </cell>
          <cell r="I32">
            <v>699</v>
          </cell>
          <cell r="J32">
            <v>582</v>
          </cell>
          <cell r="K32">
            <v>69.7</v>
          </cell>
          <cell r="L32">
            <v>9.4</v>
          </cell>
          <cell r="M32">
            <v>273.5</v>
          </cell>
          <cell r="N32">
            <v>10</v>
          </cell>
          <cell r="O32">
            <v>191</v>
          </cell>
          <cell r="P32">
            <v>13.4</v>
          </cell>
          <cell r="Q32">
            <v>2.4</v>
          </cell>
          <cell r="R32">
            <v>66.599999999999994</v>
          </cell>
          <cell r="S32">
            <v>1839</v>
          </cell>
          <cell r="T32">
            <v>397.8</v>
          </cell>
          <cell r="U32">
            <v>105</v>
          </cell>
          <cell r="V32">
            <v>101.7</v>
          </cell>
          <cell r="W32">
            <v>264.3</v>
          </cell>
          <cell r="X32">
            <v>123.2</v>
          </cell>
          <cell r="Y32">
            <v>0</v>
          </cell>
          <cell r="Z32">
            <v>27.3</v>
          </cell>
          <cell r="AA32">
            <v>2.5</v>
          </cell>
          <cell r="AB32">
            <v>0</v>
          </cell>
          <cell r="AC32">
            <v>15.5</v>
          </cell>
          <cell r="AD32">
            <v>0</v>
          </cell>
          <cell r="AE32">
            <v>15.5</v>
          </cell>
          <cell r="AF32">
            <v>117.3</v>
          </cell>
          <cell r="AG32">
            <v>471.5</v>
          </cell>
          <cell r="AH32">
            <v>447</v>
          </cell>
          <cell r="AI32">
            <v>24.5</v>
          </cell>
          <cell r="AJ32">
            <v>970</v>
          </cell>
          <cell r="AK32">
            <v>388.4</v>
          </cell>
          <cell r="AL32">
            <v>41.1</v>
          </cell>
          <cell r="AM32">
            <v>1224.9000000000001</v>
          </cell>
          <cell r="AN32">
            <v>864</v>
          </cell>
          <cell r="AO32">
            <v>360.9</v>
          </cell>
          <cell r="AP32">
            <v>10.6</v>
          </cell>
          <cell r="AQ32">
            <v>22.1</v>
          </cell>
          <cell r="AR32">
            <v>0</v>
          </cell>
          <cell r="AS32">
            <v>70361.399999999994</v>
          </cell>
          <cell r="AT32">
            <v>70350</v>
          </cell>
          <cell r="AU32">
            <v>11.4</v>
          </cell>
          <cell r="AV32">
            <v>1970</v>
          </cell>
          <cell r="AW32">
            <v>291</v>
          </cell>
          <cell r="AX32">
            <v>37</v>
          </cell>
          <cell r="AY32">
            <v>337.8</v>
          </cell>
          <cell r="AZ32">
            <v>952</v>
          </cell>
          <cell r="BA32">
            <v>41</v>
          </cell>
          <cell r="BB32">
            <v>84</v>
          </cell>
          <cell r="BC32">
            <v>1282</v>
          </cell>
          <cell r="BD32">
            <v>42.5</v>
          </cell>
          <cell r="BE32">
            <v>24.6</v>
          </cell>
          <cell r="BF32">
            <v>305.60000000000002</v>
          </cell>
          <cell r="BG32">
            <v>660.3</v>
          </cell>
          <cell r="BH32">
            <v>356</v>
          </cell>
          <cell r="BI32">
            <v>304.3</v>
          </cell>
          <cell r="BJ32">
            <v>1114</v>
          </cell>
          <cell r="BK32">
            <v>364</v>
          </cell>
          <cell r="BL32">
            <v>750</v>
          </cell>
          <cell r="BM32">
            <v>150.1</v>
          </cell>
          <cell r="BN32">
            <v>376</v>
          </cell>
          <cell r="BO32">
            <v>180</v>
          </cell>
          <cell r="BP32">
            <v>140</v>
          </cell>
          <cell r="BQ32">
            <v>577</v>
          </cell>
          <cell r="BR32">
            <v>61.5</v>
          </cell>
          <cell r="BS32">
            <v>70.599999999999994</v>
          </cell>
          <cell r="BT32">
            <v>403</v>
          </cell>
          <cell r="BU32">
            <v>51.8</v>
          </cell>
          <cell r="BV32">
            <v>44</v>
          </cell>
          <cell r="BW32">
            <v>177.2</v>
          </cell>
          <cell r="BX32">
            <v>164</v>
          </cell>
          <cell r="BY32">
            <v>8.8000000000000007</v>
          </cell>
          <cell r="BZ32">
            <v>4.4000000000000004</v>
          </cell>
          <cell r="CA32">
            <v>92.9</v>
          </cell>
          <cell r="CB32">
            <v>2904.2</v>
          </cell>
          <cell r="CC32">
            <v>2692</v>
          </cell>
          <cell r="CD32">
            <v>212.2</v>
          </cell>
          <cell r="CE32">
            <v>254</v>
          </cell>
          <cell r="CF32">
            <v>20</v>
          </cell>
          <cell r="CG32">
            <v>43.2</v>
          </cell>
          <cell r="CH32">
            <v>133.69999999999999</v>
          </cell>
          <cell r="CI32">
            <v>52.2</v>
          </cell>
          <cell r="CJ32">
            <v>57.2</v>
          </cell>
          <cell r="CK32">
            <v>56.5</v>
          </cell>
          <cell r="CL32">
            <v>0</v>
          </cell>
          <cell r="CM32">
            <v>313.5</v>
          </cell>
          <cell r="CN32">
            <v>134</v>
          </cell>
          <cell r="CO32">
            <v>9.5</v>
          </cell>
          <cell r="CP32">
            <v>170</v>
          </cell>
          <cell r="CQ32">
            <v>107.5</v>
          </cell>
          <cell r="CR32">
            <v>67</v>
          </cell>
          <cell r="CS32">
            <v>143.19999999999999</v>
          </cell>
          <cell r="CT32">
            <v>38</v>
          </cell>
          <cell r="CU32">
            <v>19.8</v>
          </cell>
          <cell r="CV32">
            <v>16.399999999999999</v>
          </cell>
          <cell r="CW32">
            <v>109.8</v>
          </cell>
          <cell r="CX32">
            <v>484.8</v>
          </cell>
          <cell r="CY32">
            <v>106.3</v>
          </cell>
        </row>
        <row r="33">
          <cell r="A33" t="str">
            <v>No transmission transformers</v>
          </cell>
          <cell r="B33" t="str">
            <v>NTRST</v>
          </cell>
          <cell r="C33">
            <v>2002</v>
          </cell>
          <cell r="D33">
            <v>0</v>
          </cell>
          <cell r="E33">
            <v>0</v>
          </cell>
          <cell r="F33">
            <v>0</v>
          </cell>
          <cell r="G33">
            <v>0</v>
          </cell>
          <cell r="H33">
            <v>0</v>
          </cell>
          <cell r="I33">
            <v>0</v>
          </cell>
          <cell r="J33">
            <v>2</v>
          </cell>
          <cell r="K33">
            <v>0</v>
          </cell>
          <cell r="L33">
            <v>0</v>
          </cell>
          <cell r="M33">
            <v>0</v>
          </cell>
          <cell r="N33">
            <v>0</v>
          </cell>
          <cell r="O33">
            <v>0</v>
          </cell>
          <cell r="P33">
            <v>0</v>
          </cell>
          <cell r="Q33">
            <v>0</v>
          </cell>
          <cell r="R33">
            <v>0</v>
          </cell>
          <cell r="S33">
            <v>0</v>
          </cell>
          <cell r="T33">
            <v>10</v>
          </cell>
          <cell r="U33">
            <v>0</v>
          </cell>
          <cell r="V33">
            <v>0</v>
          </cell>
          <cell r="W33">
            <v>0</v>
          </cell>
          <cell r="X33">
            <v>0</v>
          </cell>
          <cell r="Y33">
            <v>2</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2</v>
          </cell>
          <cell r="AS33">
            <v>263</v>
          </cell>
          <cell r="AT33">
            <v>263</v>
          </cell>
          <cell r="AU33">
            <v>0</v>
          </cell>
          <cell r="AV33">
            <v>23</v>
          </cell>
          <cell r="AW33">
            <v>0</v>
          </cell>
          <cell r="AX33">
            <v>3</v>
          </cell>
          <cell r="AY33">
            <v>0</v>
          </cell>
          <cell r="AZ33">
            <v>14</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14</v>
          </cell>
          <cell r="CC33">
            <v>14</v>
          </cell>
          <cell r="CD33">
            <v>0</v>
          </cell>
          <cell r="CE33">
            <v>8</v>
          </cell>
          <cell r="CF33">
            <v>0</v>
          </cell>
          <cell r="CG33">
            <v>0</v>
          </cell>
          <cell r="CH33">
            <v>0</v>
          </cell>
          <cell r="CI33">
            <v>0</v>
          </cell>
          <cell r="CJ33">
            <v>0</v>
          </cell>
          <cell r="CK33">
            <v>0</v>
          </cell>
          <cell r="CL33">
            <v>2</v>
          </cell>
          <cell r="CM33">
            <v>0</v>
          </cell>
          <cell r="CN33">
            <v>0</v>
          </cell>
          <cell r="CO33">
            <v>0</v>
          </cell>
          <cell r="CP33">
            <v>0</v>
          </cell>
          <cell r="CQ33">
            <v>0</v>
          </cell>
          <cell r="CR33">
            <v>8</v>
          </cell>
          <cell r="CS33">
            <v>0</v>
          </cell>
          <cell r="CT33">
            <v>0</v>
          </cell>
          <cell r="CU33">
            <v>0</v>
          </cell>
          <cell r="CV33">
            <v>0</v>
          </cell>
          <cell r="CW33">
            <v>0</v>
          </cell>
          <cell r="CX33">
            <v>0</v>
          </cell>
          <cell r="CY33">
            <v>0</v>
          </cell>
        </row>
        <row r="34">
          <cell r="A34" t="str">
            <v>No subtransmission transformer</v>
          </cell>
          <cell r="B34" t="str">
            <v>NTRFST</v>
          </cell>
          <cell r="C34">
            <v>2002</v>
          </cell>
          <cell r="D34">
            <v>4</v>
          </cell>
          <cell r="E34">
            <v>39</v>
          </cell>
          <cell r="F34">
            <v>23</v>
          </cell>
          <cell r="G34">
            <v>0</v>
          </cell>
          <cell r="H34">
            <v>4</v>
          </cell>
          <cell r="I34">
            <v>44</v>
          </cell>
          <cell r="J34">
            <v>11</v>
          </cell>
          <cell r="K34">
            <v>6</v>
          </cell>
          <cell r="L34">
            <v>0</v>
          </cell>
          <cell r="M34">
            <v>27</v>
          </cell>
          <cell r="N34">
            <v>4</v>
          </cell>
          <cell r="O34">
            <v>11</v>
          </cell>
          <cell r="P34">
            <v>1</v>
          </cell>
          <cell r="Q34">
            <v>0</v>
          </cell>
          <cell r="R34">
            <v>0</v>
          </cell>
          <cell r="S34">
            <v>104</v>
          </cell>
          <cell r="T34">
            <v>32</v>
          </cell>
          <cell r="U34">
            <v>10</v>
          </cell>
          <cell r="V34">
            <v>0</v>
          </cell>
          <cell r="W34">
            <v>8</v>
          </cell>
          <cell r="X34">
            <v>11</v>
          </cell>
          <cell r="Y34">
            <v>70</v>
          </cell>
          <cell r="Z34">
            <v>0</v>
          </cell>
          <cell r="AA34">
            <v>0</v>
          </cell>
          <cell r="AB34">
            <v>0</v>
          </cell>
          <cell r="AC34">
            <v>37</v>
          </cell>
          <cell r="AD34">
            <v>30</v>
          </cell>
          <cell r="AE34">
            <v>7</v>
          </cell>
          <cell r="AF34">
            <v>0</v>
          </cell>
          <cell r="AG34">
            <v>1</v>
          </cell>
          <cell r="AH34">
            <v>0</v>
          </cell>
          <cell r="AI34">
            <v>1</v>
          </cell>
          <cell r="AJ34">
            <v>18</v>
          </cell>
          <cell r="AK34">
            <v>72</v>
          </cell>
          <cell r="AL34">
            <v>0</v>
          </cell>
          <cell r="AM34">
            <v>68</v>
          </cell>
          <cell r="AN34">
            <v>68</v>
          </cell>
          <cell r="AO34">
            <v>0</v>
          </cell>
          <cell r="AP34">
            <v>0</v>
          </cell>
          <cell r="AQ34">
            <v>3</v>
          </cell>
          <cell r="AR34">
            <v>26</v>
          </cell>
          <cell r="AS34">
            <v>1680</v>
          </cell>
          <cell r="AT34">
            <v>1680</v>
          </cell>
          <cell r="AU34">
            <v>0</v>
          </cell>
          <cell r="AV34">
            <v>137</v>
          </cell>
          <cell r="AW34">
            <v>15</v>
          </cell>
          <cell r="AX34">
            <v>0</v>
          </cell>
          <cell r="AY34">
            <v>34</v>
          </cell>
          <cell r="AZ34">
            <v>7</v>
          </cell>
          <cell r="BA34">
            <v>0</v>
          </cell>
          <cell r="BB34">
            <v>7</v>
          </cell>
          <cell r="BC34">
            <v>45</v>
          </cell>
          <cell r="BD34">
            <v>0</v>
          </cell>
          <cell r="BE34">
            <v>6</v>
          </cell>
          <cell r="BF34">
            <v>0</v>
          </cell>
          <cell r="BG34">
            <v>99</v>
          </cell>
          <cell r="BH34">
            <v>99</v>
          </cell>
          <cell r="BI34">
            <v>0</v>
          </cell>
          <cell r="BJ34">
            <v>9</v>
          </cell>
          <cell r="BK34">
            <v>0</v>
          </cell>
          <cell r="BL34">
            <v>9</v>
          </cell>
          <cell r="BM34">
            <v>32</v>
          </cell>
          <cell r="BN34">
            <v>14</v>
          </cell>
          <cell r="BO34">
            <v>20</v>
          </cell>
          <cell r="BP34">
            <v>0</v>
          </cell>
          <cell r="BQ34">
            <v>38</v>
          </cell>
          <cell r="BR34">
            <v>0</v>
          </cell>
          <cell r="BS34">
            <v>0</v>
          </cell>
          <cell r="BT34">
            <v>16</v>
          </cell>
          <cell r="BU34">
            <v>11</v>
          </cell>
          <cell r="BV34">
            <v>5</v>
          </cell>
          <cell r="BW34">
            <v>39</v>
          </cell>
          <cell r="BX34">
            <v>37</v>
          </cell>
          <cell r="BY34">
            <v>2</v>
          </cell>
          <cell r="BZ34">
            <v>0</v>
          </cell>
          <cell r="CA34">
            <v>7</v>
          </cell>
          <cell r="CB34">
            <v>24</v>
          </cell>
          <cell r="CC34">
            <v>16</v>
          </cell>
          <cell r="CD34">
            <v>8</v>
          </cell>
          <cell r="CE34">
            <v>33</v>
          </cell>
          <cell r="CF34">
            <v>5</v>
          </cell>
          <cell r="CG34">
            <v>9</v>
          </cell>
          <cell r="CH34">
            <v>0</v>
          </cell>
          <cell r="CI34">
            <v>0</v>
          </cell>
          <cell r="CJ34">
            <v>33</v>
          </cell>
          <cell r="CK34">
            <v>5</v>
          </cell>
          <cell r="CL34">
            <v>0</v>
          </cell>
          <cell r="CM34">
            <v>63</v>
          </cell>
          <cell r="CN34">
            <v>57</v>
          </cell>
          <cell r="CO34">
            <v>3</v>
          </cell>
          <cell r="CP34">
            <v>3</v>
          </cell>
          <cell r="CQ34">
            <v>3</v>
          </cell>
          <cell r="CR34">
            <v>32</v>
          </cell>
          <cell r="CS34">
            <v>0</v>
          </cell>
          <cell r="CT34">
            <v>0</v>
          </cell>
          <cell r="CU34">
            <v>4</v>
          </cell>
          <cell r="CV34">
            <v>0</v>
          </cell>
          <cell r="CW34">
            <v>29</v>
          </cell>
          <cell r="CX34">
            <v>12</v>
          </cell>
          <cell r="CY34">
            <v>0</v>
          </cell>
        </row>
        <row r="35">
          <cell r="A35" t="str">
            <v>No distribution transformers</v>
          </cell>
          <cell r="B35" t="str">
            <v>NTRFD</v>
          </cell>
          <cell r="C35">
            <v>2002</v>
          </cell>
          <cell r="D35">
            <v>324</v>
          </cell>
          <cell r="E35">
            <v>8602</v>
          </cell>
          <cell r="F35">
            <v>4524</v>
          </cell>
          <cell r="G35">
            <v>2631</v>
          </cell>
          <cell r="H35">
            <v>3034</v>
          </cell>
          <cell r="I35">
            <v>8332</v>
          </cell>
          <cell r="J35">
            <v>6540</v>
          </cell>
          <cell r="K35">
            <v>751</v>
          </cell>
          <cell r="L35">
            <v>1</v>
          </cell>
          <cell r="M35">
            <v>3446</v>
          </cell>
          <cell r="N35">
            <v>239</v>
          </cell>
          <cell r="O35">
            <v>1958</v>
          </cell>
          <cell r="P35">
            <v>257</v>
          </cell>
          <cell r="Q35">
            <v>66</v>
          </cell>
          <cell r="R35">
            <v>1471</v>
          </cell>
          <cell r="S35">
            <v>24406</v>
          </cell>
          <cell r="T35">
            <v>6383</v>
          </cell>
          <cell r="U35">
            <v>1563</v>
          </cell>
          <cell r="V35">
            <v>605</v>
          </cell>
          <cell r="W35">
            <v>2959</v>
          </cell>
          <cell r="X35">
            <v>2418</v>
          </cell>
          <cell r="Y35">
            <v>2390</v>
          </cell>
          <cell r="Z35">
            <v>788</v>
          </cell>
          <cell r="AA35">
            <v>113</v>
          </cell>
          <cell r="AB35">
            <v>4559</v>
          </cell>
          <cell r="AC35">
            <v>5484</v>
          </cell>
          <cell r="AD35">
            <v>5066</v>
          </cell>
          <cell r="AE35">
            <v>418</v>
          </cell>
          <cell r="AF35">
            <v>1485</v>
          </cell>
          <cell r="AG35">
            <v>5003</v>
          </cell>
          <cell r="AH35">
            <v>4755</v>
          </cell>
          <cell r="AI35">
            <v>248</v>
          </cell>
          <cell r="AJ35">
            <v>6279</v>
          </cell>
          <cell r="AK35">
            <v>3424</v>
          </cell>
          <cell r="AL35">
            <v>593</v>
          </cell>
          <cell r="AM35">
            <v>23063</v>
          </cell>
          <cell r="AN35">
            <v>17238</v>
          </cell>
          <cell r="AO35">
            <v>5825</v>
          </cell>
          <cell r="AP35">
            <v>172</v>
          </cell>
          <cell r="AQ35">
            <v>730</v>
          </cell>
          <cell r="AR35">
            <v>12422</v>
          </cell>
          <cell r="AS35">
            <v>516371</v>
          </cell>
          <cell r="AT35">
            <v>516200</v>
          </cell>
          <cell r="AU35">
            <v>171</v>
          </cell>
          <cell r="AV35">
            <v>38377</v>
          </cell>
          <cell r="AW35">
            <v>2997</v>
          </cell>
          <cell r="AX35">
            <v>688</v>
          </cell>
          <cell r="AY35">
            <v>2200</v>
          </cell>
          <cell r="AZ35">
            <v>9042</v>
          </cell>
          <cell r="BA35">
            <v>590</v>
          </cell>
          <cell r="BB35">
            <v>1105</v>
          </cell>
          <cell r="BC35">
            <v>13978</v>
          </cell>
          <cell r="BD35">
            <v>1102</v>
          </cell>
          <cell r="BE35">
            <v>1070</v>
          </cell>
          <cell r="BF35">
            <v>4040</v>
          </cell>
          <cell r="BG35">
            <v>3556</v>
          </cell>
          <cell r="BH35">
            <v>2909</v>
          </cell>
          <cell r="BI35">
            <v>647</v>
          </cell>
          <cell r="BJ35">
            <v>8051</v>
          </cell>
          <cell r="BK35">
            <v>4046</v>
          </cell>
          <cell r="BL35">
            <v>4005</v>
          </cell>
          <cell r="BM35">
            <v>1778</v>
          </cell>
          <cell r="BN35">
            <v>4904</v>
          </cell>
          <cell r="BO35">
            <v>3890</v>
          </cell>
          <cell r="BP35">
            <v>725</v>
          </cell>
          <cell r="BQ35">
            <v>7350</v>
          </cell>
          <cell r="BR35">
            <v>1195</v>
          </cell>
          <cell r="BS35">
            <v>1657</v>
          </cell>
          <cell r="BT35">
            <v>5687</v>
          </cell>
          <cell r="BU35">
            <v>1592</v>
          </cell>
          <cell r="BV35">
            <v>688</v>
          </cell>
          <cell r="BW35">
            <v>5305</v>
          </cell>
          <cell r="BX35">
            <v>4943</v>
          </cell>
          <cell r="BY35">
            <v>231</v>
          </cell>
          <cell r="BZ35">
            <v>131</v>
          </cell>
          <cell r="CA35">
            <v>1999</v>
          </cell>
          <cell r="CB35">
            <v>30596</v>
          </cell>
          <cell r="CC35">
            <v>28394</v>
          </cell>
          <cell r="CD35">
            <v>2202</v>
          </cell>
          <cell r="CE35">
            <v>5500</v>
          </cell>
          <cell r="CF35">
            <v>425</v>
          </cell>
          <cell r="CG35">
            <v>960</v>
          </cell>
          <cell r="CH35">
            <v>870</v>
          </cell>
          <cell r="CI35">
            <v>1214</v>
          </cell>
          <cell r="CJ35">
            <v>6709</v>
          </cell>
          <cell r="CK35">
            <v>850</v>
          </cell>
          <cell r="CL35">
            <v>58808</v>
          </cell>
          <cell r="CM35">
            <v>14096</v>
          </cell>
          <cell r="CN35">
            <v>12100</v>
          </cell>
          <cell r="CO35">
            <v>322</v>
          </cell>
          <cell r="CP35">
            <v>1674</v>
          </cell>
          <cell r="CQ35">
            <v>1194</v>
          </cell>
          <cell r="CR35">
            <v>8549</v>
          </cell>
          <cell r="CS35">
            <v>2366</v>
          </cell>
          <cell r="CT35">
            <v>657</v>
          </cell>
          <cell r="CU35">
            <v>406</v>
          </cell>
          <cell r="CV35">
            <v>271</v>
          </cell>
          <cell r="CW35">
            <v>3279</v>
          </cell>
          <cell r="CX35">
            <v>4565</v>
          </cell>
          <cell r="CY35">
            <v>1640</v>
          </cell>
        </row>
        <row r="36">
          <cell r="A36" t="str">
            <v>Utility average load factor</v>
          </cell>
          <cell r="B36" t="str">
            <v>LF</v>
          </cell>
          <cell r="C36">
            <v>2002</v>
          </cell>
          <cell r="D36">
            <v>0</v>
          </cell>
          <cell r="E36" t="str">
            <v>0.64</v>
          </cell>
          <cell r="F36">
            <v>77</v>
          </cell>
          <cell r="G36">
            <v>65</v>
          </cell>
          <cell r="H36">
            <v>41</v>
          </cell>
          <cell r="I36">
            <v>69.61</v>
          </cell>
          <cell r="J36">
            <v>71.55</v>
          </cell>
          <cell r="K36">
            <v>71.34</v>
          </cell>
          <cell r="L36">
            <v>0</v>
          </cell>
          <cell r="M36">
            <v>70.650000000000006</v>
          </cell>
          <cell r="N36">
            <v>69.819999999999993</v>
          </cell>
          <cell r="O36">
            <v>75</v>
          </cell>
          <cell r="P36">
            <v>0</v>
          </cell>
          <cell r="Q36">
            <v>0</v>
          </cell>
          <cell r="R36">
            <v>66.400000000000006</v>
          </cell>
          <cell r="S36">
            <v>0</v>
          </cell>
          <cell r="T36">
            <v>82.2</v>
          </cell>
          <cell r="U36">
            <v>0.68</v>
          </cell>
          <cell r="V36">
            <v>0</v>
          </cell>
          <cell r="W36">
            <v>67.3</v>
          </cell>
          <cell r="X36">
            <v>88.9</v>
          </cell>
          <cell r="Y36">
            <v>58.71</v>
          </cell>
          <cell r="Z36">
            <v>70.099999999999994</v>
          </cell>
          <cell r="AA36">
            <v>1</v>
          </cell>
          <cell r="AB36">
            <v>0</v>
          </cell>
          <cell r="AC36">
            <v>0</v>
          </cell>
          <cell r="AD36">
            <v>0</v>
          </cell>
          <cell r="AE36">
            <v>0</v>
          </cell>
          <cell r="AF36">
            <v>66.069999999999993</v>
          </cell>
          <cell r="AG36">
            <v>0</v>
          </cell>
          <cell r="AH36">
            <v>0</v>
          </cell>
          <cell r="AI36">
            <v>0</v>
          </cell>
          <cell r="AJ36">
            <v>70.47</v>
          </cell>
          <cell r="AK36">
            <v>0</v>
          </cell>
          <cell r="AL36">
            <v>0</v>
          </cell>
          <cell r="AM36">
            <v>0</v>
          </cell>
          <cell r="AN36">
            <v>76.34</v>
          </cell>
          <cell r="AO36">
            <v>0</v>
          </cell>
          <cell r="AP36">
            <v>0</v>
          </cell>
          <cell r="AQ36">
            <v>0</v>
          </cell>
          <cell r="AR36">
            <v>0</v>
          </cell>
          <cell r="AS36">
            <v>0</v>
          </cell>
          <cell r="AT36">
            <v>0</v>
          </cell>
          <cell r="AU36">
            <v>0</v>
          </cell>
          <cell r="AV36" t="str">
            <v>0.72</v>
          </cell>
          <cell r="AW36">
            <v>39.299999999999997</v>
          </cell>
          <cell r="AX36">
            <v>74.8</v>
          </cell>
          <cell r="AY36">
            <v>74</v>
          </cell>
          <cell r="AZ36">
            <v>72.5</v>
          </cell>
          <cell r="BA36" t="str">
            <v>0.72</v>
          </cell>
          <cell r="BB36">
            <v>0</v>
          </cell>
          <cell r="BC36">
            <v>70.900000000000006</v>
          </cell>
          <cell r="BD36">
            <v>67.92</v>
          </cell>
          <cell r="BE36">
            <v>87</v>
          </cell>
          <cell r="BF36">
            <v>0</v>
          </cell>
          <cell r="BG36">
            <v>0</v>
          </cell>
          <cell r="BH36">
            <v>0</v>
          </cell>
          <cell r="BI36">
            <v>69.5</v>
          </cell>
          <cell r="BJ36">
            <v>0</v>
          </cell>
          <cell r="BK36">
            <v>0</v>
          </cell>
          <cell r="BL36" t="str">
            <v>0.83</v>
          </cell>
          <cell r="BM36">
            <v>66.8</v>
          </cell>
          <cell r="BN36" t="str">
            <v>0.69</v>
          </cell>
          <cell r="BO36">
            <v>0.56999999999999995</v>
          </cell>
          <cell r="BP36">
            <v>0</v>
          </cell>
          <cell r="BQ36">
            <v>71.599999999999994</v>
          </cell>
          <cell r="BR36">
            <v>0</v>
          </cell>
          <cell r="BS36">
            <v>68.7</v>
          </cell>
          <cell r="BT36">
            <v>0</v>
          </cell>
          <cell r="BU36">
            <v>61.5</v>
          </cell>
          <cell r="BV36">
            <v>68.06</v>
          </cell>
          <cell r="BW36">
            <v>0</v>
          </cell>
          <cell r="BX36">
            <v>72.819999999999993</v>
          </cell>
          <cell r="BY36">
            <v>69.540000000000006</v>
          </cell>
          <cell r="BZ36">
            <v>67.989999999999995</v>
          </cell>
          <cell r="CA36">
            <v>52</v>
          </cell>
          <cell r="CB36">
            <v>66.81</v>
          </cell>
          <cell r="CC36">
            <v>66.81</v>
          </cell>
          <cell r="CD36">
            <v>67.069999999999993</v>
          </cell>
          <cell r="CE36">
            <v>75.099999999999994</v>
          </cell>
          <cell r="CF36">
            <v>69</v>
          </cell>
          <cell r="CG36">
            <v>0</v>
          </cell>
          <cell r="CH36">
            <v>8.66</v>
          </cell>
          <cell r="CI36">
            <v>0</v>
          </cell>
          <cell r="CJ36">
            <v>73.97</v>
          </cell>
          <cell r="CK36">
            <v>0</v>
          </cell>
          <cell r="CL36">
            <v>74.510000000000005</v>
          </cell>
          <cell r="CM36">
            <v>0</v>
          </cell>
          <cell r="CN36">
            <v>72.2</v>
          </cell>
          <cell r="CO36">
            <v>72</v>
          </cell>
          <cell r="CP36" t="str">
            <v>0.01</v>
          </cell>
          <cell r="CQ36">
            <v>0</v>
          </cell>
          <cell r="CR36">
            <v>0</v>
          </cell>
          <cell r="CS36" t="str">
            <v>0.81</v>
          </cell>
          <cell r="CT36">
            <v>77.06</v>
          </cell>
          <cell r="CU36">
            <v>75.650000000000006</v>
          </cell>
          <cell r="CV36">
            <v>0</v>
          </cell>
          <cell r="CW36">
            <v>0</v>
          </cell>
          <cell r="CX36">
            <v>69.7</v>
          </cell>
          <cell r="CY36">
            <v>0</v>
          </cell>
        </row>
      </sheetData>
      <sheetData sheetId="3" refreshError="1">
        <row r="1">
          <cell r="A1" t="str">
            <v>Distributor Data for Year ended Dec 31st, 2003</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Eastern Ontario Power (CNP)</v>
          </cell>
          <cell r="S1" t="str">
            <v>E.L.K. Energy Inc.</v>
          </cell>
          <cell r="T1" t="str">
            <v>Enersource Hydro Mississauga Inc.</v>
          </cell>
          <cell r="U1" t="str">
            <v>ENWIN Utilities Ltd.</v>
          </cell>
          <cell r="V1" t="str">
            <v>Erie Thames Powerlines Corporation</v>
          </cell>
          <cell r="W1" t="str">
            <v>Espanola Regional Hydro Distribution Corporation</v>
          </cell>
          <cell r="X1" t="str">
            <v>Essex Powerlines Corporation</v>
          </cell>
          <cell r="Y1" t="str">
            <v>Festival Hydro Inc.</v>
          </cell>
          <cell r="Z1" t="str">
            <v>Fort Erie (CNP)</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Hearst Power Distribution Company Limited</v>
          </cell>
          <cell r="AN1" t="str">
            <v>Horizon Utilities Corporation</v>
          </cell>
          <cell r="AO1" t="str">
            <v>Hamilton Hydro Inc.</v>
          </cell>
          <cell r="AP1" t="str">
            <v>St. Catherines Hydro Utility Services Inc.</v>
          </cell>
          <cell r="AQ1" t="str">
            <v>Hydro 2000 Inc.</v>
          </cell>
          <cell r="AR1" t="str">
            <v>Hydro Hawkesbury Inc.</v>
          </cell>
          <cell r="AS1" t="str">
            <v>Hydro One Brampton Networks Inc.</v>
          </cell>
          <cell r="AT1" t="str">
            <v>Hydro One Networks Inc.</v>
          </cell>
          <cell r="AU1" t="str">
            <v>Hydro One Networks Inc. without Terrace Bay Superior Wires Inc.</v>
          </cell>
          <cell r="AV1" t="str">
            <v>Terrace Bay Superior Wires Inc.</v>
          </cell>
          <cell r="AW1" t="str">
            <v>Hydro Ottawa Limited</v>
          </cell>
          <cell r="AX1" t="str">
            <v>Innisfil Hydro Distribution Systems Limited</v>
          </cell>
          <cell r="AY1" t="str">
            <v>Kenora Hydro Electric Corporation Ltd.</v>
          </cell>
          <cell r="AZ1" t="str">
            <v>Kingston Hydro Corporation</v>
          </cell>
          <cell r="BA1" t="str">
            <v>Kitchener-Wilmot Hydro Inc.</v>
          </cell>
          <cell r="BB1" t="str">
            <v>Lakefront Utilities Inc.</v>
          </cell>
          <cell r="BC1" t="str">
            <v>Lakeland Power Distribution Ltd.</v>
          </cell>
          <cell r="BD1" t="str">
            <v>London Hydro Inc.</v>
          </cell>
          <cell r="BE1" t="str">
            <v>Middlesex Power Distribution Corporation</v>
          </cell>
          <cell r="BF1" t="str">
            <v>Midland Power Utility Corporation</v>
          </cell>
          <cell r="BG1" t="str">
            <v>Milton Hydro Distribution Inc.</v>
          </cell>
          <cell r="BH1" t="str">
            <v>Newbury Power Inc.</v>
          </cell>
          <cell r="BI1" t="str">
            <v>Newmarket - Tay Power Distribution Ltd.</v>
          </cell>
          <cell r="BJ1" t="str">
            <v>Newmarket Hydro Ltd.</v>
          </cell>
          <cell r="BK1" t="str">
            <v>Tay Hydro Electric Distribution Company Inc.</v>
          </cell>
          <cell r="BL1" t="str">
            <v>Niagara Peninsula Energy Inc.</v>
          </cell>
          <cell r="BM1" t="str">
            <v>Niagara Falls Hydro Inc.</v>
          </cell>
          <cell r="BN1" t="str">
            <v>Peninsula West Utilities Limited</v>
          </cell>
          <cell r="BO1" t="str">
            <v>Niagara-on-the-Lake Hydro Inc.</v>
          </cell>
          <cell r="BP1" t="str">
            <v>Norfolk Power Distribution Inc.</v>
          </cell>
          <cell r="BQ1" t="str">
            <v>North Bay Hydro Distribution Limited</v>
          </cell>
          <cell r="BR1" t="str">
            <v>Northern Ontario Wires Inc.</v>
          </cell>
          <cell r="BS1" t="str">
            <v>Oakville Hydro Electricity Distribution Inc.</v>
          </cell>
          <cell r="BT1" t="str">
            <v>Orangeville Hydro Limited</v>
          </cell>
          <cell r="BU1" t="str">
            <v>Orillia Power Distribution Corporation</v>
          </cell>
          <cell r="BV1" t="str">
            <v>Oshawa PUC Networks Inc.</v>
          </cell>
          <cell r="BW1" t="str">
            <v>Ottawa River Power Corporation</v>
          </cell>
          <cell r="BX1" t="str">
            <v>Parry Sound Power Corporation</v>
          </cell>
          <cell r="BY1" t="str">
            <v>Peterborough Distribution Incorporated</v>
          </cell>
          <cell r="BZ1" t="str">
            <v>Peterborough Distribution Inc without Asphodel Norwood and Lakefield</v>
          </cell>
          <cell r="CA1" t="str">
            <v>Lakefield Distribution Inc.</v>
          </cell>
          <cell r="CB1" t="str">
            <v>Asphodel Norwood Distribution Inc.</v>
          </cell>
          <cell r="CC1" t="str">
            <v>Port Colborne (CNP)</v>
          </cell>
          <cell r="CD1" t="str">
            <v>Powerstream Inc.</v>
          </cell>
          <cell r="CE1" t="str">
            <v>PowerStream Inc. without Aurora</v>
          </cell>
          <cell r="CF1" t="str">
            <v>Aurora Hydro Connections Limited</v>
          </cell>
          <cell r="CG1" t="str">
            <v>PUC Distribution Inc.</v>
          </cell>
          <cell r="CH1" t="str">
            <v>Renfrew Hydro Inc.</v>
          </cell>
          <cell r="CI1" t="str">
            <v>Rideau St. Lawrence Distribution Inc.</v>
          </cell>
          <cell r="CJ1" t="str">
            <v>Sioux Lookout Hydro Inc.</v>
          </cell>
          <cell r="CK1" t="str">
            <v>St. Thomas Energy Inc.</v>
          </cell>
          <cell r="CL1" t="str">
            <v>Thunder Bay Hydro Electricity Distribution Inc.</v>
          </cell>
          <cell r="CM1" t="str">
            <v>Tillsonburg Hydro Inc.</v>
          </cell>
          <cell r="CN1" t="str">
            <v>Toronto Hydro-Electric System Limited</v>
          </cell>
          <cell r="CO1" t="str">
            <v>Veridian Connections Inc.</v>
          </cell>
          <cell r="CP1" t="str">
            <v>Veridian Connections Inc. without Gravenhurst and Scugog</v>
          </cell>
          <cell r="CQ1" t="str">
            <v>Scugog Hydro Energy Corporation</v>
          </cell>
          <cell r="CR1" t="str">
            <v>Gravenhurst Hydro Electric Inc.</v>
          </cell>
          <cell r="CS1" t="str">
            <v>Wasaga Distribution Inc.</v>
          </cell>
          <cell r="CT1" t="str">
            <v>Waterloo North Hydro Inc.</v>
          </cell>
          <cell r="CU1" t="str">
            <v>Welland Hydro-Electric System Corp.</v>
          </cell>
          <cell r="CV1" t="str">
            <v>Wellington North Power Inc.</v>
          </cell>
          <cell r="CW1" t="str">
            <v>West Coast Huron Energy Inc.</v>
          </cell>
          <cell r="CX1" t="str">
            <v>West Perth Power Inc.</v>
          </cell>
          <cell r="CY1" t="str">
            <v>Westario Power Inc.</v>
          </cell>
          <cell r="CZ1" t="str">
            <v>Whitby Hydro Electric Corporation</v>
          </cell>
          <cell r="DA1" t="str">
            <v>Woodstock Hydro Services Inc.</v>
          </cell>
        </row>
        <row r="2">
          <cell r="A2" t="str">
            <v>PEG Variables</v>
          </cell>
          <cell r="B2" t="str">
            <v>Name</v>
          </cell>
          <cell r="C2" t="str">
            <v>Year</v>
          </cell>
        </row>
        <row r="4">
          <cell r="A4" t="str">
            <v>Total Plant in Service</v>
          </cell>
          <cell r="B4" t="str">
            <v>PTOT</v>
          </cell>
          <cell r="C4">
            <v>2003</v>
          </cell>
          <cell r="D4">
            <v>3100161.72</v>
          </cell>
          <cell r="E4">
            <v>174219418</v>
          </cell>
          <cell r="F4">
            <v>71533493</v>
          </cell>
          <cell r="G4">
            <v>13298849.51</v>
          </cell>
          <cell r="H4">
            <v>46914945.750000007</v>
          </cell>
          <cell r="I4">
            <v>160351618.72000003</v>
          </cell>
          <cell r="J4">
            <v>134172926</v>
          </cell>
          <cell r="K4">
            <v>13388993.060000002</v>
          </cell>
          <cell r="L4">
            <v>2083780.54</v>
          </cell>
          <cell r="M4">
            <v>50712739.18999999</v>
          </cell>
          <cell r="N4">
            <v>1168462.94</v>
          </cell>
          <cell r="O4">
            <v>18662308.519999996</v>
          </cell>
          <cell r="P4">
            <v>2298642.42</v>
          </cell>
          <cell r="Q4">
            <v>600232.25000000012</v>
          </cell>
          <cell r="R4">
            <v>6694067.3199999994</v>
          </cell>
          <cell r="S4">
            <v>18881691.170000002</v>
          </cell>
          <cell r="T4">
            <v>688008998.43000007</v>
          </cell>
          <cell r="U4">
            <v>179044668</v>
          </cell>
          <cell r="V4">
            <v>16005481.680000002</v>
          </cell>
          <cell r="W4">
            <v>5444838.9400000004</v>
          </cell>
          <cell r="X4">
            <v>30656601.210000001</v>
          </cell>
          <cell r="Y4">
            <v>56596562.820000015</v>
          </cell>
          <cell r="Z4">
            <v>42887183.870000005</v>
          </cell>
          <cell r="AA4">
            <v>8898272.1099999994</v>
          </cell>
          <cell r="AB4">
            <v>983488.4</v>
          </cell>
          <cell r="AC4">
            <v>76630245.390000001</v>
          </cell>
          <cell r="AD4">
            <v>138400049.70000002</v>
          </cell>
          <cell r="AE4">
            <v>133134050.82000001</v>
          </cell>
          <cell r="AF4">
            <v>5265998.88</v>
          </cell>
          <cell r="AG4">
            <v>20081617.680000003</v>
          </cell>
          <cell r="AH4">
            <v>98469298.010000005</v>
          </cell>
          <cell r="AI4">
            <v>97073756.390000015</v>
          </cell>
          <cell r="AJ4">
            <v>1395541.6199999999</v>
          </cell>
          <cell r="AK4">
            <v>36888692.310000002</v>
          </cell>
          <cell r="AL4">
            <v>28724458</v>
          </cell>
          <cell r="AM4">
            <v>3666460.59</v>
          </cell>
          <cell r="AN4">
            <v>482040797.63</v>
          </cell>
          <cell r="AO4">
            <v>384625483.38</v>
          </cell>
          <cell r="AP4">
            <v>97415314.25</v>
          </cell>
          <cell r="AQ4">
            <v>461697.70000000007</v>
          </cell>
          <cell r="AR4">
            <v>2629868.77</v>
          </cell>
          <cell r="AS4">
            <v>385987477.01999998</v>
          </cell>
          <cell r="AT4">
            <v>4927931788.5899992</v>
          </cell>
          <cell r="AU4">
            <v>4925472800</v>
          </cell>
          <cell r="AV4">
            <v>2458988.59</v>
          </cell>
          <cell r="AW4">
            <v>700541045.43999994</v>
          </cell>
          <cell r="AX4">
            <v>36583199.309999995</v>
          </cell>
          <cell r="AY4">
            <v>10174350.24</v>
          </cell>
          <cell r="AZ4">
            <v>24646538.000000004</v>
          </cell>
          <cell r="BA4">
            <v>229330654.61999997</v>
          </cell>
          <cell r="BB4">
            <v>17993531.960000001</v>
          </cell>
          <cell r="BC4">
            <v>16706504.9</v>
          </cell>
          <cell r="BD4">
            <v>292677977.05000001</v>
          </cell>
          <cell r="BE4">
            <v>15288840.950000001</v>
          </cell>
          <cell r="BF4">
            <v>12576154.780000001</v>
          </cell>
          <cell r="BG4">
            <v>66000987.589999996</v>
          </cell>
          <cell r="BH4">
            <v>168697</v>
          </cell>
          <cell r="BI4">
            <v>81207632.409999996</v>
          </cell>
          <cell r="BJ4">
            <v>74540703.780000001</v>
          </cell>
          <cell r="BK4">
            <v>6666928.6300000008</v>
          </cell>
          <cell r="BL4">
            <v>134635677.91999999</v>
          </cell>
          <cell r="BM4">
            <v>97899803.939999998</v>
          </cell>
          <cell r="BN4">
            <v>36735873.980000004</v>
          </cell>
          <cell r="BO4">
            <v>30624418.229999993</v>
          </cell>
          <cell r="BP4">
            <v>55861892.780000001</v>
          </cell>
          <cell r="BQ4">
            <v>64753640</v>
          </cell>
          <cell r="BR4">
            <v>5214038.919999999</v>
          </cell>
          <cell r="BS4">
            <v>156068408.63</v>
          </cell>
          <cell r="BT4">
            <v>25294320.390000004</v>
          </cell>
          <cell r="BU4">
            <v>31118341.329999998</v>
          </cell>
          <cell r="BV4">
            <v>98441614.75</v>
          </cell>
          <cell r="BW4">
            <v>19870298.640000001</v>
          </cell>
          <cell r="BX4">
            <v>9866555.379999999</v>
          </cell>
          <cell r="BY4">
            <v>50022715.07</v>
          </cell>
          <cell r="BZ4">
            <v>48104833.690000005</v>
          </cell>
          <cell r="CA4">
            <v>1436886.2100000002</v>
          </cell>
          <cell r="CB4">
            <v>480995.17</v>
          </cell>
          <cell r="CC4">
            <v>2579399.1500000004</v>
          </cell>
          <cell r="CD4">
            <v>776267041.08999991</v>
          </cell>
          <cell r="CE4">
            <v>733048318.76999998</v>
          </cell>
          <cell r="CF4">
            <v>43218722.320000008</v>
          </cell>
          <cell r="CG4">
            <v>65480302.229999997</v>
          </cell>
          <cell r="CH4">
            <v>9586590.9899999984</v>
          </cell>
          <cell r="CI4">
            <v>3734071.0799999996</v>
          </cell>
          <cell r="CJ4">
            <v>5956826.540000001</v>
          </cell>
          <cell r="CK4">
            <v>32009087.170000002</v>
          </cell>
          <cell r="CL4">
            <v>118555343</v>
          </cell>
          <cell r="CM4">
            <v>6896516.9199999999</v>
          </cell>
          <cell r="CN4">
            <v>3034552741.0000005</v>
          </cell>
          <cell r="CO4">
            <v>223760640.13</v>
          </cell>
          <cell r="CP4">
            <v>206700488</v>
          </cell>
          <cell r="CQ4">
            <v>3993603.1</v>
          </cell>
          <cell r="CR4">
            <v>13066549.029999999</v>
          </cell>
          <cell r="CS4">
            <v>15449205.77</v>
          </cell>
          <cell r="CT4">
            <v>149692315.34</v>
          </cell>
          <cell r="CU4">
            <v>36691186.769999988</v>
          </cell>
          <cell r="CV4">
            <v>6235897.8500000006</v>
          </cell>
          <cell r="CW4">
            <v>4355274.28</v>
          </cell>
          <cell r="CX4">
            <v>3882820.27</v>
          </cell>
          <cell r="CY4">
            <v>23798033</v>
          </cell>
          <cell r="CZ4">
            <v>97391385.989999995</v>
          </cell>
          <cell r="DA4">
            <v>22330974.849999998</v>
          </cell>
        </row>
        <row r="5">
          <cell r="A5" t="str">
            <v>Accumulated Amortization</v>
          </cell>
          <cell r="B5" t="str">
            <v>ACCDEP</v>
          </cell>
          <cell r="C5">
            <v>2003</v>
          </cell>
          <cell r="D5">
            <v>-2067513.04</v>
          </cell>
          <cell r="E5">
            <v>-65123112</v>
          </cell>
          <cell r="F5">
            <v>-28776602</v>
          </cell>
          <cell r="G5">
            <v>-2318761.65</v>
          </cell>
          <cell r="H5">
            <v>-5807374</v>
          </cell>
          <cell r="I5">
            <v>-80246432.560000002</v>
          </cell>
          <cell r="J5">
            <v>-53764438</v>
          </cell>
          <cell r="K5">
            <v>-5597235.9800000004</v>
          </cell>
          <cell r="L5">
            <v>-1153787.04</v>
          </cell>
          <cell r="M5">
            <v>-9132379.4700000007</v>
          </cell>
          <cell r="N5">
            <v>-144460.35</v>
          </cell>
          <cell r="O5">
            <v>-8651488.3100000005</v>
          </cell>
          <cell r="P5">
            <v>-299600.71999999997</v>
          </cell>
          <cell r="Q5">
            <v>-294176.53000000003</v>
          </cell>
          <cell r="R5">
            <v>-2344111.63</v>
          </cell>
          <cell r="S5">
            <v>0</v>
          </cell>
          <cell r="T5">
            <v>-265444974.81</v>
          </cell>
          <cell r="U5">
            <v>-30641578</v>
          </cell>
          <cell r="V5">
            <v>-1745311.42</v>
          </cell>
          <cell r="W5">
            <v>-3343001.44</v>
          </cell>
          <cell r="X5">
            <v>-4295356.16</v>
          </cell>
          <cell r="Y5">
            <v>-27825416.09</v>
          </cell>
          <cell r="Z5">
            <v>-10974815.109999999</v>
          </cell>
          <cell r="AA5">
            <v>-5330500.1100000003</v>
          </cell>
          <cell r="AB5">
            <v>-626692.52</v>
          </cell>
          <cell r="AC5">
            <v>-34610307.890000001</v>
          </cell>
          <cell r="AD5">
            <v>-71429900.469999999</v>
          </cell>
          <cell r="AE5">
            <v>-68176333.060000002</v>
          </cell>
          <cell r="AF5">
            <v>-3253567.41</v>
          </cell>
          <cell r="AG5">
            <v>-7875551.6299999999</v>
          </cell>
          <cell r="AH5">
            <v>-15748770.010000002</v>
          </cell>
          <cell r="AI5">
            <v>-15462220.710000001</v>
          </cell>
          <cell r="AJ5">
            <v>-286549.3</v>
          </cell>
          <cell r="AK5">
            <v>-6503636.9199999999</v>
          </cell>
          <cell r="AL5">
            <v>-5151716</v>
          </cell>
          <cell r="AM5">
            <v>-2520290.35</v>
          </cell>
          <cell r="AN5">
            <v>-217022682.56999999</v>
          </cell>
          <cell r="AO5">
            <v>-175627711.5</v>
          </cell>
          <cell r="AP5">
            <v>-41394971.07</v>
          </cell>
          <cell r="AQ5">
            <v>-109176.35</v>
          </cell>
          <cell r="AR5">
            <v>-532472.06999999995</v>
          </cell>
          <cell r="AS5">
            <v>-143041520.55000001</v>
          </cell>
          <cell r="AT5">
            <v>-1904078521.1500001</v>
          </cell>
          <cell r="AU5">
            <v>-1902977300</v>
          </cell>
          <cell r="AV5">
            <v>-1101221.1499999999</v>
          </cell>
          <cell r="AW5">
            <v>-351853200.59999996</v>
          </cell>
          <cell r="AX5">
            <v>-17375953.170000002</v>
          </cell>
          <cell r="AY5">
            <v>-5338197.0999999996</v>
          </cell>
          <cell r="AZ5">
            <v>-5372033.7400000002</v>
          </cell>
          <cell r="BA5">
            <v>-92982362.63000001</v>
          </cell>
          <cell r="BB5">
            <v>-7881749.4400000004</v>
          </cell>
          <cell r="BC5">
            <v>-2859447.15</v>
          </cell>
          <cell r="BD5">
            <v>-122218102.09</v>
          </cell>
          <cell r="BE5">
            <v>-6818723</v>
          </cell>
          <cell r="BF5">
            <v>-7685524.1900000004</v>
          </cell>
          <cell r="BG5">
            <v>-29231884.48</v>
          </cell>
          <cell r="BH5">
            <v>0</v>
          </cell>
          <cell r="BI5">
            <v>-34324986.68</v>
          </cell>
          <cell r="BJ5">
            <v>-30664122.809999999</v>
          </cell>
          <cell r="BK5">
            <v>-3660863.87</v>
          </cell>
          <cell r="BL5">
            <v>-54646655.700000003</v>
          </cell>
          <cell r="BM5">
            <v>-38191617.200000003</v>
          </cell>
          <cell r="BN5">
            <v>-16455038.5</v>
          </cell>
          <cell r="BO5">
            <v>-11637741.27</v>
          </cell>
          <cell r="BP5">
            <v>-23948365.859999999</v>
          </cell>
          <cell r="BQ5">
            <v>-33767518</v>
          </cell>
          <cell r="BR5">
            <v>-1215048.7</v>
          </cell>
          <cell r="BS5">
            <v>-37957568.969999999</v>
          </cell>
          <cell r="BT5">
            <v>-10628372.41</v>
          </cell>
          <cell r="BU5">
            <v>-17213392.98</v>
          </cell>
          <cell r="BV5">
            <v>-57086495.869999997</v>
          </cell>
          <cell r="BW5">
            <v>-10927010.32</v>
          </cell>
          <cell r="BX5">
            <v>-5008266.6100000003</v>
          </cell>
          <cell r="BY5">
            <v>-9433923.3200000003</v>
          </cell>
          <cell r="BZ5">
            <v>-9238379.3200000003</v>
          </cell>
          <cell r="CA5">
            <v>-145184.48000000001</v>
          </cell>
          <cell r="CB5">
            <v>-50359.519999999997</v>
          </cell>
          <cell r="CC5">
            <v>-34358.959999999999</v>
          </cell>
          <cell r="CD5">
            <v>-314617673.55999994</v>
          </cell>
          <cell r="CE5">
            <v>-292826324.66999996</v>
          </cell>
          <cell r="CF5">
            <v>-21791348.890000001</v>
          </cell>
          <cell r="CG5">
            <v>-35288723.109999999</v>
          </cell>
          <cell r="CH5">
            <v>-5592107.9199999999</v>
          </cell>
          <cell r="CI5">
            <v>-434557.9</v>
          </cell>
          <cell r="CJ5">
            <v>-789016.73</v>
          </cell>
          <cell r="CK5">
            <v>-12050992.34</v>
          </cell>
          <cell r="CL5">
            <v>-56198757</v>
          </cell>
          <cell r="CM5">
            <v>-1160258.31</v>
          </cell>
          <cell r="CN5">
            <v>-1375557940.49</v>
          </cell>
          <cell r="CO5">
            <v>-98941826.890000001</v>
          </cell>
          <cell r="CP5">
            <v>-92481280</v>
          </cell>
          <cell r="CQ5">
            <v>-2105905.85</v>
          </cell>
          <cell r="CR5">
            <v>-4354641.04</v>
          </cell>
          <cell r="CS5">
            <v>-6942971.2599999998</v>
          </cell>
          <cell r="CT5">
            <v>-59141041.560000002</v>
          </cell>
          <cell r="CU5">
            <v>-18250378.91</v>
          </cell>
          <cell r="CV5">
            <v>-3719844.3</v>
          </cell>
          <cell r="CW5">
            <v>-634074.67000000004</v>
          </cell>
          <cell r="CX5">
            <v>-1918049.87</v>
          </cell>
          <cell r="CY5">
            <v>-3360839</v>
          </cell>
          <cell r="CZ5">
            <v>-40130026</v>
          </cell>
          <cell r="DA5">
            <v>-4667833.05</v>
          </cell>
        </row>
        <row r="6">
          <cell r="A6" t="str">
            <v>Plant Additions</v>
          </cell>
          <cell r="B6" t="str">
            <v>PADD</v>
          </cell>
          <cell r="C6">
            <v>2003</v>
          </cell>
          <cell r="D6">
            <v>78488</v>
          </cell>
          <cell r="E6">
            <v>15028842</v>
          </cell>
          <cell r="F6">
            <v>2682003</v>
          </cell>
          <cell r="G6">
            <v>2158134</v>
          </cell>
          <cell r="H6">
            <v>2098740</v>
          </cell>
          <cell r="I6">
            <v>7149045.9100000001</v>
          </cell>
          <cell r="J6">
            <v>6748109</v>
          </cell>
          <cell r="K6">
            <v>619610.48</v>
          </cell>
          <cell r="L6">
            <v>10990</v>
          </cell>
          <cell r="M6">
            <v>3991841</v>
          </cell>
          <cell r="N6">
            <v>68472</v>
          </cell>
          <cell r="O6">
            <v>740375.93</v>
          </cell>
          <cell r="P6">
            <v>146338.98000000001</v>
          </cell>
          <cell r="Q6">
            <v>4</v>
          </cell>
          <cell r="R6">
            <v>662872.43000000005</v>
          </cell>
          <cell r="S6">
            <v>572041.49</v>
          </cell>
          <cell r="T6">
            <v>34245666</v>
          </cell>
          <cell r="U6">
            <v>8652136</v>
          </cell>
          <cell r="V6">
            <v>1608737.91</v>
          </cell>
          <cell r="W6">
            <v>355774</v>
          </cell>
          <cell r="X6">
            <v>1328758.78</v>
          </cell>
          <cell r="Y6">
            <v>2511911</v>
          </cell>
          <cell r="Z6">
            <v>13024866.560000001</v>
          </cell>
          <cell r="AA6">
            <v>123578</v>
          </cell>
          <cell r="AB6" t="str">
            <v>0.00</v>
          </cell>
          <cell r="AC6" t="str">
            <v>0.00</v>
          </cell>
          <cell r="AD6">
            <v>4758948.1399999997</v>
          </cell>
          <cell r="AE6">
            <v>4758948.1399999997</v>
          </cell>
          <cell r="AF6" t="str">
            <v>0.00</v>
          </cell>
          <cell r="AG6">
            <v>1844403.87</v>
          </cell>
          <cell r="AH6">
            <v>6527750.1299999999</v>
          </cell>
          <cell r="AI6">
            <v>6480345</v>
          </cell>
          <cell r="AJ6">
            <v>47405.13</v>
          </cell>
          <cell r="AK6">
            <v>2786072.35</v>
          </cell>
          <cell r="AL6">
            <v>1557528</v>
          </cell>
          <cell r="AM6">
            <v>55747</v>
          </cell>
          <cell r="AN6">
            <v>23592841.43</v>
          </cell>
          <cell r="AO6">
            <v>18962754.870000001</v>
          </cell>
          <cell r="AP6">
            <v>4630086.5599999996</v>
          </cell>
          <cell r="AQ6">
            <v>7198</v>
          </cell>
          <cell r="AR6">
            <v>18184.689999999999</v>
          </cell>
          <cell r="AS6">
            <v>17138625</v>
          </cell>
          <cell r="AT6">
            <v>280572457.79000002</v>
          </cell>
          <cell r="AU6">
            <v>280500000</v>
          </cell>
          <cell r="AV6">
            <v>72457.789999999994</v>
          </cell>
          <cell r="AW6">
            <v>59423707</v>
          </cell>
          <cell r="AX6">
            <v>942845.91</v>
          </cell>
          <cell r="AY6">
            <v>313692</v>
          </cell>
          <cell r="AZ6">
            <v>1855011.48</v>
          </cell>
          <cell r="BA6">
            <v>12959979.609999999</v>
          </cell>
          <cell r="BB6">
            <v>543000</v>
          </cell>
          <cell r="BC6">
            <v>1209329.33</v>
          </cell>
          <cell r="BD6">
            <v>16012079</v>
          </cell>
          <cell r="BE6">
            <v>293491</v>
          </cell>
          <cell r="BF6">
            <v>120863.45</v>
          </cell>
          <cell r="BG6">
            <v>7899378</v>
          </cell>
          <cell r="BH6">
            <v>0</v>
          </cell>
          <cell r="BI6">
            <v>5041901.1399999997</v>
          </cell>
          <cell r="BJ6">
            <v>4953241.43</v>
          </cell>
          <cell r="BK6">
            <v>88659.71</v>
          </cell>
          <cell r="BL6">
            <v>8972064</v>
          </cell>
          <cell r="BM6">
            <v>7018133</v>
          </cell>
          <cell r="BN6">
            <v>1953931</v>
          </cell>
          <cell r="BO6">
            <v>4623812</v>
          </cell>
          <cell r="BP6">
            <v>3814293.49</v>
          </cell>
          <cell r="BQ6">
            <v>1540968</v>
          </cell>
          <cell r="BR6">
            <v>63234</v>
          </cell>
          <cell r="BS6">
            <v>772508</v>
          </cell>
          <cell r="BT6">
            <v>2101670.63</v>
          </cell>
          <cell r="BU6">
            <v>1222712</v>
          </cell>
          <cell r="BV6">
            <v>2628914</v>
          </cell>
          <cell r="BW6">
            <v>644750</v>
          </cell>
          <cell r="BX6">
            <v>263724.15000000002</v>
          </cell>
          <cell r="BY6">
            <v>4288492</v>
          </cell>
          <cell r="BZ6">
            <v>4112611</v>
          </cell>
          <cell r="CA6">
            <v>117761</v>
          </cell>
          <cell r="CB6">
            <v>58120</v>
          </cell>
          <cell r="CC6">
            <v>1878355.8</v>
          </cell>
          <cell r="CD6">
            <v>38329217</v>
          </cell>
          <cell r="CE6">
            <v>32489441</v>
          </cell>
          <cell r="CF6">
            <v>5839776</v>
          </cell>
          <cell r="CG6">
            <v>1775800</v>
          </cell>
          <cell r="CH6">
            <v>188436</v>
          </cell>
          <cell r="CI6">
            <v>155820</v>
          </cell>
          <cell r="CJ6">
            <v>492280.71</v>
          </cell>
          <cell r="CK6">
            <v>2477530.2000000002</v>
          </cell>
          <cell r="CL6">
            <v>5141137</v>
          </cell>
          <cell r="CM6">
            <v>566758</v>
          </cell>
          <cell r="CN6">
            <v>113400427</v>
          </cell>
          <cell r="CO6">
            <v>7759423.9500000002</v>
          </cell>
          <cell r="CP6">
            <v>6960770</v>
          </cell>
          <cell r="CQ6">
            <v>54705</v>
          </cell>
          <cell r="CR6">
            <v>743948.95</v>
          </cell>
          <cell r="CS6">
            <v>528774</v>
          </cell>
          <cell r="CT6">
            <v>8160377</v>
          </cell>
          <cell r="CU6">
            <v>554752</v>
          </cell>
          <cell r="CV6">
            <v>358912.97</v>
          </cell>
          <cell r="CW6" t="str">
            <v>0.00</v>
          </cell>
          <cell r="CX6">
            <v>64367.67</v>
          </cell>
          <cell r="CY6">
            <v>1990600</v>
          </cell>
          <cell r="CZ6">
            <v>3866206</v>
          </cell>
          <cell r="DA6">
            <v>1503171.37</v>
          </cell>
        </row>
        <row r="7">
          <cell r="A7" t="str">
            <v>OM&amp;A Expense</v>
          </cell>
          <cell r="B7" t="str">
            <v>COMA</v>
          </cell>
          <cell r="C7">
            <v>2003</v>
          </cell>
          <cell r="D7">
            <v>1014874.03</v>
          </cell>
          <cell r="E7">
            <v>8885882</v>
          </cell>
          <cell r="F7">
            <v>8639170</v>
          </cell>
          <cell r="G7">
            <v>2812374.23</v>
          </cell>
          <cell r="H7">
            <v>6214018.29</v>
          </cell>
          <cell r="I7">
            <v>9426621.2699999996</v>
          </cell>
          <cell r="J7">
            <v>6855740</v>
          </cell>
          <cell r="K7">
            <v>1430285.6</v>
          </cell>
          <cell r="L7">
            <v>483794.29000000004</v>
          </cell>
          <cell r="M7">
            <v>4681045.7600000007</v>
          </cell>
          <cell r="N7">
            <v>378291.38</v>
          </cell>
          <cell r="O7">
            <v>2325210.04</v>
          </cell>
          <cell r="P7">
            <v>302558.18</v>
          </cell>
          <cell r="Q7">
            <v>132069.91</v>
          </cell>
          <cell r="R7">
            <v>1176281.9100000001</v>
          </cell>
          <cell r="S7">
            <v>1812699.5100000002</v>
          </cell>
          <cell r="T7">
            <v>34420178.079999998</v>
          </cell>
          <cell r="U7">
            <v>22394656</v>
          </cell>
          <cell r="V7">
            <v>3541114.3099999996</v>
          </cell>
          <cell r="W7">
            <v>777453.79</v>
          </cell>
          <cell r="X7">
            <v>4965081.88</v>
          </cell>
          <cell r="Y7">
            <v>2951608.67</v>
          </cell>
          <cell r="Z7">
            <v>3543109.2800000007</v>
          </cell>
          <cell r="AA7">
            <v>896032.54999999993</v>
          </cell>
          <cell r="AB7">
            <v>156883.19</v>
          </cell>
          <cell r="AC7">
            <v>6650158.6700000009</v>
          </cell>
          <cell r="AD7">
            <v>8615227</v>
          </cell>
          <cell r="AE7">
            <v>7931211.8500000006</v>
          </cell>
          <cell r="AF7">
            <v>684015.15</v>
          </cell>
          <cell r="AG7">
            <v>1186965.98</v>
          </cell>
          <cell r="AH7">
            <v>8848642.4299999997</v>
          </cell>
          <cell r="AI7">
            <v>8464067.9700000007</v>
          </cell>
          <cell r="AJ7">
            <v>384574.46</v>
          </cell>
          <cell r="AK7">
            <v>4641513.24</v>
          </cell>
          <cell r="AL7">
            <v>3642399</v>
          </cell>
          <cell r="AM7">
            <v>475414.70999999996</v>
          </cell>
          <cell r="AN7">
            <v>31809542.330000002</v>
          </cell>
          <cell r="AO7">
            <v>23866086.130000003</v>
          </cell>
          <cell r="AP7">
            <v>7943456.2000000002</v>
          </cell>
          <cell r="AQ7">
            <v>154287.65</v>
          </cell>
          <cell r="AR7">
            <v>672103.66999999993</v>
          </cell>
          <cell r="AS7">
            <v>13330611.32</v>
          </cell>
          <cell r="AT7">
            <v>314667819.71999997</v>
          </cell>
          <cell r="AU7">
            <v>314383000</v>
          </cell>
          <cell r="AV7">
            <v>284819.72000000003</v>
          </cell>
          <cell r="AW7">
            <v>38350311.109999999</v>
          </cell>
          <cell r="AX7">
            <v>2345580.9500000002</v>
          </cell>
          <cell r="AY7">
            <v>1191404.3999999997</v>
          </cell>
          <cell r="AZ7">
            <v>5020222.7399999993</v>
          </cell>
          <cell r="BA7">
            <v>9770912.4299999997</v>
          </cell>
          <cell r="BB7">
            <v>1118631.8400000001</v>
          </cell>
          <cell r="BC7">
            <v>2047581.6300000001</v>
          </cell>
          <cell r="BD7">
            <v>19688605.5</v>
          </cell>
          <cell r="BE7">
            <v>1414323.51</v>
          </cell>
          <cell r="BF7">
            <v>1654858.9000000001</v>
          </cell>
          <cell r="BG7">
            <v>3471312.45</v>
          </cell>
          <cell r="BH7">
            <v>40019</v>
          </cell>
          <cell r="BI7">
            <v>5425739.0199999996</v>
          </cell>
          <cell r="BJ7">
            <v>4739754.3</v>
          </cell>
          <cell r="BK7">
            <v>685984.72000000009</v>
          </cell>
          <cell r="BL7">
            <v>10299269.439999999</v>
          </cell>
          <cell r="BM7">
            <v>6828321.4000000004</v>
          </cell>
          <cell r="BN7">
            <v>3470948.04</v>
          </cell>
          <cell r="BO7">
            <v>1211099.5399999998</v>
          </cell>
          <cell r="BP7">
            <v>3958764.91</v>
          </cell>
          <cell r="BQ7">
            <v>5046472</v>
          </cell>
          <cell r="BR7">
            <v>1690861.5000000002</v>
          </cell>
          <cell r="BS7">
            <v>10226768.259999998</v>
          </cell>
          <cell r="BT7">
            <v>1753929.67</v>
          </cell>
          <cell r="BU7">
            <v>2641679.3599999999</v>
          </cell>
          <cell r="BV7">
            <v>8050337</v>
          </cell>
          <cell r="BW7">
            <v>1942462.6099999999</v>
          </cell>
          <cell r="BX7">
            <v>808023.89</v>
          </cell>
          <cell r="BY7">
            <v>4858094.12</v>
          </cell>
          <cell r="BZ7">
            <v>4491824.59</v>
          </cell>
          <cell r="CA7">
            <v>234098.30000000005</v>
          </cell>
          <cell r="CB7">
            <v>132171.22999999998</v>
          </cell>
          <cell r="CC7">
            <v>1592417.9200000002</v>
          </cell>
          <cell r="CD7">
            <v>33817990.820000008</v>
          </cell>
          <cell r="CE7">
            <v>30618396.680000003</v>
          </cell>
          <cell r="CF7">
            <v>3199594.1399999997</v>
          </cell>
          <cell r="CG7">
            <v>5888577.29</v>
          </cell>
          <cell r="CH7">
            <v>738871.74</v>
          </cell>
          <cell r="CI7">
            <v>1172503.73</v>
          </cell>
          <cell r="CJ7">
            <v>650416.84000000008</v>
          </cell>
          <cell r="CK7">
            <v>2397264.17</v>
          </cell>
          <cell r="CL7">
            <v>10663571</v>
          </cell>
          <cell r="CM7">
            <v>1301425.27</v>
          </cell>
          <cell r="CN7">
            <v>139419801.63</v>
          </cell>
          <cell r="CO7">
            <v>23227768.729999997</v>
          </cell>
          <cell r="CP7">
            <v>21122376</v>
          </cell>
          <cell r="CQ7">
            <v>449288.26</v>
          </cell>
          <cell r="CR7">
            <v>1656104.47</v>
          </cell>
          <cell r="CS7">
            <v>1193670.7599999998</v>
          </cell>
          <cell r="CT7">
            <v>8110770.2000000002</v>
          </cell>
          <cell r="CU7">
            <v>3854294.3600000003</v>
          </cell>
          <cell r="CV7">
            <v>807142.17999999982</v>
          </cell>
          <cell r="CW7">
            <v>1116986.3099999998</v>
          </cell>
          <cell r="CX7">
            <v>498243.83</v>
          </cell>
          <cell r="CY7">
            <v>4332397</v>
          </cell>
          <cell r="CZ7">
            <v>7090118</v>
          </cell>
          <cell r="DA7">
            <v>2700988.01</v>
          </cell>
        </row>
        <row r="8">
          <cell r="A8" t="str">
            <v>Income Taxes</v>
          </cell>
          <cell r="B8" t="str">
            <v>CTAXINC</v>
          </cell>
          <cell r="C8">
            <v>2003</v>
          </cell>
          <cell r="D8">
            <v>0</v>
          </cell>
          <cell r="E8">
            <v>1214827</v>
          </cell>
          <cell r="F8">
            <v>61000</v>
          </cell>
          <cell r="G8">
            <v>0</v>
          </cell>
          <cell r="H8">
            <v>384845</v>
          </cell>
          <cell r="I8">
            <v>2406314.52</v>
          </cell>
          <cell r="J8">
            <v>833038</v>
          </cell>
          <cell r="K8">
            <v>49795</v>
          </cell>
          <cell r="L8">
            <v>0</v>
          </cell>
          <cell r="M8">
            <v>1197207.93</v>
          </cell>
          <cell r="N8">
            <v>0</v>
          </cell>
          <cell r="O8">
            <v>191855</v>
          </cell>
          <cell r="P8">
            <v>-224</v>
          </cell>
          <cell r="Q8">
            <v>0</v>
          </cell>
          <cell r="R8">
            <v>138947.95000000001</v>
          </cell>
          <cell r="S8">
            <v>683000</v>
          </cell>
          <cell r="T8">
            <v>7001586.7800000003</v>
          </cell>
          <cell r="U8">
            <v>415000</v>
          </cell>
          <cell r="V8">
            <v>79703.649999999994</v>
          </cell>
          <cell r="W8">
            <v>0</v>
          </cell>
          <cell r="X8">
            <v>550749</v>
          </cell>
          <cell r="Y8">
            <v>690000.15</v>
          </cell>
          <cell r="Z8">
            <v>393977.77</v>
          </cell>
          <cell r="AA8">
            <v>-27153</v>
          </cell>
          <cell r="AB8">
            <v>4441</v>
          </cell>
          <cell r="AC8">
            <v>971091.99</v>
          </cell>
          <cell r="AD8">
            <v>121167</v>
          </cell>
          <cell r="AE8">
            <v>150067</v>
          </cell>
          <cell r="AF8">
            <v>-28900</v>
          </cell>
          <cell r="AG8">
            <v>289784</v>
          </cell>
          <cell r="AH8">
            <v>2302200.25</v>
          </cell>
          <cell r="AI8">
            <v>2286879.25</v>
          </cell>
          <cell r="AJ8">
            <v>15321</v>
          </cell>
          <cell r="AK8">
            <v>735000</v>
          </cell>
          <cell r="AL8">
            <v>856051</v>
          </cell>
          <cell r="AM8">
            <v>0</v>
          </cell>
          <cell r="AN8">
            <v>4438078.4800000004</v>
          </cell>
          <cell r="AO8">
            <v>4159974.14</v>
          </cell>
          <cell r="AP8">
            <v>278104.34000000003</v>
          </cell>
          <cell r="AQ8">
            <v>7686</v>
          </cell>
          <cell r="AR8">
            <v>-53921</v>
          </cell>
          <cell r="AS8">
            <v>4024777.02</v>
          </cell>
          <cell r="AT8">
            <v>39903100</v>
          </cell>
          <cell r="AU8">
            <v>39903100</v>
          </cell>
          <cell r="AV8">
            <v>0</v>
          </cell>
          <cell r="AW8">
            <v>0</v>
          </cell>
          <cell r="AX8">
            <v>0</v>
          </cell>
          <cell r="AY8">
            <v>16909</v>
          </cell>
          <cell r="AZ8">
            <v>0</v>
          </cell>
          <cell r="BA8">
            <v>3749519.34</v>
          </cell>
          <cell r="BB8">
            <v>425670</v>
          </cell>
          <cell r="BC8">
            <v>0</v>
          </cell>
          <cell r="BD8">
            <v>2935500</v>
          </cell>
          <cell r="BE8">
            <v>0</v>
          </cell>
          <cell r="BF8">
            <v>0</v>
          </cell>
          <cell r="BG8">
            <v>784281.77</v>
          </cell>
          <cell r="BH8">
            <v>0</v>
          </cell>
          <cell r="BI8">
            <v>448441.87</v>
          </cell>
          <cell r="BJ8">
            <v>398441.87</v>
          </cell>
          <cell r="BK8">
            <v>50000</v>
          </cell>
          <cell r="BL8">
            <v>1777554</v>
          </cell>
          <cell r="BM8">
            <v>1737894</v>
          </cell>
          <cell r="BN8">
            <v>39660</v>
          </cell>
          <cell r="BO8">
            <v>10173</v>
          </cell>
          <cell r="BP8">
            <v>157840.95999999999</v>
          </cell>
          <cell r="BQ8">
            <v>399209</v>
          </cell>
          <cell r="BR8">
            <v>0</v>
          </cell>
          <cell r="BS8">
            <v>-240422.24</v>
          </cell>
          <cell r="BT8">
            <v>541168</v>
          </cell>
          <cell r="BU8">
            <v>1015000</v>
          </cell>
          <cell r="BV8">
            <v>0</v>
          </cell>
          <cell r="BW8">
            <v>221997.69</v>
          </cell>
          <cell r="BX8">
            <v>4188</v>
          </cell>
          <cell r="BY8">
            <v>1914029.27</v>
          </cell>
          <cell r="BZ8">
            <v>1818162.48</v>
          </cell>
          <cell r="CA8">
            <v>90039.79</v>
          </cell>
          <cell r="CB8">
            <v>5827</v>
          </cell>
          <cell r="CC8">
            <v>70406.44</v>
          </cell>
          <cell r="CD8">
            <v>12807218</v>
          </cell>
          <cell r="CE8">
            <v>12807218</v>
          </cell>
          <cell r="CF8">
            <v>0</v>
          </cell>
          <cell r="CG8">
            <v>0</v>
          </cell>
          <cell r="CH8">
            <v>21265</v>
          </cell>
          <cell r="CI8">
            <v>14676</v>
          </cell>
          <cell r="CJ8">
            <v>126718</v>
          </cell>
          <cell r="CK8">
            <v>972188</v>
          </cell>
          <cell r="CL8">
            <v>0</v>
          </cell>
          <cell r="CM8">
            <v>0</v>
          </cell>
          <cell r="CN8">
            <v>41711220</v>
          </cell>
          <cell r="CO8">
            <v>1012648</v>
          </cell>
          <cell r="CP8">
            <v>691594</v>
          </cell>
          <cell r="CQ8">
            <v>0</v>
          </cell>
          <cell r="CR8">
            <v>321054</v>
          </cell>
          <cell r="CS8">
            <v>324328</v>
          </cell>
          <cell r="CT8">
            <v>1702060</v>
          </cell>
          <cell r="CU8">
            <v>42515</v>
          </cell>
          <cell r="CV8">
            <v>5162</v>
          </cell>
          <cell r="CW8">
            <v>33792</v>
          </cell>
          <cell r="CX8">
            <v>0</v>
          </cell>
          <cell r="CY8">
            <v>713000</v>
          </cell>
          <cell r="CZ8">
            <v>394435</v>
          </cell>
          <cell r="DA8">
            <v>399491</v>
          </cell>
        </row>
        <row r="9">
          <cell r="A9" t="str">
            <v>Customers</v>
          </cell>
          <cell r="B9" t="str">
            <v>YN</v>
          </cell>
          <cell r="C9">
            <v>2003</v>
          </cell>
          <cell r="D9">
            <v>1764</v>
          </cell>
          <cell r="E9">
            <v>61590</v>
          </cell>
          <cell r="F9">
            <v>34736</v>
          </cell>
          <cell r="G9">
            <v>8741</v>
          </cell>
          <cell r="H9">
            <v>34804</v>
          </cell>
          <cell r="I9">
            <v>56873</v>
          </cell>
          <cell r="J9">
            <v>45765</v>
          </cell>
          <cell r="K9">
            <v>5833</v>
          </cell>
          <cell r="L9">
            <v>1346</v>
          </cell>
          <cell r="M9">
            <v>31922</v>
          </cell>
          <cell r="N9">
            <v>1613</v>
          </cell>
          <cell r="O9">
            <v>13397</v>
          </cell>
          <cell r="P9">
            <v>1601</v>
          </cell>
          <cell r="Q9">
            <v>569</v>
          </cell>
          <cell r="R9">
            <v>3512</v>
          </cell>
          <cell r="S9">
            <v>10263</v>
          </cell>
          <cell r="T9">
            <v>173862</v>
          </cell>
          <cell r="U9">
            <v>82132</v>
          </cell>
          <cell r="V9">
            <v>13465</v>
          </cell>
          <cell r="W9">
            <v>3325</v>
          </cell>
          <cell r="X9">
            <v>26734</v>
          </cell>
          <cell r="Y9">
            <v>18487</v>
          </cell>
          <cell r="Z9">
            <v>14870</v>
          </cell>
          <cell r="AA9">
            <v>3787</v>
          </cell>
          <cell r="AB9">
            <v>672</v>
          </cell>
          <cell r="AC9">
            <v>11467</v>
          </cell>
          <cell r="AD9">
            <v>45752</v>
          </cell>
          <cell r="AE9">
            <v>42681</v>
          </cell>
          <cell r="AF9">
            <v>3071</v>
          </cell>
          <cell r="AG9">
            <v>8969</v>
          </cell>
          <cell r="AH9">
            <v>44229</v>
          </cell>
          <cell r="AI9">
            <v>42943</v>
          </cell>
          <cell r="AJ9">
            <v>1286</v>
          </cell>
          <cell r="AK9">
            <v>20112</v>
          </cell>
          <cell r="AL9">
            <v>18365</v>
          </cell>
          <cell r="AM9">
            <v>2755</v>
          </cell>
          <cell r="AN9">
            <v>227634</v>
          </cell>
          <cell r="AO9">
            <v>176021</v>
          </cell>
          <cell r="AP9">
            <v>51613</v>
          </cell>
          <cell r="AQ9">
            <v>1122</v>
          </cell>
          <cell r="AR9">
            <v>5214</v>
          </cell>
          <cell r="AS9">
            <v>103204</v>
          </cell>
          <cell r="AT9">
            <v>1129064</v>
          </cell>
          <cell r="AU9">
            <v>1128114</v>
          </cell>
          <cell r="AV9">
            <v>950</v>
          </cell>
          <cell r="AW9">
            <v>269190</v>
          </cell>
          <cell r="AX9">
            <v>13362</v>
          </cell>
          <cell r="AY9">
            <v>5627</v>
          </cell>
          <cell r="AZ9">
            <v>26358</v>
          </cell>
          <cell r="BA9">
            <v>75269</v>
          </cell>
          <cell r="BB9">
            <v>8539</v>
          </cell>
          <cell r="BC9">
            <v>8871</v>
          </cell>
          <cell r="BD9">
            <v>134387</v>
          </cell>
          <cell r="BE9">
            <v>6653</v>
          </cell>
          <cell r="BF9">
            <v>6363</v>
          </cell>
          <cell r="BG9">
            <v>16171</v>
          </cell>
          <cell r="BH9">
            <v>0</v>
          </cell>
          <cell r="BI9">
            <v>28235</v>
          </cell>
          <cell r="BJ9">
            <v>24326</v>
          </cell>
          <cell r="BK9">
            <v>3909</v>
          </cell>
          <cell r="BL9">
            <v>47784</v>
          </cell>
          <cell r="BM9">
            <v>33648</v>
          </cell>
          <cell r="BN9">
            <v>14136</v>
          </cell>
          <cell r="BO9">
            <v>7010</v>
          </cell>
          <cell r="BP9">
            <v>17636</v>
          </cell>
          <cell r="BQ9">
            <v>23603</v>
          </cell>
          <cell r="BR9">
            <v>6324</v>
          </cell>
          <cell r="BS9">
            <v>51814</v>
          </cell>
          <cell r="BT9">
            <v>9616</v>
          </cell>
          <cell r="BU9">
            <v>12258</v>
          </cell>
          <cell r="BV9">
            <v>48202</v>
          </cell>
          <cell r="BW9">
            <v>10032</v>
          </cell>
          <cell r="BX9">
            <v>3191</v>
          </cell>
          <cell r="BY9">
            <v>32847</v>
          </cell>
          <cell r="BZ9">
            <v>30815</v>
          </cell>
          <cell r="CA9">
            <v>1354</v>
          </cell>
          <cell r="CB9">
            <v>678</v>
          </cell>
          <cell r="CC9">
            <v>9271</v>
          </cell>
          <cell r="CD9">
            <v>205025</v>
          </cell>
          <cell r="CE9">
            <v>190201</v>
          </cell>
          <cell r="CF9">
            <v>14824</v>
          </cell>
          <cell r="CG9">
            <v>32443</v>
          </cell>
          <cell r="CH9">
            <v>4048</v>
          </cell>
          <cell r="CI9">
            <v>5738</v>
          </cell>
          <cell r="CJ9">
            <v>2735</v>
          </cell>
          <cell r="CK9">
            <v>14613</v>
          </cell>
          <cell r="CL9">
            <v>49236</v>
          </cell>
          <cell r="CM9">
            <v>6165</v>
          </cell>
          <cell r="CN9">
            <v>668625</v>
          </cell>
          <cell r="CO9">
            <v>99022</v>
          </cell>
          <cell r="CP9">
            <v>90867</v>
          </cell>
          <cell r="CQ9">
            <v>2318</v>
          </cell>
          <cell r="CR9">
            <v>5837</v>
          </cell>
          <cell r="CS9">
            <v>9691</v>
          </cell>
          <cell r="CT9">
            <v>45484</v>
          </cell>
          <cell r="CU9">
            <v>21155</v>
          </cell>
          <cell r="CV9">
            <v>3314</v>
          </cell>
          <cell r="CW9">
            <v>3740</v>
          </cell>
          <cell r="CX9">
            <v>1890</v>
          </cell>
          <cell r="CY9">
            <v>20382</v>
          </cell>
          <cell r="CZ9">
            <v>33174</v>
          </cell>
          <cell r="DA9">
            <v>13863</v>
          </cell>
        </row>
        <row r="10">
          <cell r="A10" t="str">
            <v>Customers - Residential</v>
          </cell>
          <cell r="B10" t="str">
            <v>YNR</v>
          </cell>
          <cell r="C10">
            <v>2003</v>
          </cell>
          <cell r="D10">
            <v>1488</v>
          </cell>
          <cell r="E10">
            <v>55195</v>
          </cell>
          <cell r="F10">
            <v>30451</v>
          </cell>
          <cell r="G10">
            <v>7259</v>
          </cell>
          <cell r="H10">
            <v>31468</v>
          </cell>
          <cell r="I10">
            <v>51456</v>
          </cell>
          <cell r="J10">
            <v>40795</v>
          </cell>
          <cell r="K10">
            <v>5163</v>
          </cell>
          <cell r="L10">
            <v>1164</v>
          </cell>
          <cell r="M10">
            <v>28204</v>
          </cell>
          <cell r="N10">
            <v>1367</v>
          </cell>
          <cell r="O10">
            <v>11756</v>
          </cell>
          <cell r="P10">
            <v>1417</v>
          </cell>
          <cell r="Q10">
            <v>482</v>
          </cell>
          <cell r="R10">
            <v>3037</v>
          </cell>
          <cell r="S10">
            <v>9132</v>
          </cell>
          <cell r="T10">
            <v>153732</v>
          </cell>
          <cell r="U10">
            <v>73872</v>
          </cell>
          <cell r="V10">
            <v>11895</v>
          </cell>
          <cell r="W10">
            <v>2853</v>
          </cell>
          <cell r="X10">
            <v>24600</v>
          </cell>
          <cell r="Y10">
            <v>16253</v>
          </cell>
          <cell r="Z10">
            <v>13492</v>
          </cell>
          <cell r="AA10">
            <v>3321</v>
          </cell>
          <cell r="AB10">
            <v>583</v>
          </cell>
          <cell r="AC10">
            <v>10459</v>
          </cell>
          <cell r="AD10">
            <v>42629</v>
          </cell>
          <cell r="AE10">
            <v>39841</v>
          </cell>
          <cell r="AF10">
            <v>2788</v>
          </cell>
          <cell r="AG10">
            <v>8156</v>
          </cell>
          <cell r="AH10">
            <v>40285</v>
          </cell>
          <cell r="AI10">
            <v>39126</v>
          </cell>
          <cell r="AJ10">
            <v>1159</v>
          </cell>
          <cell r="AK10">
            <v>17585</v>
          </cell>
          <cell r="AL10">
            <v>16787</v>
          </cell>
          <cell r="AM10">
            <v>2317</v>
          </cell>
          <cell r="AN10">
            <v>205427</v>
          </cell>
          <cell r="AO10">
            <v>159055</v>
          </cell>
          <cell r="AP10">
            <v>46372</v>
          </cell>
          <cell r="AQ10">
            <v>955</v>
          </cell>
          <cell r="AR10">
            <v>4553</v>
          </cell>
          <cell r="AS10">
            <v>95064</v>
          </cell>
          <cell r="AT10">
            <v>1022314</v>
          </cell>
          <cell r="AU10">
            <v>1021476</v>
          </cell>
          <cell r="AV10">
            <v>838</v>
          </cell>
          <cell r="AW10">
            <v>242369</v>
          </cell>
          <cell r="AX10">
            <v>12409</v>
          </cell>
          <cell r="AY10">
            <v>4834</v>
          </cell>
          <cell r="AZ10">
            <v>22517</v>
          </cell>
          <cell r="BA10">
            <v>67527</v>
          </cell>
          <cell r="BB10">
            <v>7438</v>
          </cell>
          <cell r="BC10">
            <v>7251</v>
          </cell>
          <cell r="BD10">
            <v>121139</v>
          </cell>
          <cell r="BE10">
            <v>5879</v>
          </cell>
          <cell r="BF10">
            <v>5533</v>
          </cell>
          <cell r="BG10">
            <v>14053</v>
          </cell>
          <cell r="BH10">
            <v>0</v>
          </cell>
          <cell r="BI10">
            <v>25318</v>
          </cell>
          <cell r="BJ10">
            <v>21696</v>
          </cell>
          <cell r="BK10">
            <v>3622</v>
          </cell>
          <cell r="BL10">
            <v>41967</v>
          </cell>
          <cell r="BM10">
            <v>29554</v>
          </cell>
          <cell r="BN10">
            <v>12413</v>
          </cell>
          <cell r="BO10">
            <v>5661</v>
          </cell>
          <cell r="BP10">
            <v>15444</v>
          </cell>
          <cell r="BQ10">
            <v>20612</v>
          </cell>
          <cell r="BR10">
            <v>5359</v>
          </cell>
          <cell r="BS10">
            <v>46167</v>
          </cell>
          <cell r="BT10">
            <v>8581</v>
          </cell>
          <cell r="BU10">
            <v>10651</v>
          </cell>
          <cell r="BV10">
            <v>43679</v>
          </cell>
          <cell r="BW10">
            <v>8439</v>
          </cell>
          <cell r="BX10">
            <v>2570</v>
          </cell>
          <cell r="BY10">
            <v>28820</v>
          </cell>
          <cell r="BZ10">
            <v>27091</v>
          </cell>
          <cell r="CA10">
            <v>1151</v>
          </cell>
          <cell r="CB10">
            <v>578</v>
          </cell>
          <cell r="CC10">
            <v>8071</v>
          </cell>
          <cell r="CD10">
            <v>179658</v>
          </cell>
          <cell r="CE10">
            <v>166230</v>
          </cell>
          <cell r="CF10">
            <v>13428</v>
          </cell>
          <cell r="CG10">
            <v>28709</v>
          </cell>
          <cell r="CH10">
            <v>3471</v>
          </cell>
          <cell r="CI10">
            <v>4860</v>
          </cell>
          <cell r="CJ10">
            <v>2274</v>
          </cell>
          <cell r="CK10">
            <v>12874</v>
          </cell>
          <cell r="CL10">
            <v>44110</v>
          </cell>
          <cell r="CM10">
            <v>5420</v>
          </cell>
          <cell r="CN10">
            <v>590109</v>
          </cell>
          <cell r="CO10">
            <v>89112</v>
          </cell>
          <cell r="CP10">
            <v>82018</v>
          </cell>
          <cell r="CQ10">
            <v>1955</v>
          </cell>
          <cell r="CR10">
            <v>5139</v>
          </cell>
          <cell r="CS10">
            <v>8843</v>
          </cell>
          <cell r="CT10">
            <v>39847</v>
          </cell>
          <cell r="CU10">
            <v>19007</v>
          </cell>
          <cell r="CV10">
            <v>2803</v>
          </cell>
          <cell r="CW10">
            <v>3197</v>
          </cell>
          <cell r="CX10">
            <v>1648</v>
          </cell>
          <cell r="CY10">
            <v>17704</v>
          </cell>
          <cell r="CZ10">
            <v>30910</v>
          </cell>
          <cell r="DA10">
            <v>12497</v>
          </cell>
        </row>
        <row r="11">
          <cell r="A11" t="str">
            <v>Customers - Other</v>
          </cell>
          <cell r="B11" t="str">
            <v>YNO</v>
          </cell>
          <cell r="C11">
            <v>2003</v>
          </cell>
          <cell r="D11">
            <v>276</v>
          </cell>
          <cell r="E11">
            <v>6395</v>
          </cell>
          <cell r="F11">
            <v>4285</v>
          </cell>
          <cell r="G11">
            <v>1482</v>
          </cell>
          <cell r="H11">
            <v>3336</v>
          </cell>
          <cell r="I11">
            <v>5417</v>
          </cell>
          <cell r="J11">
            <v>4970</v>
          </cell>
          <cell r="K11">
            <v>670</v>
          </cell>
          <cell r="L11">
            <v>182</v>
          </cell>
          <cell r="M11">
            <v>3718</v>
          </cell>
          <cell r="N11">
            <v>246</v>
          </cell>
          <cell r="O11">
            <v>1641</v>
          </cell>
          <cell r="P11">
            <v>184</v>
          </cell>
          <cell r="Q11">
            <v>87</v>
          </cell>
          <cell r="R11">
            <v>475</v>
          </cell>
          <cell r="S11">
            <v>1131</v>
          </cell>
          <cell r="T11">
            <v>20130</v>
          </cell>
          <cell r="U11">
            <v>8260</v>
          </cell>
          <cell r="V11">
            <v>1570</v>
          </cell>
          <cell r="W11">
            <v>472</v>
          </cell>
          <cell r="X11">
            <v>2134</v>
          </cell>
          <cell r="Y11">
            <v>2234</v>
          </cell>
          <cell r="Z11">
            <v>1378</v>
          </cell>
          <cell r="AA11">
            <v>466</v>
          </cell>
          <cell r="AB11">
            <v>89</v>
          </cell>
          <cell r="AC11">
            <v>1008</v>
          </cell>
          <cell r="AD11">
            <v>3123</v>
          </cell>
          <cell r="AE11">
            <v>2840</v>
          </cell>
          <cell r="AF11">
            <v>283</v>
          </cell>
          <cell r="AG11">
            <v>813</v>
          </cell>
          <cell r="AH11">
            <v>3944</v>
          </cell>
          <cell r="AI11">
            <v>3817</v>
          </cell>
          <cell r="AJ11">
            <v>127</v>
          </cell>
          <cell r="AK11">
            <v>2527</v>
          </cell>
          <cell r="AL11">
            <v>1578</v>
          </cell>
          <cell r="AM11">
            <v>438</v>
          </cell>
          <cell r="AN11">
            <v>22207</v>
          </cell>
          <cell r="AO11">
            <v>16966</v>
          </cell>
          <cell r="AP11">
            <v>5241</v>
          </cell>
          <cell r="AQ11">
            <v>167</v>
          </cell>
          <cell r="AR11">
            <v>661</v>
          </cell>
          <cell r="AS11">
            <v>8140</v>
          </cell>
          <cell r="AT11">
            <v>106750</v>
          </cell>
          <cell r="AU11">
            <v>106638</v>
          </cell>
          <cell r="AV11">
            <v>112</v>
          </cell>
          <cell r="AW11">
            <v>26821</v>
          </cell>
          <cell r="AX11">
            <v>953</v>
          </cell>
          <cell r="AY11">
            <v>793</v>
          </cell>
          <cell r="AZ11">
            <v>3841</v>
          </cell>
          <cell r="BA11">
            <v>7742</v>
          </cell>
          <cell r="BB11">
            <v>1101</v>
          </cell>
          <cell r="BC11">
            <v>1620</v>
          </cell>
          <cell r="BD11">
            <v>13248</v>
          </cell>
          <cell r="BE11">
            <v>774</v>
          </cell>
          <cell r="BF11">
            <v>830</v>
          </cell>
          <cell r="BG11">
            <v>2118</v>
          </cell>
          <cell r="BH11">
            <v>0</v>
          </cell>
          <cell r="BI11">
            <v>2917</v>
          </cell>
          <cell r="BJ11">
            <v>2630</v>
          </cell>
          <cell r="BK11">
            <v>287</v>
          </cell>
          <cell r="BL11">
            <v>5817</v>
          </cell>
          <cell r="BM11">
            <v>4094</v>
          </cell>
          <cell r="BN11">
            <v>1723</v>
          </cell>
          <cell r="BO11">
            <v>1349</v>
          </cell>
          <cell r="BP11">
            <v>2192</v>
          </cell>
          <cell r="BQ11">
            <v>2991</v>
          </cell>
          <cell r="BR11">
            <v>965</v>
          </cell>
          <cell r="BS11">
            <v>5647</v>
          </cell>
          <cell r="BT11">
            <v>1035</v>
          </cell>
          <cell r="BU11">
            <v>1607</v>
          </cell>
          <cell r="BV11">
            <v>4523</v>
          </cell>
          <cell r="BW11">
            <v>1593</v>
          </cell>
          <cell r="BX11">
            <v>621</v>
          </cell>
          <cell r="BY11">
            <v>4027</v>
          </cell>
          <cell r="BZ11">
            <v>3724</v>
          </cell>
          <cell r="CA11">
            <v>203</v>
          </cell>
          <cell r="CB11">
            <v>100</v>
          </cell>
          <cell r="CC11">
            <v>1200</v>
          </cell>
          <cell r="CD11">
            <v>25367</v>
          </cell>
          <cell r="CE11">
            <v>23971</v>
          </cell>
          <cell r="CF11">
            <v>1396</v>
          </cell>
          <cell r="CG11">
            <v>3734</v>
          </cell>
          <cell r="CH11">
            <v>577</v>
          </cell>
          <cell r="CI11">
            <v>878</v>
          </cell>
          <cell r="CJ11">
            <v>461</v>
          </cell>
          <cell r="CK11">
            <v>1739</v>
          </cell>
          <cell r="CL11">
            <v>5126</v>
          </cell>
          <cell r="CM11">
            <v>745</v>
          </cell>
          <cell r="CN11">
            <v>78516</v>
          </cell>
          <cell r="CO11">
            <v>9910</v>
          </cell>
          <cell r="CP11">
            <v>8849</v>
          </cell>
          <cell r="CQ11">
            <v>363</v>
          </cell>
          <cell r="CR11">
            <v>698</v>
          </cell>
          <cell r="CS11">
            <v>848</v>
          </cell>
          <cell r="CT11">
            <v>5637</v>
          </cell>
          <cell r="CU11">
            <v>2148</v>
          </cell>
          <cell r="CV11">
            <v>511</v>
          </cell>
          <cell r="CW11">
            <v>543</v>
          </cell>
          <cell r="CX11">
            <v>242</v>
          </cell>
          <cell r="CY11">
            <v>2678</v>
          </cell>
          <cell r="CZ11">
            <v>2264</v>
          </cell>
          <cell r="DA11">
            <v>1366</v>
          </cell>
        </row>
        <row r="12">
          <cell r="A12" t="str">
            <v>kWh</v>
          </cell>
          <cell r="B12" t="str">
            <v>YV</v>
          </cell>
          <cell r="C12">
            <v>2003</v>
          </cell>
          <cell r="D12">
            <v>43095892</v>
          </cell>
          <cell r="E12">
            <v>1400964679</v>
          </cell>
          <cell r="F12">
            <v>1132704213</v>
          </cell>
          <cell r="G12">
            <v>217523822</v>
          </cell>
          <cell r="H12">
            <v>914155229</v>
          </cell>
          <cell r="I12">
            <v>1621983270</v>
          </cell>
          <cell r="J12">
            <v>1457949580</v>
          </cell>
          <cell r="K12">
            <v>63632595</v>
          </cell>
          <cell r="L12">
            <v>32484068</v>
          </cell>
          <cell r="M12">
            <v>893653654</v>
          </cell>
          <cell r="N12">
            <v>30739470</v>
          </cell>
          <cell r="O12">
            <v>364621938</v>
          </cell>
          <cell r="P12">
            <v>26954399</v>
          </cell>
          <cell r="Q12">
            <v>8421470</v>
          </cell>
          <cell r="R12">
            <v>61908659.299999997</v>
          </cell>
          <cell r="S12">
            <v>182780776</v>
          </cell>
          <cell r="T12">
            <v>7860688083</v>
          </cell>
          <cell r="U12">
            <v>904313775</v>
          </cell>
          <cell r="V12">
            <v>357064704</v>
          </cell>
          <cell r="W12">
            <v>64447371</v>
          </cell>
          <cell r="X12">
            <v>574514918</v>
          </cell>
          <cell r="Y12">
            <v>627031302</v>
          </cell>
          <cell r="Z12">
            <v>284900636</v>
          </cell>
          <cell r="AA12">
            <v>80106927</v>
          </cell>
          <cell r="AB12">
            <v>10062249</v>
          </cell>
          <cell r="AC12">
            <v>411268868.19999999</v>
          </cell>
          <cell r="AD12">
            <v>940082897.10000002</v>
          </cell>
          <cell r="AE12">
            <v>876493833</v>
          </cell>
          <cell r="AF12">
            <v>63589064.100000001</v>
          </cell>
          <cell r="AG12">
            <v>156079163</v>
          </cell>
          <cell r="AH12">
            <v>1478910438</v>
          </cell>
          <cell r="AI12">
            <v>1464302127</v>
          </cell>
          <cell r="AJ12">
            <v>14608311</v>
          </cell>
          <cell r="AK12">
            <v>352419237</v>
          </cell>
          <cell r="AL12">
            <v>446024317</v>
          </cell>
          <cell r="AM12">
            <v>115380947</v>
          </cell>
          <cell r="AN12">
            <v>3097879811</v>
          </cell>
          <cell r="AO12">
            <v>1773144046</v>
          </cell>
          <cell r="AP12">
            <v>1324735765</v>
          </cell>
          <cell r="AQ12">
            <v>26545865</v>
          </cell>
          <cell r="AR12">
            <v>212661300.5</v>
          </cell>
          <cell r="AS12">
            <v>3440644511</v>
          </cell>
          <cell r="AT12">
            <v>22403641725</v>
          </cell>
          <cell r="AU12">
            <v>22383890000</v>
          </cell>
          <cell r="AV12">
            <v>19751725</v>
          </cell>
          <cell r="AW12">
            <v>7483288325</v>
          </cell>
          <cell r="AX12">
            <v>181647218</v>
          </cell>
          <cell r="AY12">
            <v>107599752</v>
          </cell>
          <cell r="AZ12">
            <v>717736043</v>
          </cell>
          <cell r="BA12">
            <v>1950945679</v>
          </cell>
          <cell r="BB12">
            <v>277498686</v>
          </cell>
          <cell r="BC12">
            <v>136446751</v>
          </cell>
          <cell r="BD12">
            <v>3339303820</v>
          </cell>
          <cell r="BE12">
            <v>169452219</v>
          </cell>
          <cell r="BF12">
            <v>228083608</v>
          </cell>
          <cell r="BG12">
            <v>585195347</v>
          </cell>
          <cell r="BH12">
            <v>0</v>
          </cell>
          <cell r="BI12">
            <v>677083143</v>
          </cell>
          <cell r="BJ12">
            <v>630630153</v>
          </cell>
          <cell r="BK12">
            <v>46452990</v>
          </cell>
          <cell r="BL12">
            <v>1141514050</v>
          </cell>
          <cell r="BM12">
            <v>805439736</v>
          </cell>
          <cell r="BN12">
            <v>336074314</v>
          </cell>
          <cell r="BO12">
            <v>166928066</v>
          </cell>
          <cell r="BP12">
            <v>349046084</v>
          </cell>
          <cell r="BQ12">
            <v>587011482</v>
          </cell>
          <cell r="BR12">
            <v>1606770496</v>
          </cell>
          <cell r="BS12">
            <v>1696547681</v>
          </cell>
          <cell r="BT12">
            <v>231212060</v>
          </cell>
          <cell r="BU12">
            <v>320550420</v>
          </cell>
          <cell r="BV12">
            <v>1192940488</v>
          </cell>
          <cell r="BW12">
            <v>205451211</v>
          </cell>
          <cell r="BX12">
            <v>93063317.200000003</v>
          </cell>
          <cell r="BY12">
            <v>805996163</v>
          </cell>
          <cell r="BZ12">
            <v>762746952</v>
          </cell>
          <cell r="CA12">
            <v>30841533</v>
          </cell>
          <cell r="CB12">
            <v>12407678</v>
          </cell>
          <cell r="CC12">
            <v>186758365</v>
          </cell>
          <cell r="CD12">
            <v>6220864456</v>
          </cell>
          <cell r="CE12">
            <v>5820961440</v>
          </cell>
          <cell r="CF12">
            <v>399903016</v>
          </cell>
          <cell r="CG12">
            <v>726783940</v>
          </cell>
          <cell r="CH12">
            <v>90960035</v>
          </cell>
          <cell r="CI12">
            <v>124591891</v>
          </cell>
          <cell r="CJ12">
            <v>91371270</v>
          </cell>
          <cell r="CK12">
            <v>359240700</v>
          </cell>
          <cell r="CL12">
            <v>1051685176</v>
          </cell>
          <cell r="CM12">
            <v>229514052</v>
          </cell>
          <cell r="CN12">
            <v>25604519834</v>
          </cell>
          <cell r="CO12">
            <v>2387224809</v>
          </cell>
          <cell r="CP12">
            <v>2262794351</v>
          </cell>
          <cell r="CQ12">
            <v>31211979</v>
          </cell>
          <cell r="CR12">
            <v>93218479</v>
          </cell>
          <cell r="CS12">
            <v>97838571.099999994</v>
          </cell>
          <cell r="CT12">
            <v>1222390968</v>
          </cell>
          <cell r="CU12">
            <v>469186419</v>
          </cell>
          <cell r="CV12">
            <v>88305059.200000003</v>
          </cell>
          <cell r="CW12">
            <v>145709728.80000001</v>
          </cell>
          <cell r="CX12">
            <v>67077032</v>
          </cell>
          <cell r="CY12">
            <v>441285683</v>
          </cell>
          <cell r="CZ12">
            <v>379870193</v>
          </cell>
          <cell r="DA12">
            <v>414447866</v>
          </cell>
        </row>
        <row r="13">
          <cell r="A13" t="str">
            <v>kWh - Residential</v>
          </cell>
          <cell r="B13" t="str">
            <v>YVR</v>
          </cell>
          <cell r="C13">
            <v>2003</v>
          </cell>
          <cell r="D13">
            <v>11627017</v>
          </cell>
          <cell r="E13">
            <v>502666838</v>
          </cell>
          <cell r="F13">
            <v>254632965</v>
          </cell>
          <cell r="G13">
            <v>72712385</v>
          </cell>
          <cell r="H13">
            <v>272936128</v>
          </cell>
          <cell r="I13">
            <v>512276282</v>
          </cell>
          <cell r="J13">
            <v>388937092</v>
          </cell>
          <cell r="K13">
            <v>42539902</v>
          </cell>
          <cell r="L13">
            <v>16533903</v>
          </cell>
          <cell r="M13">
            <v>248336123</v>
          </cell>
          <cell r="N13">
            <v>12304678</v>
          </cell>
          <cell r="O13">
            <v>110410786</v>
          </cell>
          <cell r="P13">
            <v>17212171</v>
          </cell>
          <cell r="Q13">
            <v>5187625</v>
          </cell>
          <cell r="R13">
            <v>22497821.100000001</v>
          </cell>
          <cell r="S13">
            <v>91843709</v>
          </cell>
          <cell r="T13">
            <v>1580499650</v>
          </cell>
          <cell r="U13">
            <v>654623819</v>
          </cell>
          <cell r="V13">
            <v>113382345</v>
          </cell>
          <cell r="W13">
            <v>33512634</v>
          </cell>
          <cell r="X13">
            <v>273772083</v>
          </cell>
          <cell r="Y13">
            <v>139699816</v>
          </cell>
          <cell r="Z13">
            <v>109924493</v>
          </cell>
          <cell r="AA13">
            <v>38593915</v>
          </cell>
          <cell r="AB13">
            <v>6338391</v>
          </cell>
          <cell r="AC13">
            <v>224343737.19999999</v>
          </cell>
          <cell r="AD13">
            <v>376581084.80000001</v>
          </cell>
          <cell r="AE13">
            <v>346190601</v>
          </cell>
          <cell r="AF13">
            <v>30390483.800000001</v>
          </cell>
          <cell r="AG13">
            <v>82695788</v>
          </cell>
          <cell r="AH13">
            <v>327017054</v>
          </cell>
          <cell r="AI13">
            <v>315749241</v>
          </cell>
          <cell r="AJ13">
            <v>11267813</v>
          </cell>
          <cell r="AK13">
            <v>175090852</v>
          </cell>
          <cell r="AL13">
            <v>193475522</v>
          </cell>
          <cell r="AM13">
            <v>28743822</v>
          </cell>
          <cell r="AN13">
            <v>1655935250</v>
          </cell>
          <cell r="AO13">
            <v>1265241117</v>
          </cell>
          <cell r="AP13">
            <v>390694133</v>
          </cell>
          <cell r="AQ13">
            <v>15460530</v>
          </cell>
          <cell r="AR13">
            <v>55615955.700000003</v>
          </cell>
          <cell r="AS13">
            <v>951203622</v>
          </cell>
          <cell r="AT13">
            <v>12001665099</v>
          </cell>
          <cell r="AU13">
            <v>11990590000</v>
          </cell>
          <cell r="AV13">
            <v>11075099</v>
          </cell>
          <cell r="AW13">
            <v>2241448529</v>
          </cell>
          <cell r="AX13">
            <v>155342162</v>
          </cell>
          <cell r="AY13">
            <v>40297068</v>
          </cell>
          <cell r="AZ13">
            <v>198090295</v>
          </cell>
          <cell r="BA13">
            <v>599398265</v>
          </cell>
          <cell r="BB13">
            <v>69597889</v>
          </cell>
          <cell r="BC13">
            <v>86696349</v>
          </cell>
          <cell r="BD13">
            <v>1117118053</v>
          </cell>
          <cell r="BE13">
            <v>59641045</v>
          </cell>
          <cell r="BF13">
            <v>49133690</v>
          </cell>
          <cell r="BG13">
            <v>158204235</v>
          </cell>
          <cell r="BH13">
            <v>0</v>
          </cell>
          <cell r="BI13">
            <v>255765590</v>
          </cell>
          <cell r="BJ13">
            <v>220723787</v>
          </cell>
          <cell r="BK13">
            <v>35041803</v>
          </cell>
          <cell r="BL13">
            <v>413694546</v>
          </cell>
          <cell r="BM13">
            <v>266116869</v>
          </cell>
          <cell r="BN13">
            <v>147577677</v>
          </cell>
          <cell r="BO13">
            <v>60565249</v>
          </cell>
          <cell r="BP13">
            <v>137538000</v>
          </cell>
          <cell r="BQ13">
            <v>214351021</v>
          </cell>
          <cell r="BR13">
            <v>1460697960</v>
          </cell>
          <cell r="BS13">
            <v>521555853</v>
          </cell>
          <cell r="BT13">
            <v>76392259</v>
          </cell>
          <cell r="BU13">
            <v>110928534</v>
          </cell>
          <cell r="BV13">
            <v>471232312</v>
          </cell>
          <cell r="BW13">
            <v>84423857</v>
          </cell>
          <cell r="BX13">
            <v>39860930.600000001</v>
          </cell>
          <cell r="BY13">
            <v>287513562</v>
          </cell>
          <cell r="BZ13">
            <v>268553821</v>
          </cell>
          <cell r="CA13">
            <v>12184312</v>
          </cell>
          <cell r="CB13">
            <v>6775429</v>
          </cell>
          <cell r="CC13">
            <v>67139016</v>
          </cell>
          <cell r="CD13">
            <v>1831852250</v>
          </cell>
          <cell r="CE13">
            <v>1691987964</v>
          </cell>
          <cell r="CF13">
            <v>139864286</v>
          </cell>
          <cell r="CG13">
            <v>358676526</v>
          </cell>
          <cell r="CH13">
            <v>31953378</v>
          </cell>
          <cell r="CI13">
            <v>45368680</v>
          </cell>
          <cell r="CJ13">
            <v>32459023</v>
          </cell>
          <cell r="CK13">
            <v>109532055</v>
          </cell>
          <cell r="CL13">
            <v>362446556</v>
          </cell>
          <cell r="CM13">
            <v>51828794</v>
          </cell>
          <cell r="CN13">
            <v>5420267739</v>
          </cell>
          <cell r="CO13">
            <v>896999316</v>
          </cell>
          <cell r="CP13">
            <v>827095470</v>
          </cell>
          <cell r="CQ13">
            <v>21111388</v>
          </cell>
          <cell r="CR13">
            <v>48792458</v>
          </cell>
          <cell r="CS13">
            <v>68095713.400000006</v>
          </cell>
          <cell r="CT13">
            <v>381918524</v>
          </cell>
          <cell r="CU13">
            <v>153768767</v>
          </cell>
          <cell r="CV13">
            <v>24614633.800000001</v>
          </cell>
          <cell r="CW13">
            <v>27326993</v>
          </cell>
          <cell r="CX13">
            <v>16293528</v>
          </cell>
          <cell r="CY13">
            <v>203822662</v>
          </cell>
          <cell r="CZ13">
            <v>306213554</v>
          </cell>
          <cell r="DA13">
            <v>90200388</v>
          </cell>
        </row>
        <row r="14">
          <cell r="A14" t="str">
            <v>kWh - Other</v>
          </cell>
          <cell r="B14" t="str">
            <v>YVO</v>
          </cell>
          <cell r="C14">
            <v>2003</v>
          </cell>
          <cell r="D14">
            <v>31468875</v>
          </cell>
          <cell r="E14">
            <v>898297841</v>
          </cell>
          <cell r="F14">
            <v>878071248</v>
          </cell>
          <cell r="G14">
            <v>144811437</v>
          </cell>
          <cell r="H14">
            <v>641219101</v>
          </cell>
          <cell r="I14">
            <v>1109706988</v>
          </cell>
          <cell r="J14">
            <v>1069012488</v>
          </cell>
          <cell r="K14">
            <v>21092693</v>
          </cell>
          <cell r="L14">
            <v>15950165</v>
          </cell>
          <cell r="M14">
            <v>645317531</v>
          </cell>
          <cell r="N14">
            <v>18434792</v>
          </cell>
          <cell r="O14">
            <v>254211152</v>
          </cell>
          <cell r="P14">
            <v>9742228</v>
          </cell>
          <cell r="Q14">
            <v>3233845</v>
          </cell>
          <cell r="R14">
            <v>39410838.199999996</v>
          </cell>
          <cell r="S14">
            <v>90937067</v>
          </cell>
          <cell r="T14">
            <v>6280188433</v>
          </cell>
          <cell r="U14">
            <v>249689956</v>
          </cell>
          <cell r="V14">
            <v>243682359</v>
          </cell>
          <cell r="W14">
            <v>30934737</v>
          </cell>
          <cell r="X14">
            <v>300742835</v>
          </cell>
          <cell r="Y14">
            <v>487331486</v>
          </cell>
          <cell r="Z14">
            <v>174976143</v>
          </cell>
          <cell r="AA14">
            <v>41513012</v>
          </cell>
          <cell r="AB14">
            <v>3723858</v>
          </cell>
          <cell r="AC14">
            <v>186925131</v>
          </cell>
          <cell r="AD14">
            <v>563501812.29999995</v>
          </cell>
          <cell r="AE14">
            <v>530303232</v>
          </cell>
          <cell r="AF14">
            <v>33198580.300000001</v>
          </cell>
          <cell r="AG14">
            <v>73383375</v>
          </cell>
          <cell r="AH14">
            <v>1151893384</v>
          </cell>
          <cell r="AI14">
            <v>1148552886</v>
          </cell>
          <cell r="AJ14">
            <v>3340498</v>
          </cell>
          <cell r="AK14">
            <v>177328385</v>
          </cell>
          <cell r="AL14">
            <v>252548795</v>
          </cell>
          <cell r="AM14">
            <v>86637125</v>
          </cell>
          <cell r="AN14">
            <v>1441944561</v>
          </cell>
          <cell r="AO14">
            <v>507902929</v>
          </cell>
          <cell r="AP14">
            <v>934041632</v>
          </cell>
          <cell r="AQ14">
            <v>11085335</v>
          </cell>
          <cell r="AR14">
            <v>157045344.80000001</v>
          </cell>
          <cell r="AS14">
            <v>2489440889</v>
          </cell>
          <cell r="AT14">
            <v>10401976626</v>
          </cell>
          <cell r="AU14">
            <v>10393300000</v>
          </cell>
          <cell r="AV14">
            <v>8676626</v>
          </cell>
          <cell r="AW14">
            <v>5241839796</v>
          </cell>
          <cell r="AX14">
            <v>26305056</v>
          </cell>
          <cell r="AY14">
            <v>67302684</v>
          </cell>
          <cell r="AZ14">
            <v>519645748</v>
          </cell>
          <cell r="BA14">
            <v>1351547414</v>
          </cell>
          <cell r="BB14">
            <v>207900797</v>
          </cell>
          <cell r="BC14">
            <v>49750402</v>
          </cell>
          <cell r="BD14">
            <v>2222185767</v>
          </cell>
          <cell r="BE14">
            <v>109811174</v>
          </cell>
          <cell r="BF14">
            <v>178949918</v>
          </cell>
          <cell r="BG14">
            <v>426991112</v>
          </cell>
          <cell r="BH14">
            <v>0</v>
          </cell>
          <cell r="BI14">
            <v>421317553</v>
          </cell>
          <cell r="BJ14">
            <v>409906366</v>
          </cell>
          <cell r="BK14">
            <v>11411187</v>
          </cell>
          <cell r="BL14">
            <v>727819504</v>
          </cell>
          <cell r="BM14">
            <v>539322867</v>
          </cell>
          <cell r="BN14">
            <v>188496637</v>
          </cell>
          <cell r="BO14">
            <v>106362817</v>
          </cell>
          <cell r="BP14">
            <v>211508084</v>
          </cell>
          <cell r="BQ14">
            <v>372660461</v>
          </cell>
          <cell r="BR14">
            <v>146072536</v>
          </cell>
          <cell r="BS14">
            <v>1174991828</v>
          </cell>
          <cell r="BT14">
            <v>154819801</v>
          </cell>
          <cell r="BU14">
            <v>209621886</v>
          </cell>
          <cell r="BV14">
            <v>721708176</v>
          </cell>
          <cell r="BW14">
            <v>121027354</v>
          </cell>
          <cell r="BX14">
            <v>53202386.600000001</v>
          </cell>
          <cell r="BY14">
            <v>518482601</v>
          </cell>
          <cell r="BZ14">
            <v>494193131</v>
          </cell>
          <cell r="CA14">
            <v>18657221</v>
          </cell>
          <cell r="CB14">
            <v>5632249</v>
          </cell>
          <cell r="CC14">
            <v>119619349</v>
          </cell>
          <cell r="CD14">
            <v>4389012206</v>
          </cell>
          <cell r="CE14">
            <v>4128973476</v>
          </cell>
          <cell r="CF14">
            <v>260038730</v>
          </cell>
          <cell r="CG14">
            <v>368107414</v>
          </cell>
          <cell r="CH14">
            <v>59006657</v>
          </cell>
          <cell r="CI14">
            <v>79223211</v>
          </cell>
          <cell r="CJ14">
            <v>58912247</v>
          </cell>
          <cell r="CK14">
            <v>249708645</v>
          </cell>
          <cell r="CL14">
            <v>689238620</v>
          </cell>
          <cell r="CM14">
            <v>177685258</v>
          </cell>
          <cell r="CN14">
            <v>20184252095</v>
          </cell>
          <cell r="CO14">
            <v>1490225493</v>
          </cell>
          <cell r="CP14">
            <v>1435698881</v>
          </cell>
          <cell r="CQ14">
            <v>10100591</v>
          </cell>
          <cell r="CR14">
            <v>44426021</v>
          </cell>
          <cell r="CS14">
            <v>29742857.699999988</v>
          </cell>
          <cell r="CT14">
            <v>840472444</v>
          </cell>
          <cell r="CU14">
            <v>315417652</v>
          </cell>
          <cell r="CV14">
            <v>63690425.400000006</v>
          </cell>
          <cell r="CW14">
            <v>118382735.80000001</v>
          </cell>
          <cell r="CX14">
            <v>50783504</v>
          </cell>
          <cell r="CY14">
            <v>237463021</v>
          </cell>
          <cell r="CZ14">
            <v>73656639</v>
          </cell>
          <cell r="DA14">
            <v>324247478</v>
          </cell>
        </row>
        <row r="15">
          <cell r="A15" t="str">
            <v>kW</v>
          </cell>
          <cell r="B15" t="str">
            <v>YD</v>
          </cell>
          <cell r="C15">
            <v>2003</v>
          </cell>
          <cell r="D15">
            <v>58809.4</v>
          </cell>
          <cell r="E15">
            <v>1801649</v>
          </cell>
          <cell r="F15">
            <v>1351160</v>
          </cell>
          <cell r="G15">
            <v>511049.8</v>
          </cell>
          <cell r="H15">
            <v>1420149</v>
          </cell>
          <cell r="I15">
            <v>2383058</v>
          </cell>
          <cell r="J15">
            <v>2394272</v>
          </cell>
          <cell r="K15">
            <v>249475</v>
          </cell>
          <cell r="L15">
            <v>25968.400000000001</v>
          </cell>
          <cell r="M15">
            <v>1409915</v>
          </cell>
          <cell r="N15">
            <v>28991</v>
          </cell>
          <cell r="O15">
            <v>694969</v>
          </cell>
          <cell r="P15">
            <v>14120</v>
          </cell>
          <cell r="Q15">
            <v>16889</v>
          </cell>
          <cell r="R15">
            <v>53879.5</v>
          </cell>
          <cell r="S15">
            <v>0</v>
          </cell>
          <cell r="T15">
            <v>12782616</v>
          </cell>
          <cell r="U15">
            <v>4977340</v>
          </cell>
          <cell r="V15">
            <v>495463</v>
          </cell>
          <cell r="W15">
            <v>0</v>
          </cell>
          <cell r="X15">
            <v>545959</v>
          </cell>
          <cell r="Y15">
            <v>993136</v>
          </cell>
          <cell r="Z15">
            <v>391333</v>
          </cell>
          <cell r="AA15">
            <v>59114.6</v>
          </cell>
          <cell r="AB15">
            <v>7145</v>
          </cell>
          <cell r="AC15">
            <v>202816.1</v>
          </cell>
          <cell r="AD15">
            <v>944749.8</v>
          </cell>
          <cell r="AE15">
            <v>889603</v>
          </cell>
          <cell r="AF15">
            <v>55146.8</v>
          </cell>
          <cell r="AG15">
            <v>175493</v>
          </cell>
          <cell r="AH15">
            <v>2343082</v>
          </cell>
          <cell r="AI15">
            <v>2341668</v>
          </cell>
          <cell r="AJ15">
            <v>1414</v>
          </cell>
          <cell r="AK15">
            <v>379343</v>
          </cell>
          <cell r="AL15">
            <v>743441</v>
          </cell>
          <cell r="AM15">
            <v>164041</v>
          </cell>
          <cell r="AN15">
            <v>9578633</v>
          </cell>
          <cell r="AO15">
            <v>7719371</v>
          </cell>
          <cell r="AP15">
            <v>1859262</v>
          </cell>
          <cell r="AQ15">
            <v>14034</v>
          </cell>
          <cell r="AR15">
            <v>291082.3</v>
          </cell>
          <cell r="AS15">
            <v>5282994</v>
          </cell>
          <cell r="AT15">
            <v>23751129</v>
          </cell>
          <cell r="AU15">
            <v>23734400</v>
          </cell>
          <cell r="AV15">
            <v>16729</v>
          </cell>
          <cell r="AW15">
            <v>9921167</v>
          </cell>
          <cell r="AX15">
            <v>129394</v>
          </cell>
          <cell r="AY15">
            <v>98881</v>
          </cell>
          <cell r="AZ15">
            <v>909871</v>
          </cell>
          <cell r="BA15">
            <v>2762488.6</v>
          </cell>
          <cell r="BB15">
            <v>381000</v>
          </cell>
          <cell r="BC15">
            <v>230551.2</v>
          </cell>
          <cell r="BD15">
            <v>4389396</v>
          </cell>
          <cell r="BE15">
            <v>309569</v>
          </cell>
          <cell r="BF15">
            <v>367853.7</v>
          </cell>
          <cell r="BG15">
            <v>858180</v>
          </cell>
          <cell r="BH15">
            <v>0</v>
          </cell>
          <cell r="BI15">
            <v>711394.6</v>
          </cell>
          <cell r="BJ15">
            <v>697536</v>
          </cell>
          <cell r="BK15">
            <v>13858.6</v>
          </cell>
          <cell r="BL15">
            <v>1849261</v>
          </cell>
          <cell r="BM15">
            <v>1148327</v>
          </cell>
          <cell r="BN15">
            <v>700934</v>
          </cell>
          <cell r="BO15">
            <v>200461</v>
          </cell>
          <cell r="BP15">
            <v>387967</v>
          </cell>
          <cell r="BQ15">
            <v>665975</v>
          </cell>
          <cell r="BR15">
            <v>174081</v>
          </cell>
          <cell r="BS15">
            <v>2457454</v>
          </cell>
          <cell r="BT15">
            <v>252702</v>
          </cell>
          <cell r="BU15">
            <v>433288</v>
          </cell>
          <cell r="BV15">
            <v>1376026</v>
          </cell>
          <cell r="BW15">
            <v>204354</v>
          </cell>
          <cell r="BX15">
            <v>0</v>
          </cell>
          <cell r="BY15">
            <v>927731</v>
          </cell>
          <cell r="BZ15">
            <v>892259</v>
          </cell>
          <cell r="CA15">
            <v>28968</v>
          </cell>
          <cell r="CB15">
            <v>6504</v>
          </cell>
          <cell r="CC15">
            <v>425272</v>
          </cell>
          <cell r="CD15">
            <v>9000740</v>
          </cell>
          <cell r="CE15">
            <v>8444358</v>
          </cell>
          <cell r="CF15">
            <v>556382</v>
          </cell>
          <cell r="CG15">
            <v>684762</v>
          </cell>
          <cell r="CH15">
            <v>126408</v>
          </cell>
          <cell r="CI15">
            <v>139135</v>
          </cell>
          <cell r="CJ15">
            <v>104683</v>
          </cell>
          <cell r="CK15">
            <v>537039</v>
          </cell>
          <cell r="CL15">
            <v>1461722</v>
          </cell>
          <cell r="CM15">
            <v>336511</v>
          </cell>
          <cell r="CN15">
            <v>43364987</v>
          </cell>
          <cell r="CO15">
            <v>2977183</v>
          </cell>
          <cell r="CP15">
            <v>2849630</v>
          </cell>
          <cell r="CQ15">
            <v>42598</v>
          </cell>
          <cell r="CR15">
            <v>84955</v>
          </cell>
          <cell r="CS15">
            <v>44049.599999999999</v>
          </cell>
          <cell r="CT15">
            <v>1725335</v>
          </cell>
          <cell r="CU15">
            <v>737118</v>
          </cell>
          <cell r="CV15">
            <v>121352.4</v>
          </cell>
          <cell r="CW15">
            <v>248016.2</v>
          </cell>
          <cell r="CX15">
            <v>90555</v>
          </cell>
          <cell r="CY15">
            <v>0</v>
          </cell>
          <cell r="CZ15">
            <v>928997</v>
          </cell>
          <cell r="DA15">
            <v>0</v>
          </cell>
        </row>
        <row r="16">
          <cell r="A16" t="str">
            <v>kW - Residential</v>
          </cell>
          <cell r="B16" t="str">
            <v>YDR</v>
          </cell>
          <cell r="C16">
            <v>2003</v>
          </cell>
          <cell r="D16">
            <v>0</v>
          </cell>
          <cell r="E16">
            <v>0</v>
          </cell>
          <cell r="F16">
            <v>0</v>
          </cell>
          <cell r="G16">
            <v>0</v>
          </cell>
          <cell r="H16">
            <v>0</v>
          </cell>
          <cell r="I16">
            <v>0</v>
          </cell>
          <cell r="J16">
            <v>0</v>
          </cell>
          <cell r="K16">
            <v>0</v>
          </cell>
          <cell r="L16">
            <v>0</v>
          </cell>
          <cell r="M16">
            <v>0</v>
          </cell>
          <cell r="N16">
            <v>0</v>
          </cell>
          <cell r="O16">
            <v>230237</v>
          </cell>
          <cell r="P16">
            <v>0</v>
          </cell>
          <cell r="Q16">
            <v>9232</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502</v>
          </cell>
          <cell r="AM16">
            <v>0</v>
          </cell>
          <cell r="AN16">
            <v>0</v>
          </cell>
          <cell r="AO16">
            <v>0</v>
          </cell>
          <cell r="AP16">
            <v>0</v>
          </cell>
          <cell r="AQ16">
            <v>0</v>
          </cell>
          <cell r="AR16">
            <v>0</v>
          </cell>
          <cell r="AS16">
            <v>0</v>
          </cell>
          <cell r="AT16">
            <v>369100</v>
          </cell>
          <cell r="AU16">
            <v>369100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row>
        <row r="17">
          <cell r="A17" t="str">
            <v>kW - Other</v>
          </cell>
          <cell r="B17" t="str">
            <v>YDO</v>
          </cell>
          <cell r="C17">
            <v>2003</v>
          </cell>
          <cell r="D17">
            <v>58809.4</v>
          </cell>
          <cell r="E17">
            <v>1801649</v>
          </cell>
          <cell r="F17">
            <v>1351160</v>
          </cell>
          <cell r="G17">
            <v>511049.8</v>
          </cell>
          <cell r="H17">
            <v>1420149</v>
          </cell>
          <cell r="I17">
            <v>2383058</v>
          </cell>
          <cell r="J17">
            <v>2394272</v>
          </cell>
          <cell r="K17">
            <v>249475</v>
          </cell>
          <cell r="L17">
            <v>25968.400000000001</v>
          </cell>
          <cell r="M17">
            <v>1409915</v>
          </cell>
          <cell r="N17">
            <v>28991</v>
          </cell>
          <cell r="O17">
            <v>464732</v>
          </cell>
          <cell r="P17">
            <v>14120</v>
          </cell>
          <cell r="Q17">
            <v>7657</v>
          </cell>
          <cell r="R17">
            <v>53879.5</v>
          </cell>
          <cell r="S17">
            <v>0</v>
          </cell>
          <cell r="T17">
            <v>12782616</v>
          </cell>
          <cell r="U17">
            <v>4977340</v>
          </cell>
          <cell r="V17">
            <v>495463</v>
          </cell>
          <cell r="W17">
            <v>0</v>
          </cell>
          <cell r="X17">
            <v>545959</v>
          </cell>
          <cell r="Y17">
            <v>993136</v>
          </cell>
          <cell r="Z17">
            <v>391333</v>
          </cell>
          <cell r="AA17">
            <v>59114.6</v>
          </cell>
          <cell r="AB17">
            <v>7145</v>
          </cell>
          <cell r="AC17">
            <v>202816.1</v>
          </cell>
          <cell r="AD17">
            <v>944749.8</v>
          </cell>
          <cell r="AE17">
            <v>889603</v>
          </cell>
          <cell r="AF17">
            <v>55146.8</v>
          </cell>
          <cell r="AG17">
            <v>175493</v>
          </cell>
          <cell r="AH17">
            <v>2343082</v>
          </cell>
          <cell r="AI17">
            <v>2341668</v>
          </cell>
          <cell r="AJ17">
            <v>1414</v>
          </cell>
          <cell r="AK17">
            <v>379343</v>
          </cell>
          <cell r="AL17">
            <v>742939</v>
          </cell>
          <cell r="AM17">
            <v>164041</v>
          </cell>
          <cell r="AN17">
            <v>9578633</v>
          </cell>
          <cell r="AO17">
            <v>7719371</v>
          </cell>
          <cell r="AP17">
            <v>1859262</v>
          </cell>
          <cell r="AQ17">
            <v>14034</v>
          </cell>
          <cell r="AR17">
            <v>291082.3</v>
          </cell>
          <cell r="AS17">
            <v>5282994</v>
          </cell>
          <cell r="AT17">
            <v>23382029</v>
          </cell>
          <cell r="AU17">
            <v>23365300</v>
          </cell>
          <cell r="AV17">
            <v>16729</v>
          </cell>
          <cell r="AW17">
            <v>9921167</v>
          </cell>
          <cell r="AX17">
            <v>129394</v>
          </cell>
          <cell r="AY17">
            <v>98881</v>
          </cell>
          <cell r="AZ17">
            <v>909871</v>
          </cell>
          <cell r="BA17">
            <v>2762488.6</v>
          </cell>
          <cell r="BB17">
            <v>381000</v>
          </cell>
          <cell r="BC17">
            <v>230551.2</v>
          </cell>
          <cell r="BD17">
            <v>4389396</v>
          </cell>
          <cell r="BE17">
            <v>309569</v>
          </cell>
          <cell r="BF17">
            <v>367853.7</v>
          </cell>
          <cell r="BG17">
            <v>858180</v>
          </cell>
          <cell r="BH17">
            <v>0</v>
          </cell>
          <cell r="BI17">
            <v>711394.6</v>
          </cell>
          <cell r="BJ17">
            <v>697536</v>
          </cell>
          <cell r="BK17">
            <v>13858.6</v>
          </cell>
          <cell r="BL17">
            <v>1849261</v>
          </cell>
          <cell r="BM17">
            <v>1148327</v>
          </cell>
          <cell r="BN17">
            <v>700934</v>
          </cell>
          <cell r="BO17">
            <v>200461</v>
          </cell>
          <cell r="BP17">
            <v>387967</v>
          </cell>
          <cell r="BQ17">
            <v>665975</v>
          </cell>
          <cell r="BR17">
            <v>174081</v>
          </cell>
          <cell r="BS17">
            <v>2457454</v>
          </cell>
          <cell r="BT17">
            <v>252702</v>
          </cell>
          <cell r="BU17">
            <v>433288</v>
          </cell>
          <cell r="BV17">
            <v>1376026</v>
          </cell>
          <cell r="BW17">
            <v>204354</v>
          </cell>
          <cell r="BX17">
            <v>0</v>
          </cell>
          <cell r="BY17">
            <v>927731</v>
          </cell>
          <cell r="BZ17">
            <v>892259</v>
          </cell>
          <cell r="CA17">
            <v>28968</v>
          </cell>
          <cell r="CB17">
            <v>6504</v>
          </cell>
          <cell r="CC17">
            <v>425272</v>
          </cell>
          <cell r="CD17">
            <v>9000740</v>
          </cell>
          <cell r="CE17">
            <v>8444358</v>
          </cell>
          <cell r="CF17">
            <v>556382</v>
          </cell>
          <cell r="CG17">
            <v>684762</v>
          </cell>
          <cell r="CH17">
            <v>126408</v>
          </cell>
          <cell r="CI17">
            <v>139135</v>
          </cell>
          <cell r="CJ17">
            <v>104683</v>
          </cell>
          <cell r="CK17">
            <v>537039</v>
          </cell>
          <cell r="CL17">
            <v>1461722</v>
          </cell>
          <cell r="CM17">
            <v>336511</v>
          </cell>
          <cell r="CN17">
            <v>43364987</v>
          </cell>
          <cell r="CO17">
            <v>2977183</v>
          </cell>
          <cell r="CP17">
            <v>2849630</v>
          </cell>
          <cell r="CQ17">
            <v>42598</v>
          </cell>
          <cell r="CR17">
            <v>84955</v>
          </cell>
          <cell r="CS17">
            <v>44049.599999999999</v>
          </cell>
          <cell r="CT17">
            <v>1725335</v>
          </cell>
          <cell r="CU17">
            <v>737118</v>
          </cell>
          <cell r="CV17">
            <v>121352.4</v>
          </cell>
          <cell r="CW17">
            <v>248016.2</v>
          </cell>
          <cell r="CX17">
            <v>90555</v>
          </cell>
          <cell r="CY17">
            <v>0</v>
          </cell>
          <cell r="CZ17">
            <v>928997</v>
          </cell>
          <cell r="DA17">
            <v>0</v>
          </cell>
        </row>
        <row r="18">
          <cell r="A18" t="str">
            <v>Total service area</v>
          </cell>
          <cell r="B18" t="str">
            <v>AREA</v>
          </cell>
          <cell r="C18">
            <v>2003</v>
          </cell>
          <cell r="D18">
            <v>380.25</v>
          </cell>
          <cell r="E18">
            <v>374</v>
          </cell>
          <cell r="F18">
            <v>201.3</v>
          </cell>
          <cell r="G18">
            <v>257.5</v>
          </cell>
          <cell r="H18">
            <v>74</v>
          </cell>
          <cell r="I18">
            <v>188.16</v>
          </cell>
          <cell r="J18">
            <v>303</v>
          </cell>
          <cell r="K18">
            <v>10.77</v>
          </cell>
          <cell r="L18">
            <v>2</v>
          </cell>
          <cell r="M18">
            <v>70</v>
          </cell>
          <cell r="N18">
            <v>4.78</v>
          </cell>
          <cell r="O18">
            <v>57.8</v>
          </cell>
          <cell r="P18">
            <v>5.3</v>
          </cell>
          <cell r="Q18">
            <v>2</v>
          </cell>
          <cell r="R18">
            <v>66</v>
          </cell>
          <cell r="S18">
            <v>21.26</v>
          </cell>
          <cell r="T18">
            <v>287</v>
          </cell>
          <cell r="U18">
            <v>120</v>
          </cell>
          <cell r="V18">
            <v>46.96</v>
          </cell>
          <cell r="W18">
            <v>99</v>
          </cell>
          <cell r="X18">
            <v>104.56</v>
          </cell>
          <cell r="Y18">
            <v>44.66</v>
          </cell>
          <cell r="Z18">
            <v>168</v>
          </cell>
          <cell r="AA18">
            <v>26.5</v>
          </cell>
          <cell r="AB18">
            <v>1.5</v>
          </cell>
          <cell r="AC18">
            <v>13600</v>
          </cell>
          <cell r="AD18">
            <v>411.5</v>
          </cell>
          <cell r="AE18">
            <v>402.5</v>
          </cell>
          <cell r="AF18">
            <v>9</v>
          </cell>
          <cell r="AG18">
            <v>68</v>
          </cell>
          <cell r="AH18">
            <v>93</v>
          </cell>
          <cell r="AI18">
            <v>89</v>
          </cell>
          <cell r="AJ18">
            <v>4</v>
          </cell>
          <cell r="AK18">
            <v>1275</v>
          </cell>
          <cell r="AL18">
            <v>280.7</v>
          </cell>
          <cell r="AM18">
            <v>93.48</v>
          </cell>
          <cell r="AN18">
            <v>426</v>
          </cell>
          <cell r="AO18">
            <v>331</v>
          </cell>
          <cell r="AP18">
            <v>95</v>
          </cell>
          <cell r="AQ18">
            <v>9.76</v>
          </cell>
          <cell r="AR18">
            <v>8.6</v>
          </cell>
          <cell r="AS18">
            <v>269</v>
          </cell>
          <cell r="AT18">
            <v>650006.19999999995</v>
          </cell>
          <cell r="AU18">
            <v>650000</v>
          </cell>
          <cell r="AV18">
            <v>6.2</v>
          </cell>
          <cell r="AW18">
            <v>1104</v>
          </cell>
          <cell r="AX18">
            <v>292</v>
          </cell>
          <cell r="AY18">
            <v>24.8</v>
          </cell>
          <cell r="AZ18">
            <v>31.62</v>
          </cell>
          <cell r="BA18">
            <v>404</v>
          </cell>
          <cell r="BB18">
            <v>27.33</v>
          </cell>
          <cell r="BC18">
            <v>77.400000000000006</v>
          </cell>
          <cell r="BD18">
            <v>421.5</v>
          </cell>
          <cell r="BE18">
            <v>21.86</v>
          </cell>
          <cell r="BF18">
            <v>20</v>
          </cell>
          <cell r="BG18">
            <v>381</v>
          </cell>
          <cell r="BH18">
            <v>0</v>
          </cell>
          <cell r="BI18">
            <v>88</v>
          </cell>
          <cell r="BJ18">
            <v>41</v>
          </cell>
          <cell r="BK18">
            <v>47</v>
          </cell>
          <cell r="BL18">
            <v>774.8</v>
          </cell>
          <cell r="BM18">
            <v>207</v>
          </cell>
          <cell r="BN18">
            <v>567.79999999999995</v>
          </cell>
          <cell r="BO18">
            <v>125</v>
          </cell>
          <cell r="BP18">
            <v>693</v>
          </cell>
          <cell r="BQ18">
            <v>330</v>
          </cell>
          <cell r="BR18">
            <v>28</v>
          </cell>
          <cell r="BS18">
            <v>143</v>
          </cell>
          <cell r="BT18">
            <v>15.5</v>
          </cell>
          <cell r="BU18">
            <v>26.56</v>
          </cell>
          <cell r="BV18">
            <v>143</v>
          </cell>
          <cell r="BW18">
            <v>35.6</v>
          </cell>
          <cell r="BX18">
            <v>15</v>
          </cell>
          <cell r="BY18">
            <v>63.9</v>
          </cell>
          <cell r="BZ18">
            <v>58.61</v>
          </cell>
          <cell r="CA18">
            <v>2.97</v>
          </cell>
          <cell r="CB18">
            <v>2.3199999999999998</v>
          </cell>
          <cell r="CC18">
            <v>123.37</v>
          </cell>
          <cell r="CD18">
            <v>619</v>
          </cell>
          <cell r="CE18">
            <v>575</v>
          </cell>
          <cell r="CF18">
            <v>44</v>
          </cell>
          <cell r="CG18">
            <v>342</v>
          </cell>
          <cell r="CH18">
            <v>13</v>
          </cell>
          <cell r="CI18">
            <v>18.7</v>
          </cell>
          <cell r="CJ18">
            <v>536</v>
          </cell>
          <cell r="CK18">
            <v>32</v>
          </cell>
          <cell r="CL18">
            <v>381.15</v>
          </cell>
          <cell r="CM18">
            <v>9</v>
          </cell>
          <cell r="CN18">
            <v>650</v>
          </cell>
          <cell r="CO18">
            <v>639.1</v>
          </cell>
          <cell r="CP18">
            <v>414.5</v>
          </cell>
          <cell r="CQ18">
            <v>3.6</v>
          </cell>
          <cell r="CR18">
            <v>221</v>
          </cell>
          <cell r="CS18">
            <v>61</v>
          </cell>
          <cell r="CT18">
            <v>656</v>
          </cell>
          <cell r="CU18">
            <v>86</v>
          </cell>
          <cell r="CV18">
            <v>14</v>
          </cell>
          <cell r="CW18">
            <v>11.5</v>
          </cell>
          <cell r="CX18">
            <v>685</v>
          </cell>
          <cell r="CY18">
            <v>49.16</v>
          </cell>
          <cell r="CZ18">
            <v>147.24</v>
          </cell>
          <cell r="DA18">
            <v>31.15</v>
          </cell>
        </row>
        <row r="19">
          <cell r="A19" t="str">
            <v>Urban service area</v>
          </cell>
          <cell r="B19" t="str">
            <v>AREAURB</v>
          </cell>
          <cell r="C19">
            <v>2003</v>
          </cell>
          <cell r="D19">
            <v>0</v>
          </cell>
          <cell r="E19">
            <v>11</v>
          </cell>
          <cell r="F19">
            <v>147.30000000000001</v>
          </cell>
          <cell r="G19">
            <v>240</v>
          </cell>
          <cell r="H19">
            <v>0</v>
          </cell>
          <cell r="I19">
            <v>90.39</v>
          </cell>
          <cell r="J19">
            <v>213</v>
          </cell>
          <cell r="K19">
            <v>0</v>
          </cell>
          <cell r="L19">
            <v>0</v>
          </cell>
          <cell r="M19">
            <v>0</v>
          </cell>
          <cell r="N19">
            <v>0</v>
          </cell>
          <cell r="O19">
            <v>0</v>
          </cell>
          <cell r="P19">
            <v>0</v>
          </cell>
          <cell r="Q19">
            <v>0</v>
          </cell>
          <cell r="R19">
            <v>48</v>
          </cell>
          <cell r="S19">
            <v>0</v>
          </cell>
          <cell r="T19">
            <v>0</v>
          </cell>
          <cell r="U19">
            <v>0</v>
          </cell>
          <cell r="V19">
            <v>0</v>
          </cell>
          <cell r="W19">
            <v>73</v>
          </cell>
          <cell r="X19">
            <v>38</v>
          </cell>
          <cell r="Y19">
            <v>0</v>
          </cell>
          <cell r="Z19">
            <v>133</v>
          </cell>
          <cell r="AA19">
            <v>0</v>
          </cell>
          <cell r="AB19">
            <v>0</v>
          </cell>
          <cell r="AC19">
            <v>12987</v>
          </cell>
          <cell r="AD19">
            <v>120.75</v>
          </cell>
          <cell r="AE19">
            <v>120.75</v>
          </cell>
          <cell r="AF19">
            <v>0</v>
          </cell>
          <cell r="AG19">
            <v>45</v>
          </cell>
          <cell r="AH19">
            <v>0</v>
          </cell>
          <cell r="AI19">
            <v>0</v>
          </cell>
          <cell r="AJ19">
            <v>0</v>
          </cell>
          <cell r="AK19">
            <v>1225</v>
          </cell>
          <cell r="AL19">
            <v>255.8</v>
          </cell>
          <cell r="AM19">
            <v>5.15</v>
          </cell>
          <cell r="AN19">
            <v>115</v>
          </cell>
          <cell r="AO19">
            <v>88</v>
          </cell>
          <cell r="AP19">
            <v>27</v>
          </cell>
          <cell r="AQ19">
            <v>0</v>
          </cell>
          <cell r="AR19">
            <v>0</v>
          </cell>
          <cell r="AS19">
            <v>0</v>
          </cell>
          <cell r="AT19">
            <v>650000</v>
          </cell>
          <cell r="AU19">
            <v>650000</v>
          </cell>
          <cell r="AV19">
            <v>0</v>
          </cell>
          <cell r="AW19">
            <v>650</v>
          </cell>
          <cell r="AX19">
            <v>234</v>
          </cell>
          <cell r="AY19">
            <v>0</v>
          </cell>
          <cell r="AZ19">
            <v>0</v>
          </cell>
          <cell r="BA19">
            <v>280</v>
          </cell>
          <cell r="BB19">
            <v>0</v>
          </cell>
          <cell r="BC19">
            <v>57</v>
          </cell>
          <cell r="BD19">
            <v>258.5</v>
          </cell>
          <cell r="BE19">
            <v>0</v>
          </cell>
          <cell r="BF19">
            <v>0</v>
          </cell>
          <cell r="BG19">
            <v>372.4</v>
          </cell>
          <cell r="BH19">
            <v>0</v>
          </cell>
          <cell r="BI19">
            <v>22</v>
          </cell>
          <cell r="BJ19">
            <v>0</v>
          </cell>
          <cell r="BK19">
            <v>22</v>
          </cell>
          <cell r="BL19">
            <v>511.02</v>
          </cell>
          <cell r="BM19">
            <v>0</v>
          </cell>
          <cell r="BN19">
            <v>511.02</v>
          </cell>
          <cell r="BO19">
            <v>111</v>
          </cell>
          <cell r="BP19">
            <v>549</v>
          </cell>
          <cell r="BQ19">
            <v>279</v>
          </cell>
          <cell r="BR19">
            <v>0</v>
          </cell>
          <cell r="BS19">
            <v>41</v>
          </cell>
          <cell r="BT19">
            <v>15.5</v>
          </cell>
          <cell r="BU19">
            <v>0</v>
          </cell>
          <cell r="BV19">
            <v>74.36</v>
          </cell>
          <cell r="BW19">
            <v>0</v>
          </cell>
          <cell r="BX19">
            <v>0</v>
          </cell>
          <cell r="BY19">
            <v>0</v>
          </cell>
          <cell r="BZ19">
            <v>0</v>
          </cell>
          <cell r="CA19">
            <v>0</v>
          </cell>
          <cell r="CB19">
            <v>0</v>
          </cell>
          <cell r="CC19">
            <v>102.94</v>
          </cell>
          <cell r="CD19">
            <v>57</v>
          </cell>
          <cell r="CE19">
            <v>57</v>
          </cell>
          <cell r="CF19">
            <v>0</v>
          </cell>
          <cell r="CG19">
            <v>284</v>
          </cell>
          <cell r="CH19">
            <v>0</v>
          </cell>
          <cell r="CI19">
            <v>7.2</v>
          </cell>
          <cell r="CJ19">
            <v>530</v>
          </cell>
          <cell r="CK19">
            <v>0</v>
          </cell>
          <cell r="CL19">
            <v>326.14999999999998</v>
          </cell>
          <cell r="CM19">
            <v>1</v>
          </cell>
          <cell r="CN19">
            <v>0</v>
          </cell>
          <cell r="CO19">
            <v>386</v>
          </cell>
          <cell r="CP19">
            <v>175</v>
          </cell>
          <cell r="CQ19">
            <v>0</v>
          </cell>
          <cell r="CR19">
            <v>211</v>
          </cell>
          <cell r="CS19">
            <v>8</v>
          </cell>
          <cell r="CT19">
            <v>590</v>
          </cell>
          <cell r="CU19">
            <v>0</v>
          </cell>
          <cell r="CV19">
            <v>0</v>
          </cell>
          <cell r="CW19">
            <v>0</v>
          </cell>
          <cell r="CX19">
            <v>677.5</v>
          </cell>
          <cell r="CY19">
            <v>0</v>
          </cell>
          <cell r="CZ19">
            <v>76.03</v>
          </cell>
          <cell r="DA19">
            <v>0</v>
          </cell>
        </row>
        <row r="20">
          <cell r="A20" t="str">
            <v>Rural service area</v>
          </cell>
          <cell r="B20" t="str">
            <v>AREARUR</v>
          </cell>
          <cell r="C20">
            <v>2003</v>
          </cell>
          <cell r="D20">
            <v>380.25</v>
          </cell>
          <cell r="E20">
            <v>363</v>
          </cell>
          <cell r="F20">
            <v>54</v>
          </cell>
          <cell r="G20">
            <v>17.5</v>
          </cell>
          <cell r="H20">
            <v>74</v>
          </cell>
          <cell r="I20">
            <v>97.77</v>
          </cell>
          <cell r="J20">
            <v>90</v>
          </cell>
          <cell r="K20">
            <v>10.77</v>
          </cell>
          <cell r="L20">
            <v>2</v>
          </cell>
          <cell r="M20">
            <v>70</v>
          </cell>
          <cell r="N20">
            <v>4.78</v>
          </cell>
          <cell r="O20">
            <v>57.8</v>
          </cell>
          <cell r="P20">
            <v>5.3</v>
          </cell>
          <cell r="Q20">
            <v>2</v>
          </cell>
          <cell r="R20">
            <v>18</v>
          </cell>
          <cell r="S20">
            <v>21.26</v>
          </cell>
          <cell r="T20">
            <v>287</v>
          </cell>
          <cell r="U20">
            <v>120</v>
          </cell>
          <cell r="V20">
            <v>46.96</v>
          </cell>
          <cell r="W20">
            <v>26</v>
          </cell>
          <cell r="X20">
            <v>66.56</v>
          </cell>
          <cell r="Y20">
            <v>44.66</v>
          </cell>
          <cell r="Z20">
            <v>35</v>
          </cell>
          <cell r="AA20">
            <v>26.5</v>
          </cell>
          <cell r="AB20">
            <v>1.5</v>
          </cell>
          <cell r="AC20">
            <v>613</v>
          </cell>
          <cell r="AD20">
            <v>290.75</v>
          </cell>
          <cell r="AE20">
            <v>281.75</v>
          </cell>
          <cell r="AF20">
            <v>9</v>
          </cell>
          <cell r="AG20">
            <v>23</v>
          </cell>
          <cell r="AH20">
            <v>93</v>
          </cell>
          <cell r="AI20">
            <v>89</v>
          </cell>
          <cell r="AJ20">
            <v>4</v>
          </cell>
          <cell r="AK20">
            <v>50</v>
          </cell>
          <cell r="AL20">
            <v>24.9</v>
          </cell>
          <cell r="AM20">
            <v>88.33</v>
          </cell>
          <cell r="AN20">
            <v>311</v>
          </cell>
          <cell r="AO20">
            <v>243</v>
          </cell>
          <cell r="AP20">
            <v>68</v>
          </cell>
          <cell r="AQ20">
            <v>9.76</v>
          </cell>
          <cell r="AR20">
            <v>8.6</v>
          </cell>
          <cell r="AS20">
            <v>269</v>
          </cell>
          <cell r="AT20">
            <v>6.2</v>
          </cell>
          <cell r="AU20">
            <v>0</v>
          </cell>
          <cell r="AV20">
            <v>6.2</v>
          </cell>
          <cell r="AW20">
            <v>454</v>
          </cell>
          <cell r="AX20">
            <v>58</v>
          </cell>
          <cell r="AY20">
            <v>24.8</v>
          </cell>
          <cell r="AZ20">
            <v>31.62</v>
          </cell>
          <cell r="BA20">
            <v>124</v>
          </cell>
          <cell r="BB20">
            <v>27.33</v>
          </cell>
          <cell r="BC20">
            <v>20.399999999999999</v>
          </cell>
          <cell r="BD20">
            <v>163</v>
          </cell>
          <cell r="BE20">
            <v>21.86</v>
          </cell>
          <cell r="BF20">
            <v>20</v>
          </cell>
          <cell r="BG20">
            <v>8.6</v>
          </cell>
          <cell r="BH20">
            <v>0</v>
          </cell>
          <cell r="BI20">
            <v>66</v>
          </cell>
          <cell r="BJ20">
            <v>41</v>
          </cell>
          <cell r="BK20">
            <v>25</v>
          </cell>
          <cell r="BL20">
            <v>263.77999999999997</v>
          </cell>
          <cell r="BM20">
            <v>207</v>
          </cell>
          <cell r="BN20">
            <v>56.78</v>
          </cell>
          <cell r="BO20">
            <v>14</v>
          </cell>
          <cell r="BP20">
            <v>144</v>
          </cell>
          <cell r="BQ20">
            <v>51</v>
          </cell>
          <cell r="BR20">
            <v>28</v>
          </cell>
          <cell r="BS20">
            <v>102</v>
          </cell>
          <cell r="BT20">
            <v>0</v>
          </cell>
          <cell r="BU20">
            <v>26.56</v>
          </cell>
          <cell r="BV20">
            <v>68.64</v>
          </cell>
          <cell r="BW20">
            <v>35.6</v>
          </cell>
          <cell r="BX20">
            <v>15</v>
          </cell>
          <cell r="BY20">
            <v>63.9</v>
          </cell>
          <cell r="BZ20">
            <v>58.61</v>
          </cell>
          <cell r="CA20">
            <v>2.97</v>
          </cell>
          <cell r="CB20">
            <v>2.3199999999999998</v>
          </cell>
          <cell r="CC20">
            <v>20.43</v>
          </cell>
          <cell r="CD20">
            <v>562</v>
          </cell>
          <cell r="CE20">
            <v>518</v>
          </cell>
          <cell r="CF20">
            <v>44</v>
          </cell>
          <cell r="CG20">
            <v>58</v>
          </cell>
          <cell r="CH20">
            <v>13</v>
          </cell>
          <cell r="CI20">
            <v>11.5</v>
          </cell>
          <cell r="CJ20">
            <v>6</v>
          </cell>
          <cell r="CK20">
            <v>32</v>
          </cell>
          <cell r="CL20">
            <v>55</v>
          </cell>
          <cell r="CM20">
            <v>8</v>
          </cell>
          <cell r="CN20">
            <v>650</v>
          </cell>
          <cell r="CO20">
            <v>253.1</v>
          </cell>
          <cell r="CP20">
            <v>239.5</v>
          </cell>
          <cell r="CQ20">
            <v>3.6</v>
          </cell>
          <cell r="CR20">
            <v>10</v>
          </cell>
          <cell r="CS20">
            <v>53</v>
          </cell>
          <cell r="CT20">
            <v>66</v>
          </cell>
          <cell r="CU20">
            <v>86</v>
          </cell>
          <cell r="CV20">
            <v>14</v>
          </cell>
          <cell r="CW20">
            <v>11.5</v>
          </cell>
          <cell r="CX20">
            <v>7.5</v>
          </cell>
          <cell r="CY20">
            <v>49.16</v>
          </cell>
          <cell r="CZ20">
            <v>71.209999999999994</v>
          </cell>
          <cell r="DA20">
            <v>31.15</v>
          </cell>
        </row>
        <row r="21">
          <cell r="A21" t="str">
            <v>Service area population</v>
          </cell>
          <cell r="B21" t="str">
            <v>POP</v>
          </cell>
          <cell r="C21">
            <v>2003</v>
          </cell>
          <cell r="D21">
            <v>3000</v>
          </cell>
          <cell r="E21">
            <v>159914</v>
          </cell>
          <cell r="F21">
            <v>83178</v>
          </cell>
          <cell r="G21">
            <v>24000</v>
          </cell>
          <cell r="H21">
            <v>88300</v>
          </cell>
          <cell r="I21">
            <v>156900</v>
          </cell>
          <cell r="J21">
            <v>127000</v>
          </cell>
          <cell r="K21">
            <v>17500</v>
          </cell>
          <cell r="L21">
            <v>3000</v>
          </cell>
          <cell r="M21">
            <v>94769</v>
          </cell>
          <cell r="N21">
            <v>3100</v>
          </cell>
          <cell r="O21">
            <v>21100</v>
          </cell>
          <cell r="P21">
            <v>3800</v>
          </cell>
          <cell r="Q21">
            <v>1425</v>
          </cell>
          <cell r="R21">
            <v>6700</v>
          </cell>
          <cell r="S21">
            <v>23009</v>
          </cell>
          <cell r="T21">
            <v>680000</v>
          </cell>
          <cell r="U21">
            <v>208402</v>
          </cell>
          <cell r="V21">
            <v>32542</v>
          </cell>
          <cell r="W21">
            <v>7138</v>
          </cell>
          <cell r="X21">
            <v>67195</v>
          </cell>
          <cell r="Y21">
            <v>42152</v>
          </cell>
          <cell r="Z21">
            <v>27750</v>
          </cell>
          <cell r="AA21">
            <v>8790</v>
          </cell>
          <cell r="AB21">
            <v>1600</v>
          </cell>
          <cell r="AC21">
            <v>18347</v>
          </cell>
          <cell r="AD21">
            <v>103906</v>
          </cell>
          <cell r="AE21">
            <v>97200</v>
          </cell>
          <cell r="AF21">
            <v>6706</v>
          </cell>
          <cell r="AG21">
            <v>21500</v>
          </cell>
          <cell r="AH21">
            <v>112926</v>
          </cell>
          <cell r="AI21">
            <v>109704</v>
          </cell>
          <cell r="AJ21">
            <v>3222</v>
          </cell>
          <cell r="AK21">
            <v>43728</v>
          </cell>
          <cell r="AL21">
            <v>53000</v>
          </cell>
          <cell r="AM21">
            <v>5825</v>
          </cell>
          <cell r="AN21">
            <v>579258</v>
          </cell>
          <cell r="AO21">
            <v>445000</v>
          </cell>
          <cell r="AP21">
            <v>134258</v>
          </cell>
          <cell r="AQ21">
            <v>2433</v>
          </cell>
          <cell r="AR21">
            <v>10300</v>
          </cell>
          <cell r="AS21">
            <v>360000</v>
          </cell>
          <cell r="AT21">
            <v>2472200</v>
          </cell>
          <cell r="AU21">
            <v>2470000</v>
          </cell>
          <cell r="AV21">
            <v>2200</v>
          </cell>
          <cell r="AW21">
            <v>758500</v>
          </cell>
          <cell r="AX21">
            <v>29698</v>
          </cell>
          <cell r="AY21">
            <v>12000</v>
          </cell>
          <cell r="AZ21">
            <v>58000</v>
          </cell>
          <cell r="BA21">
            <v>216510</v>
          </cell>
          <cell r="BB21">
            <v>22000</v>
          </cell>
          <cell r="BC21">
            <v>21007</v>
          </cell>
          <cell r="BD21">
            <v>334000</v>
          </cell>
          <cell r="BE21">
            <v>19756</v>
          </cell>
          <cell r="BF21">
            <v>15450</v>
          </cell>
          <cell r="BG21">
            <v>47400</v>
          </cell>
          <cell r="BH21">
            <v>0</v>
          </cell>
          <cell r="BI21">
            <v>74967</v>
          </cell>
          <cell r="BJ21">
            <v>70622</v>
          </cell>
          <cell r="BK21">
            <v>4345</v>
          </cell>
          <cell r="BL21">
            <v>121281</v>
          </cell>
          <cell r="BM21">
            <v>81581</v>
          </cell>
          <cell r="BN21">
            <v>39700</v>
          </cell>
          <cell r="BO21">
            <v>13839</v>
          </cell>
          <cell r="BP21">
            <v>31000</v>
          </cell>
          <cell r="BQ21">
            <v>53000</v>
          </cell>
          <cell r="BR21">
            <v>14000</v>
          </cell>
          <cell r="BS21">
            <v>152400</v>
          </cell>
          <cell r="BT21">
            <v>26886</v>
          </cell>
          <cell r="BU21">
            <v>30000</v>
          </cell>
          <cell r="BV21">
            <v>148300</v>
          </cell>
          <cell r="BW21">
            <v>20200</v>
          </cell>
          <cell r="BX21">
            <v>6500</v>
          </cell>
          <cell r="BY21">
            <v>78565</v>
          </cell>
          <cell r="BZ21">
            <v>74740</v>
          </cell>
          <cell r="CA21">
            <v>2479</v>
          </cell>
          <cell r="CB21">
            <v>1346</v>
          </cell>
          <cell r="CC21">
            <v>18450</v>
          </cell>
          <cell r="CD21">
            <v>656000</v>
          </cell>
          <cell r="CE21">
            <v>612000</v>
          </cell>
          <cell r="CF21">
            <v>44000</v>
          </cell>
          <cell r="CG21">
            <v>78000</v>
          </cell>
          <cell r="CH21">
            <v>8125</v>
          </cell>
          <cell r="CI21">
            <v>9900</v>
          </cell>
          <cell r="CJ21">
            <v>5336</v>
          </cell>
          <cell r="CK21">
            <v>32000</v>
          </cell>
          <cell r="CL21">
            <v>109615</v>
          </cell>
          <cell r="CM21">
            <v>15140</v>
          </cell>
          <cell r="CN21">
            <v>2500000</v>
          </cell>
          <cell r="CO21">
            <v>302412</v>
          </cell>
          <cell r="CP21">
            <v>283800</v>
          </cell>
          <cell r="CQ21">
            <v>7500</v>
          </cell>
          <cell r="CR21">
            <v>11112</v>
          </cell>
          <cell r="CS21">
            <v>15000</v>
          </cell>
          <cell r="CT21">
            <v>135430</v>
          </cell>
          <cell r="CU21">
            <v>48405</v>
          </cell>
          <cell r="CV21">
            <v>6400</v>
          </cell>
          <cell r="CW21">
            <v>7411</v>
          </cell>
          <cell r="CX21">
            <v>4000</v>
          </cell>
          <cell r="CY21">
            <v>40800</v>
          </cell>
          <cell r="CZ21">
            <v>100000</v>
          </cell>
          <cell r="DA21">
            <v>33800</v>
          </cell>
        </row>
        <row r="22">
          <cell r="A22" t="str">
            <v>Municipal population</v>
          </cell>
          <cell r="B22" t="str">
            <v>POPCITY</v>
          </cell>
          <cell r="C22">
            <v>2003</v>
          </cell>
          <cell r="D22">
            <v>3000</v>
          </cell>
          <cell r="E22">
            <v>173820</v>
          </cell>
          <cell r="F22">
            <v>85488</v>
          </cell>
          <cell r="G22">
            <v>30000</v>
          </cell>
          <cell r="H22">
            <v>88300</v>
          </cell>
          <cell r="I22">
            <v>156900</v>
          </cell>
          <cell r="J22">
            <v>127000</v>
          </cell>
          <cell r="K22">
            <v>25000</v>
          </cell>
          <cell r="L22">
            <v>3000</v>
          </cell>
          <cell r="M22">
            <v>107341</v>
          </cell>
          <cell r="N22">
            <v>3100</v>
          </cell>
          <cell r="O22">
            <v>21100</v>
          </cell>
          <cell r="P22">
            <v>12500</v>
          </cell>
          <cell r="Q22">
            <v>4300</v>
          </cell>
          <cell r="R22">
            <v>5000</v>
          </cell>
          <cell r="S22">
            <v>65299</v>
          </cell>
          <cell r="T22">
            <v>680000</v>
          </cell>
          <cell r="U22">
            <v>208402</v>
          </cell>
          <cell r="V22">
            <v>62569</v>
          </cell>
          <cell r="W22">
            <v>8700</v>
          </cell>
          <cell r="X22">
            <v>97867</v>
          </cell>
          <cell r="Y22">
            <v>42152</v>
          </cell>
          <cell r="Z22">
            <v>27750</v>
          </cell>
          <cell r="AA22">
            <v>8790</v>
          </cell>
          <cell r="AB22">
            <v>1600</v>
          </cell>
          <cell r="AC22">
            <v>4090</v>
          </cell>
          <cell r="AD22">
            <v>177000</v>
          </cell>
          <cell r="AE22">
            <v>162000</v>
          </cell>
          <cell r="AF22">
            <v>15000</v>
          </cell>
          <cell r="AG22">
            <v>21500</v>
          </cell>
          <cell r="AH22">
            <v>112926</v>
          </cell>
          <cell r="AI22">
            <v>109704</v>
          </cell>
          <cell r="AJ22">
            <v>3222</v>
          </cell>
          <cell r="AK22">
            <v>43728</v>
          </cell>
          <cell r="AL22">
            <v>53000</v>
          </cell>
          <cell r="AM22">
            <v>5825</v>
          </cell>
          <cell r="AN22">
            <v>637258</v>
          </cell>
          <cell r="AO22">
            <v>503000</v>
          </cell>
          <cell r="AP22">
            <v>134258</v>
          </cell>
          <cell r="AQ22">
            <v>2433</v>
          </cell>
          <cell r="AR22">
            <v>10300</v>
          </cell>
          <cell r="AS22">
            <v>360000</v>
          </cell>
          <cell r="AT22">
            <v>2472200</v>
          </cell>
          <cell r="AU22">
            <v>2470000</v>
          </cell>
          <cell r="AV22">
            <v>2200</v>
          </cell>
          <cell r="AW22">
            <v>839200</v>
          </cell>
          <cell r="AX22">
            <v>29698</v>
          </cell>
          <cell r="AY22">
            <v>16500</v>
          </cell>
          <cell r="AZ22">
            <v>120000</v>
          </cell>
          <cell r="BA22">
            <v>216510</v>
          </cell>
          <cell r="BB22">
            <v>22000</v>
          </cell>
          <cell r="BC22">
            <v>34035</v>
          </cell>
          <cell r="BD22">
            <v>334000</v>
          </cell>
          <cell r="BE22">
            <v>24756</v>
          </cell>
          <cell r="BF22">
            <v>16450</v>
          </cell>
          <cell r="BG22">
            <v>47400</v>
          </cell>
          <cell r="BH22">
            <v>0</v>
          </cell>
          <cell r="BI22">
            <v>79831</v>
          </cell>
          <cell r="BJ22">
            <v>70622</v>
          </cell>
          <cell r="BK22">
            <v>9209</v>
          </cell>
          <cell r="BL22">
            <v>128981</v>
          </cell>
          <cell r="BM22">
            <v>81581</v>
          </cell>
          <cell r="BN22">
            <v>47400</v>
          </cell>
          <cell r="BO22">
            <v>13839</v>
          </cell>
          <cell r="BP22">
            <v>61447</v>
          </cell>
          <cell r="BQ22">
            <v>53000</v>
          </cell>
          <cell r="BR22">
            <v>18777</v>
          </cell>
          <cell r="BS22">
            <v>152400</v>
          </cell>
          <cell r="BT22">
            <v>26886</v>
          </cell>
          <cell r="BU22">
            <v>30000</v>
          </cell>
          <cell r="BV22">
            <v>148300</v>
          </cell>
          <cell r="BW22">
            <v>20200</v>
          </cell>
          <cell r="BX22">
            <v>6500</v>
          </cell>
          <cell r="BY22">
            <v>78565</v>
          </cell>
          <cell r="BZ22">
            <v>74740</v>
          </cell>
          <cell r="CA22">
            <v>2479</v>
          </cell>
          <cell r="CB22">
            <v>1346</v>
          </cell>
          <cell r="CC22">
            <v>18450</v>
          </cell>
          <cell r="CD22">
            <v>656000</v>
          </cell>
          <cell r="CE22">
            <v>612000</v>
          </cell>
          <cell r="CF22">
            <v>44000</v>
          </cell>
          <cell r="CG22">
            <v>75000</v>
          </cell>
          <cell r="CH22">
            <v>8125</v>
          </cell>
          <cell r="CI22">
            <v>16700</v>
          </cell>
          <cell r="CJ22">
            <v>5336</v>
          </cell>
          <cell r="CK22">
            <v>32000</v>
          </cell>
          <cell r="CL22">
            <v>109016</v>
          </cell>
          <cell r="CM22">
            <v>15000</v>
          </cell>
          <cell r="CN22">
            <v>2500000</v>
          </cell>
          <cell r="CO22">
            <v>385258</v>
          </cell>
          <cell r="CP22">
            <v>338500</v>
          </cell>
          <cell r="CQ22">
            <v>20600</v>
          </cell>
          <cell r="CR22">
            <v>26158</v>
          </cell>
          <cell r="CS22">
            <v>15000</v>
          </cell>
          <cell r="CT22">
            <v>135430</v>
          </cell>
          <cell r="CU22">
            <v>48405</v>
          </cell>
          <cell r="CV22">
            <v>11000</v>
          </cell>
          <cell r="CW22">
            <v>7411</v>
          </cell>
          <cell r="CX22">
            <v>9129</v>
          </cell>
          <cell r="CY22">
            <v>66000</v>
          </cell>
          <cell r="CZ22">
            <v>100000</v>
          </cell>
          <cell r="DA22">
            <v>34000</v>
          </cell>
        </row>
        <row r="23">
          <cell r="A23" t="str">
            <v>No seasonal occupacy customers</v>
          </cell>
          <cell r="B23" t="str">
            <v>YNSUM</v>
          </cell>
          <cell r="C23">
            <v>2003</v>
          </cell>
          <cell r="D23">
            <v>0</v>
          </cell>
          <cell r="E23">
            <v>187</v>
          </cell>
          <cell r="F23">
            <v>0</v>
          </cell>
          <cell r="G23">
            <v>0</v>
          </cell>
          <cell r="H23">
            <v>0</v>
          </cell>
          <cell r="I23">
            <v>0</v>
          </cell>
          <cell r="J23">
            <v>0</v>
          </cell>
          <cell r="K23">
            <v>0</v>
          </cell>
          <cell r="L23">
            <v>3</v>
          </cell>
          <cell r="M23">
            <v>0</v>
          </cell>
          <cell r="N23">
            <v>0</v>
          </cell>
          <cell r="O23">
            <v>0</v>
          </cell>
          <cell r="P23">
            <v>0</v>
          </cell>
          <cell r="Q23">
            <v>0</v>
          </cell>
          <cell r="R23">
            <v>200</v>
          </cell>
          <cell r="S23">
            <v>0</v>
          </cell>
          <cell r="T23">
            <v>0</v>
          </cell>
          <cell r="U23">
            <v>0</v>
          </cell>
          <cell r="V23">
            <v>235</v>
          </cell>
          <cell r="W23">
            <v>65</v>
          </cell>
          <cell r="X23">
            <v>0</v>
          </cell>
          <cell r="Y23">
            <v>0</v>
          </cell>
          <cell r="Z23">
            <v>0</v>
          </cell>
          <cell r="AA23">
            <v>9</v>
          </cell>
          <cell r="AB23">
            <v>0</v>
          </cell>
          <cell r="AC23">
            <v>0</v>
          </cell>
          <cell r="AD23">
            <v>176</v>
          </cell>
          <cell r="AE23">
            <v>171</v>
          </cell>
          <cell r="AF23">
            <v>5</v>
          </cell>
          <cell r="AG23">
            <v>0</v>
          </cell>
          <cell r="AH23">
            <v>0</v>
          </cell>
          <cell r="AI23">
            <v>0</v>
          </cell>
          <cell r="AJ23">
            <v>0</v>
          </cell>
          <cell r="AK23">
            <v>5000</v>
          </cell>
          <cell r="AL23">
            <v>0</v>
          </cell>
          <cell r="AM23">
            <v>0</v>
          </cell>
          <cell r="AN23">
            <v>58</v>
          </cell>
          <cell r="AO23">
            <v>0</v>
          </cell>
          <cell r="AP23">
            <v>58</v>
          </cell>
          <cell r="AQ23">
            <v>0</v>
          </cell>
          <cell r="AR23">
            <v>0</v>
          </cell>
          <cell r="AS23">
            <v>0</v>
          </cell>
          <cell r="AT23">
            <v>154000</v>
          </cell>
          <cell r="AU23">
            <v>154000</v>
          </cell>
          <cell r="AV23">
            <v>0</v>
          </cell>
          <cell r="AW23">
            <v>0</v>
          </cell>
          <cell r="AX23">
            <v>900</v>
          </cell>
          <cell r="AY23">
            <v>200</v>
          </cell>
          <cell r="AZ23">
            <v>0</v>
          </cell>
          <cell r="BA23">
            <v>0</v>
          </cell>
          <cell r="BB23">
            <v>0</v>
          </cell>
          <cell r="BC23">
            <v>150</v>
          </cell>
          <cell r="BD23">
            <v>0</v>
          </cell>
          <cell r="BE23">
            <v>0</v>
          </cell>
          <cell r="BF23">
            <v>0</v>
          </cell>
          <cell r="BG23">
            <v>0</v>
          </cell>
          <cell r="BH23">
            <v>0</v>
          </cell>
          <cell r="BI23">
            <v>525</v>
          </cell>
          <cell r="BJ23">
            <v>0</v>
          </cell>
          <cell r="BK23">
            <v>525</v>
          </cell>
          <cell r="BL23">
            <v>0</v>
          </cell>
          <cell r="BM23">
            <v>0</v>
          </cell>
          <cell r="BN23">
            <v>0</v>
          </cell>
          <cell r="BO23">
            <v>213</v>
          </cell>
          <cell r="BP23">
            <v>0</v>
          </cell>
          <cell r="BQ23">
            <v>0</v>
          </cell>
          <cell r="BR23">
            <v>0</v>
          </cell>
          <cell r="BS23">
            <v>0</v>
          </cell>
          <cell r="BT23">
            <v>0</v>
          </cell>
          <cell r="BU23">
            <v>0</v>
          </cell>
          <cell r="BV23">
            <v>0</v>
          </cell>
          <cell r="BW23">
            <v>0</v>
          </cell>
          <cell r="BX23">
            <v>14</v>
          </cell>
          <cell r="BY23">
            <v>0</v>
          </cell>
          <cell r="BZ23">
            <v>0</v>
          </cell>
          <cell r="CA23">
            <v>0</v>
          </cell>
          <cell r="CB23">
            <v>0</v>
          </cell>
          <cell r="CC23">
            <v>0</v>
          </cell>
          <cell r="CD23">
            <v>48</v>
          </cell>
          <cell r="CE23">
            <v>48</v>
          </cell>
          <cell r="CF23">
            <v>0</v>
          </cell>
          <cell r="CG23">
            <v>100</v>
          </cell>
          <cell r="CH23">
            <v>0</v>
          </cell>
          <cell r="CI23">
            <v>0</v>
          </cell>
          <cell r="CJ23">
            <v>112</v>
          </cell>
          <cell r="CK23">
            <v>0</v>
          </cell>
          <cell r="CL23">
            <v>0</v>
          </cell>
          <cell r="CM23">
            <v>0</v>
          </cell>
          <cell r="CN23">
            <v>0</v>
          </cell>
          <cell r="CO23">
            <v>1607</v>
          </cell>
          <cell r="CP23">
            <v>0</v>
          </cell>
          <cell r="CQ23">
            <v>0</v>
          </cell>
          <cell r="CR23">
            <v>1607</v>
          </cell>
          <cell r="CS23">
            <v>2000</v>
          </cell>
          <cell r="CT23">
            <v>0</v>
          </cell>
          <cell r="CU23">
            <v>0</v>
          </cell>
          <cell r="CV23">
            <v>0</v>
          </cell>
          <cell r="CW23">
            <v>0</v>
          </cell>
          <cell r="CX23">
            <v>0</v>
          </cell>
          <cell r="CY23">
            <v>445</v>
          </cell>
          <cell r="CZ23">
            <v>0</v>
          </cell>
          <cell r="DA23">
            <v>0</v>
          </cell>
        </row>
        <row r="24">
          <cell r="A24" t="str">
            <v>Utility winter max peak load</v>
          </cell>
          <cell r="B24" t="str">
            <v>PEAKW</v>
          </cell>
          <cell r="C24">
            <v>2003</v>
          </cell>
          <cell r="D24">
            <v>8722</v>
          </cell>
          <cell r="E24">
            <v>247728</v>
          </cell>
          <cell r="F24">
            <v>171280</v>
          </cell>
          <cell r="G24">
            <v>42403</v>
          </cell>
          <cell r="H24">
            <v>150623</v>
          </cell>
          <cell r="I24">
            <v>266915</v>
          </cell>
          <cell r="J24">
            <v>239745</v>
          </cell>
          <cell r="K24">
            <v>39945</v>
          </cell>
          <cell r="L24">
            <v>7754</v>
          </cell>
          <cell r="M24">
            <v>137616</v>
          </cell>
          <cell r="N24">
            <v>6176</v>
          </cell>
          <cell r="O24">
            <v>67393</v>
          </cell>
          <cell r="P24">
            <v>6221</v>
          </cell>
          <cell r="Q24">
            <v>1290</v>
          </cell>
          <cell r="R24">
            <v>14836</v>
          </cell>
          <cell r="S24">
            <v>292489</v>
          </cell>
          <cell r="T24">
            <v>1180533</v>
          </cell>
          <cell r="U24">
            <v>487</v>
          </cell>
          <cell r="V24">
            <v>66636</v>
          </cell>
          <cell r="W24">
            <v>12948</v>
          </cell>
          <cell r="X24">
            <v>86084</v>
          </cell>
          <cell r="Y24">
            <v>94740</v>
          </cell>
          <cell r="Z24">
            <v>50668</v>
          </cell>
          <cell r="AA24">
            <v>17145</v>
          </cell>
          <cell r="AB24">
            <v>12276</v>
          </cell>
          <cell r="AC24">
            <v>39692</v>
          </cell>
          <cell r="AD24">
            <v>91061</v>
          </cell>
          <cell r="AE24">
            <v>78597</v>
          </cell>
          <cell r="AF24">
            <v>12464</v>
          </cell>
          <cell r="AG24">
            <v>27834</v>
          </cell>
          <cell r="AH24">
            <v>239155</v>
          </cell>
          <cell r="AI24">
            <v>235956</v>
          </cell>
          <cell r="AJ24">
            <v>3199</v>
          </cell>
          <cell r="AK24">
            <v>75593</v>
          </cell>
          <cell r="AL24">
            <v>103035</v>
          </cell>
          <cell r="AM24">
            <v>20065</v>
          </cell>
          <cell r="AN24">
            <v>1064121.56</v>
          </cell>
          <cell r="AO24">
            <v>831345.56</v>
          </cell>
          <cell r="AP24">
            <v>232776</v>
          </cell>
          <cell r="AQ24">
            <v>7008</v>
          </cell>
          <cell r="AR24">
            <v>37643</v>
          </cell>
          <cell r="AS24">
            <v>546300</v>
          </cell>
          <cell r="AT24">
            <v>9321</v>
          </cell>
          <cell r="AU24">
            <v>4482</v>
          </cell>
          <cell r="AV24">
            <v>4839</v>
          </cell>
          <cell r="AW24">
            <v>1367738</v>
          </cell>
          <cell r="AX24">
            <v>48745</v>
          </cell>
          <cell r="AY24">
            <v>21645</v>
          </cell>
          <cell r="AZ24">
            <v>141229</v>
          </cell>
          <cell r="BA24">
            <v>322854</v>
          </cell>
          <cell r="BB24">
            <v>50701</v>
          </cell>
          <cell r="BC24">
            <v>44695</v>
          </cell>
          <cell r="BD24">
            <v>513206</v>
          </cell>
          <cell r="BE24">
            <v>32745</v>
          </cell>
          <cell r="BF24">
            <v>37705</v>
          </cell>
          <cell r="BG24">
            <v>94785</v>
          </cell>
          <cell r="BH24">
            <v>0</v>
          </cell>
          <cell r="BI24">
            <v>121170</v>
          </cell>
          <cell r="BJ24">
            <v>111815</v>
          </cell>
          <cell r="BK24">
            <v>9355</v>
          </cell>
          <cell r="BL24">
            <v>183339</v>
          </cell>
          <cell r="BM24">
            <v>124339</v>
          </cell>
          <cell r="BN24">
            <v>59000</v>
          </cell>
          <cell r="BO24">
            <v>29062</v>
          </cell>
          <cell r="BP24">
            <v>62220</v>
          </cell>
          <cell r="BQ24">
            <v>116105</v>
          </cell>
          <cell r="BR24">
            <v>26895</v>
          </cell>
          <cell r="BS24">
            <v>264086</v>
          </cell>
          <cell r="BT24">
            <v>40738</v>
          </cell>
          <cell r="BU24">
            <v>61913</v>
          </cell>
          <cell r="BV24">
            <v>228000</v>
          </cell>
          <cell r="BW24">
            <v>39960</v>
          </cell>
          <cell r="BX24">
            <v>19182</v>
          </cell>
          <cell r="BY24">
            <v>148653</v>
          </cell>
          <cell r="BZ24">
            <v>139532</v>
          </cell>
          <cell r="CA24">
            <v>6259</v>
          </cell>
          <cell r="CB24">
            <v>2862</v>
          </cell>
          <cell r="CC24">
            <v>34000</v>
          </cell>
          <cell r="CD24">
            <v>1041314</v>
          </cell>
          <cell r="CE24">
            <v>975214</v>
          </cell>
          <cell r="CF24">
            <v>66100</v>
          </cell>
          <cell r="CG24">
            <v>147</v>
          </cell>
          <cell r="CH24">
            <v>18946</v>
          </cell>
          <cell r="CI24">
            <v>31849</v>
          </cell>
          <cell r="CJ24">
            <v>20972</v>
          </cell>
          <cell r="CK24">
            <v>57359</v>
          </cell>
          <cell r="CL24">
            <v>195658</v>
          </cell>
          <cell r="CM24">
            <v>37722</v>
          </cell>
          <cell r="CN24">
            <v>4251999</v>
          </cell>
          <cell r="CO24">
            <v>415218</v>
          </cell>
          <cell r="CP24">
            <v>384900</v>
          </cell>
          <cell r="CQ24">
            <v>9374</v>
          </cell>
          <cell r="CR24">
            <v>20944</v>
          </cell>
          <cell r="CS24">
            <v>20863</v>
          </cell>
          <cell r="CT24">
            <v>216500</v>
          </cell>
          <cell r="CU24">
            <v>82946</v>
          </cell>
          <cell r="CV24">
            <v>15708</v>
          </cell>
          <cell r="CW24">
            <v>24</v>
          </cell>
          <cell r="CX24">
            <v>11235</v>
          </cell>
          <cell r="CY24">
            <v>8084203</v>
          </cell>
          <cell r="CZ24">
            <v>134089</v>
          </cell>
          <cell r="DA24">
            <v>64515</v>
          </cell>
        </row>
        <row r="25">
          <cell r="A25" t="str">
            <v>Utility summer max peak load</v>
          </cell>
          <cell r="B25" t="str">
            <v>PEAKS</v>
          </cell>
          <cell r="C25">
            <v>2003</v>
          </cell>
          <cell r="D25">
            <v>8045</v>
          </cell>
          <cell r="E25">
            <v>283771</v>
          </cell>
          <cell r="F25">
            <v>207470</v>
          </cell>
          <cell r="G25">
            <v>44756</v>
          </cell>
          <cell r="H25">
            <v>188025</v>
          </cell>
          <cell r="I25">
            <v>334138</v>
          </cell>
          <cell r="J25">
            <v>287386</v>
          </cell>
          <cell r="K25">
            <v>33926</v>
          </cell>
          <cell r="L25">
            <v>7461</v>
          </cell>
          <cell r="M25">
            <v>173485</v>
          </cell>
          <cell r="N25">
            <v>5549</v>
          </cell>
          <cell r="O25">
            <v>57786</v>
          </cell>
          <cell r="P25">
            <v>4528</v>
          </cell>
          <cell r="Q25">
            <v>1570</v>
          </cell>
          <cell r="R25">
            <v>14800</v>
          </cell>
          <cell r="S25">
            <v>355729</v>
          </cell>
          <cell r="T25">
            <v>1497890</v>
          </cell>
          <cell r="U25">
            <v>609</v>
          </cell>
          <cell r="V25">
            <v>64512</v>
          </cell>
          <cell r="W25">
            <v>11992</v>
          </cell>
          <cell r="X25">
            <v>123955</v>
          </cell>
          <cell r="Y25">
            <v>102244</v>
          </cell>
          <cell r="Z25">
            <v>50668</v>
          </cell>
          <cell r="AA25">
            <v>13785</v>
          </cell>
          <cell r="AB25">
            <v>8863</v>
          </cell>
          <cell r="AC25">
            <v>27926</v>
          </cell>
          <cell r="AD25">
            <v>89881</v>
          </cell>
          <cell r="AE25">
            <v>77513</v>
          </cell>
          <cell r="AF25">
            <v>12368</v>
          </cell>
          <cell r="AG25">
            <v>34776</v>
          </cell>
          <cell r="AH25">
            <v>259138</v>
          </cell>
          <cell r="AI25">
            <v>256010</v>
          </cell>
          <cell r="AJ25">
            <v>3128</v>
          </cell>
          <cell r="AK25">
            <v>78443</v>
          </cell>
          <cell r="AL25">
            <v>117773</v>
          </cell>
          <cell r="AM25">
            <v>18452</v>
          </cell>
          <cell r="AN25">
            <v>1240093.78</v>
          </cell>
          <cell r="AO25">
            <v>966363.78</v>
          </cell>
          <cell r="AP25">
            <v>273730</v>
          </cell>
          <cell r="AQ25">
            <v>5009</v>
          </cell>
          <cell r="AR25">
            <v>30948</v>
          </cell>
          <cell r="AS25">
            <v>661800</v>
          </cell>
          <cell r="AT25">
            <v>7170</v>
          </cell>
          <cell r="AU25">
            <v>3393</v>
          </cell>
          <cell r="AV25">
            <v>3777</v>
          </cell>
          <cell r="AW25">
            <v>1420437</v>
          </cell>
          <cell r="AX25">
            <v>40502</v>
          </cell>
          <cell r="AY25">
            <v>18412</v>
          </cell>
          <cell r="AZ25">
            <v>115981</v>
          </cell>
          <cell r="BA25">
            <v>357759</v>
          </cell>
          <cell r="BB25">
            <v>45008</v>
          </cell>
          <cell r="BC25">
            <v>35426</v>
          </cell>
          <cell r="BD25">
            <v>635806</v>
          </cell>
          <cell r="BE25">
            <v>39102</v>
          </cell>
          <cell r="BF25">
            <v>38396</v>
          </cell>
          <cell r="BG25">
            <v>105986</v>
          </cell>
          <cell r="BH25">
            <v>0</v>
          </cell>
          <cell r="BI25">
            <v>144926</v>
          </cell>
          <cell r="BJ25">
            <v>137428</v>
          </cell>
          <cell r="BK25">
            <v>7498</v>
          </cell>
          <cell r="BL25">
            <v>226693</v>
          </cell>
          <cell r="BM25">
            <v>157693</v>
          </cell>
          <cell r="BN25">
            <v>69000</v>
          </cell>
          <cell r="BO25">
            <v>36989</v>
          </cell>
          <cell r="BP25">
            <v>73156</v>
          </cell>
          <cell r="BQ25">
            <v>87633</v>
          </cell>
          <cell r="BR25">
            <v>21480</v>
          </cell>
          <cell r="BS25">
            <v>332574</v>
          </cell>
          <cell r="BT25">
            <v>43569</v>
          </cell>
          <cell r="BU25">
            <v>53830</v>
          </cell>
          <cell r="BV25">
            <v>218000</v>
          </cell>
          <cell r="BW25">
            <v>29942</v>
          </cell>
          <cell r="BX25">
            <v>11497</v>
          </cell>
          <cell r="BY25">
            <v>143722</v>
          </cell>
          <cell r="BZ25">
            <v>136818</v>
          </cell>
          <cell r="CA25">
            <v>4933</v>
          </cell>
          <cell r="CB25">
            <v>1971</v>
          </cell>
          <cell r="CC25">
            <v>38117</v>
          </cell>
          <cell r="CD25">
            <v>1413208</v>
          </cell>
          <cell r="CE25">
            <v>1340908</v>
          </cell>
          <cell r="CF25">
            <v>72300</v>
          </cell>
          <cell r="CG25">
            <v>118</v>
          </cell>
          <cell r="CH25">
            <v>16608</v>
          </cell>
          <cell r="CI25">
            <v>29127</v>
          </cell>
          <cell r="CJ25">
            <v>15713</v>
          </cell>
          <cell r="CK25">
            <v>66301</v>
          </cell>
          <cell r="CL25">
            <v>166343</v>
          </cell>
          <cell r="CM25">
            <v>41306</v>
          </cell>
          <cell r="CN25">
            <v>4820891</v>
          </cell>
          <cell r="CO25">
            <v>447099</v>
          </cell>
          <cell r="CP25">
            <v>422200</v>
          </cell>
          <cell r="CQ25">
            <v>9640</v>
          </cell>
          <cell r="CR25">
            <v>15259</v>
          </cell>
          <cell r="CS25">
            <v>19449</v>
          </cell>
          <cell r="CT25">
            <v>232507</v>
          </cell>
          <cell r="CU25">
            <v>101388</v>
          </cell>
          <cell r="CV25">
            <v>13827</v>
          </cell>
          <cell r="CW25">
            <v>25</v>
          </cell>
          <cell r="CX25">
            <v>11863</v>
          </cell>
          <cell r="CY25">
            <v>621763</v>
          </cell>
          <cell r="CZ25">
            <v>156866</v>
          </cell>
          <cell r="DA25">
            <v>71552</v>
          </cell>
        </row>
        <row r="26">
          <cell r="A26" t="str">
            <v>Utility average peak load</v>
          </cell>
          <cell r="B26" t="str">
            <v>PEAKA</v>
          </cell>
          <cell r="C26">
            <v>2003</v>
          </cell>
          <cell r="D26">
            <v>6304</v>
          </cell>
          <cell r="E26">
            <v>238526</v>
          </cell>
          <cell r="F26">
            <v>170365</v>
          </cell>
          <cell r="G26">
            <v>40768</v>
          </cell>
          <cell r="H26">
            <v>149800</v>
          </cell>
          <cell r="I26">
            <v>225000</v>
          </cell>
          <cell r="J26">
            <v>242596</v>
          </cell>
          <cell r="K26">
            <v>27047</v>
          </cell>
          <cell r="L26">
            <v>5329</v>
          </cell>
          <cell r="M26">
            <v>141818</v>
          </cell>
          <cell r="N26">
            <v>5422</v>
          </cell>
          <cell r="O26">
            <v>57914</v>
          </cell>
          <cell r="P26">
            <v>4768</v>
          </cell>
          <cell r="Q26">
            <v>1398</v>
          </cell>
          <cell r="R26">
            <v>13800</v>
          </cell>
          <cell r="S26">
            <v>324109</v>
          </cell>
          <cell r="T26">
            <v>1186525</v>
          </cell>
          <cell r="U26">
            <v>498</v>
          </cell>
          <cell r="V26">
            <v>61065</v>
          </cell>
          <cell r="W26">
            <v>10769</v>
          </cell>
          <cell r="X26">
            <v>91690</v>
          </cell>
          <cell r="Y26">
            <v>93338</v>
          </cell>
          <cell r="Z26">
            <v>46362</v>
          </cell>
          <cell r="AA26">
            <v>13683</v>
          </cell>
          <cell r="AB26">
            <v>1762</v>
          </cell>
          <cell r="AC26">
            <v>33809</v>
          </cell>
          <cell r="AD26">
            <v>88825</v>
          </cell>
          <cell r="AE26">
            <v>78055</v>
          </cell>
          <cell r="AF26">
            <v>10770</v>
          </cell>
          <cell r="AG26">
            <v>27019</v>
          </cell>
          <cell r="AH26">
            <v>232266</v>
          </cell>
          <cell r="AI26">
            <v>229447</v>
          </cell>
          <cell r="AJ26">
            <v>2819</v>
          </cell>
          <cell r="AK26">
            <v>69013</v>
          </cell>
          <cell r="AL26">
            <v>94612</v>
          </cell>
          <cell r="AM26">
            <v>17325</v>
          </cell>
          <cell r="AN26">
            <v>1042308.92</v>
          </cell>
          <cell r="AO26">
            <v>813210.92</v>
          </cell>
          <cell r="AP26">
            <v>229098</v>
          </cell>
          <cell r="AQ26">
            <v>4605</v>
          </cell>
          <cell r="AR26">
            <v>32206</v>
          </cell>
          <cell r="AS26">
            <v>539800</v>
          </cell>
          <cell r="AT26">
            <v>6948</v>
          </cell>
          <cell r="AU26">
            <v>3539</v>
          </cell>
          <cell r="AV26">
            <v>3409</v>
          </cell>
          <cell r="AW26">
            <v>1223486</v>
          </cell>
          <cell r="AX26">
            <v>43441</v>
          </cell>
          <cell r="AY26">
            <v>18077</v>
          </cell>
          <cell r="AZ26">
            <v>114871</v>
          </cell>
          <cell r="BA26">
            <v>311281</v>
          </cell>
          <cell r="BB26">
            <v>43903</v>
          </cell>
          <cell r="BC26">
            <v>35701</v>
          </cell>
          <cell r="BD26">
            <v>522519</v>
          </cell>
          <cell r="BE26">
            <v>34370</v>
          </cell>
          <cell r="BF26">
            <v>30000</v>
          </cell>
          <cell r="BG26">
            <v>91714</v>
          </cell>
          <cell r="BH26">
            <v>0</v>
          </cell>
          <cell r="BI26">
            <v>117360</v>
          </cell>
          <cell r="BJ26">
            <v>109803</v>
          </cell>
          <cell r="BK26">
            <v>7557</v>
          </cell>
          <cell r="BL26">
            <v>184463</v>
          </cell>
          <cell r="BM26">
            <v>126463</v>
          </cell>
          <cell r="BN26">
            <v>58000</v>
          </cell>
          <cell r="BO26">
            <v>28346</v>
          </cell>
          <cell r="BP26">
            <v>59925</v>
          </cell>
          <cell r="BQ26">
            <v>91100</v>
          </cell>
          <cell r="BR26">
            <v>21837</v>
          </cell>
          <cell r="BS26">
            <v>265619</v>
          </cell>
          <cell r="BT26">
            <v>38357</v>
          </cell>
          <cell r="BU26">
            <v>51120</v>
          </cell>
          <cell r="BV26">
            <v>198000</v>
          </cell>
          <cell r="BW26">
            <v>30488</v>
          </cell>
          <cell r="BX26">
            <v>14483</v>
          </cell>
          <cell r="BY26">
            <v>131276</v>
          </cell>
          <cell r="BZ26">
            <v>123931</v>
          </cell>
          <cell r="CA26">
            <v>5189</v>
          </cell>
          <cell r="CB26">
            <v>2156</v>
          </cell>
          <cell r="CC26">
            <v>32995</v>
          </cell>
          <cell r="CD26">
            <v>1080411</v>
          </cell>
          <cell r="CE26">
            <v>1017511</v>
          </cell>
          <cell r="CF26">
            <v>62900</v>
          </cell>
          <cell r="CG26">
            <v>114</v>
          </cell>
          <cell r="CH26">
            <v>15664</v>
          </cell>
          <cell r="CI26">
            <v>22694</v>
          </cell>
          <cell r="CJ26">
            <v>15737</v>
          </cell>
          <cell r="CK26">
            <v>56602</v>
          </cell>
          <cell r="CL26">
            <v>167524</v>
          </cell>
          <cell r="CM26">
            <v>36251</v>
          </cell>
          <cell r="CN26">
            <v>4081585</v>
          </cell>
          <cell r="CO26">
            <v>395114</v>
          </cell>
          <cell r="CP26">
            <v>371185</v>
          </cell>
          <cell r="CQ26">
            <v>8318</v>
          </cell>
          <cell r="CR26">
            <v>15611</v>
          </cell>
          <cell r="CS26">
            <v>17721</v>
          </cell>
          <cell r="CT26">
            <v>207133</v>
          </cell>
          <cell r="CU26">
            <v>80575</v>
          </cell>
          <cell r="CV26">
            <v>14274</v>
          </cell>
          <cell r="CW26">
            <v>24</v>
          </cell>
          <cell r="CX26">
            <v>10704</v>
          </cell>
          <cell r="CY26">
            <v>7043886</v>
          </cell>
          <cell r="CZ26">
            <v>129409</v>
          </cell>
          <cell r="DA26">
            <v>64051</v>
          </cell>
        </row>
        <row r="27">
          <cell r="A27" t="str">
            <v>Total circuit kms of line</v>
          </cell>
          <cell r="B27" t="str">
            <v>KMC</v>
          </cell>
          <cell r="C27">
            <v>2003</v>
          </cell>
          <cell r="D27">
            <v>92.5</v>
          </cell>
          <cell r="E27">
            <v>1317</v>
          </cell>
          <cell r="F27">
            <v>776.4</v>
          </cell>
          <cell r="G27">
            <v>432</v>
          </cell>
          <cell r="H27">
            <v>471</v>
          </cell>
          <cell r="I27">
            <v>1363.9</v>
          </cell>
          <cell r="J27">
            <v>1078.7</v>
          </cell>
          <cell r="K27">
            <v>138.80000000000001</v>
          </cell>
          <cell r="L27">
            <v>27.5</v>
          </cell>
          <cell r="M27">
            <v>743.9</v>
          </cell>
          <cell r="N27">
            <v>21</v>
          </cell>
          <cell r="O27">
            <v>283</v>
          </cell>
          <cell r="P27">
            <v>28</v>
          </cell>
          <cell r="Q27">
            <v>7.6</v>
          </cell>
          <cell r="R27">
            <v>140</v>
          </cell>
          <cell r="S27">
            <v>132.19999999999999</v>
          </cell>
          <cell r="T27">
            <v>4937</v>
          </cell>
          <cell r="U27">
            <v>1167.3</v>
          </cell>
          <cell r="V27">
            <v>254</v>
          </cell>
          <cell r="W27">
            <v>133.19999999999999</v>
          </cell>
          <cell r="X27">
            <v>445.3</v>
          </cell>
          <cell r="Y27">
            <v>274.89999999999998</v>
          </cell>
          <cell r="Z27">
            <v>473.1</v>
          </cell>
          <cell r="AA27">
            <v>84.6</v>
          </cell>
          <cell r="AB27">
            <v>8.1</v>
          </cell>
          <cell r="AC27">
            <v>1828.6</v>
          </cell>
          <cell r="AD27">
            <v>870.6</v>
          </cell>
          <cell r="AE27">
            <v>833.6</v>
          </cell>
          <cell r="AF27">
            <v>37</v>
          </cell>
          <cell r="AG27">
            <v>232</v>
          </cell>
          <cell r="AH27">
            <v>921.1</v>
          </cell>
          <cell r="AI27">
            <v>890</v>
          </cell>
          <cell r="AJ27">
            <v>31.1</v>
          </cell>
          <cell r="AK27">
            <v>1631</v>
          </cell>
          <cell r="AL27">
            <v>1229.5999999999999</v>
          </cell>
          <cell r="AM27">
            <v>68.400000000000006</v>
          </cell>
          <cell r="AN27">
            <v>3180</v>
          </cell>
          <cell r="AO27">
            <v>2458</v>
          </cell>
          <cell r="AP27">
            <v>722</v>
          </cell>
          <cell r="AQ27">
            <v>22.6</v>
          </cell>
          <cell r="AR27">
            <v>65.2</v>
          </cell>
          <cell r="AS27">
            <v>2286</v>
          </cell>
          <cell r="AT27">
            <v>119060.4</v>
          </cell>
          <cell r="AU27">
            <v>119040</v>
          </cell>
          <cell r="AV27">
            <v>20.399999999999999</v>
          </cell>
          <cell r="AW27">
            <v>4830</v>
          </cell>
          <cell r="AX27">
            <v>590</v>
          </cell>
          <cell r="AY27">
            <v>98</v>
          </cell>
          <cell r="AZ27">
            <v>348</v>
          </cell>
          <cell r="BA27">
            <v>1719</v>
          </cell>
          <cell r="BB27">
            <v>100</v>
          </cell>
          <cell r="BC27">
            <v>652</v>
          </cell>
          <cell r="BD27">
            <v>2481</v>
          </cell>
          <cell r="BE27">
            <v>108</v>
          </cell>
          <cell r="BF27">
            <v>105.6</v>
          </cell>
          <cell r="BG27">
            <v>711</v>
          </cell>
          <cell r="BH27">
            <v>0</v>
          </cell>
          <cell r="BI27">
            <v>976.3</v>
          </cell>
          <cell r="BJ27">
            <v>619</v>
          </cell>
          <cell r="BK27">
            <v>357.3</v>
          </cell>
          <cell r="BL27">
            <v>2050</v>
          </cell>
          <cell r="BM27">
            <v>777</v>
          </cell>
          <cell r="BN27">
            <v>1273</v>
          </cell>
          <cell r="BO27">
            <v>315</v>
          </cell>
          <cell r="BP27">
            <v>749</v>
          </cell>
          <cell r="BQ27">
            <v>560</v>
          </cell>
          <cell r="BR27">
            <v>370</v>
          </cell>
          <cell r="BS27">
            <v>1285</v>
          </cell>
          <cell r="BT27">
            <v>147.5</v>
          </cell>
          <cell r="BU27">
            <v>286.3</v>
          </cell>
          <cell r="BV27">
            <v>1538</v>
          </cell>
          <cell r="BW27">
            <v>147.4</v>
          </cell>
          <cell r="BX27">
            <v>128</v>
          </cell>
          <cell r="BY27">
            <v>529.1</v>
          </cell>
          <cell r="BZ27">
            <v>495</v>
          </cell>
          <cell r="CA27">
            <v>23.3</v>
          </cell>
          <cell r="CB27">
            <v>10.8</v>
          </cell>
          <cell r="CC27">
            <v>268</v>
          </cell>
          <cell r="CD27">
            <v>6488.4</v>
          </cell>
          <cell r="CE27">
            <v>6112</v>
          </cell>
          <cell r="CF27">
            <v>376.4</v>
          </cell>
          <cell r="CG27">
            <v>710</v>
          </cell>
          <cell r="CH27">
            <v>70</v>
          </cell>
          <cell r="CI27">
            <v>85</v>
          </cell>
          <cell r="CJ27">
            <v>210.5</v>
          </cell>
          <cell r="CK27">
            <v>232</v>
          </cell>
          <cell r="CL27">
            <v>1349.3</v>
          </cell>
          <cell r="CM27">
            <v>135.1</v>
          </cell>
          <cell r="CN27">
            <v>16781</v>
          </cell>
          <cell r="CO27">
            <v>1675.4</v>
          </cell>
          <cell r="CP27">
            <v>1401</v>
          </cell>
          <cell r="CQ27">
            <v>30.5</v>
          </cell>
          <cell r="CR27">
            <v>243.9</v>
          </cell>
          <cell r="CS27">
            <v>201.8</v>
          </cell>
          <cell r="CT27">
            <v>1306</v>
          </cell>
          <cell r="CU27">
            <v>417.7</v>
          </cell>
          <cell r="CV27">
            <v>122</v>
          </cell>
          <cell r="CW27">
            <v>65.2</v>
          </cell>
          <cell r="CX27">
            <v>34.700000000000003</v>
          </cell>
          <cell r="CY27">
            <v>415.2</v>
          </cell>
          <cell r="CZ27">
            <v>928.1</v>
          </cell>
          <cell r="DA27">
            <v>247.7</v>
          </cell>
        </row>
        <row r="28">
          <cell r="A28" t="str">
            <v>Overhead circuit kms of line</v>
          </cell>
          <cell r="B28" t="str">
            <v>KMCO</v>
          </cell>
          <cell r="C28">
            <v>2003</v>
          </cell>
          <cell r="D28">
            <v>92</v>
          </cell>
          <cell r="E28">
            <v>615</v>
          </cell>
          <cell r="F28">
            <v>607.5</v>
          </cell>
          <cell r="G28">
            <v>405</v>
          </cell>
          <cell r="H28">
            <v>274</v>
          </cell>
          <cell r="I28">
            <v>808.8</v>
          </cell>
          <cell r="J28">
            <v>727.2</v>
          </cell>
          <cell r="K28">
            <v>77.3</v>
          </cell>
          <cell r="L28">
            <v>26</v>
          </cell>
          <cell r="M28">
            <v>525</v>
          </cell>
          <cell r="N28">
            <v>17</v>
          </cell>
          <cell r="O28">
            <v>210</v>
          </cell>
          <cell r="P28">
            <v>15.6</v>
          </cell>
          <cell r="Q28">
            <v>6.4</v>
          </cell>
          <cell r="R28">
            <v>135</v>
          </cell>
          <cell r="S28">
            <v>86.6</v>
          </cell>
          <cell r="T28">
            <v>1684</v>
          </cell>
          <cell r="U28">
            <v>819.6</v>
          </cell>
          <cell r="V28">
            <v>202.9</v>
          </cell>
          <cell r="W28">
            <v>122.6</v>
          </cell>
          <cell r="X28">
            <v>234</v>
          </cell>
          <cell r="Y28">
            <v>184.8</v>
          </cell>
          <cell r="Z28">
            <v>18.399999999999999</v>
          </cell>
          <cell r="AA28">
            <v>76.599999999999994</v>
          </cell>
          <cell r="AB28">
            <v>6.3</v>
          </cell>
          <cell r="AC28">
            <v>1827.5</v>
          </cell>
          <cell r="AD28">
            <v>695.6</v>
          </cell>
          <cell r="AE28">
            <v>660.6</v>
          </cell>
          <cell r="AF28">
            <v>35</v>
          </cell>
          <cell r="AG28">
            <v>177.4</v>
          </cell>
          <cell r="AH28">
            <v>411.7</v>
          </cell>
          <cell r="AI28">
            <v>401</v>
          </cell>
          <cell r="AJ28">
            <v>10.7</v>
          </cell>
          <cell r="AK28">
            <v>1553</v>
          </cell>
          <cell r="AL28">
            <v>871.5</v>
          </cell>
          <cell r="AM28">
            <v>57.4</v>
          </cell>
          <cell r="AN28">
            <v>1612</v>
          </cell>
          <cell r="AO28">
            <v>1100</v>
          </cell>
          <cell r="AP28">
            <v>512</v>
          </cell>
          <cell r="AQ28">
            <v>20.100000000000001</v>
          </cell>
          <cell r="AR28">
            <v>56.6</v>
          </cell>
          <cell r="AS28">
            <v>737</v>
          </cell>
          <cell r="AT28">
            <v>114860</v>
          </cell>
          <cell r="AU28">
            <v>114840</v>
          </cell>
          <cell r="AV28">
            <v>20</v>
          </cell>
          <cell r="AW28">
            <v>3040</v>
          </cell>
          <cell r="AX28">
            <v>495</v>
          </cell>
          <cell r="AY28">
            <v>88</v>
          </cell>
          <cell r="AZ28">
            <v>242</v>
          </cell>
          <cell r="BA28">
            <v>974</v>
          </cell>
          <cell r="BB28">
            <v>93</v>
          </cell>
          <cell r="BC28">
            <v>579</v>
          </cell>
          <cell r="BD28">
            <v>1260</v>
          </cell>
          <cell r="BE28">
            <v>85</v>
          </cell>
          <cell r="BF28">
            <v>75.5</v>
          </cell>
          <cell r="BG28">
            <v>521</v>
          </cell>
          <cell r="BH28">
            <v>0</v>
          </cell>
          <cell r="BI28">
            <v>577.70000000000005</v>
          </cell>
          <cell r="BJ28">
            <v>235</v>
          </cell>
          <cell r="BK28">
            <v>342.7</v>
          </cell>
          <cell r="BL28">
            <v>1563</v>
          </cell>
          <cell r="BM28">
            <v>463</v>
          </cell>
          <cell r="BN28">
            <v>1100</v>
          </cell>
          <cell r="BO28">
            <v>252</v>
          </cell>
          <cell r="BP28">
            <v>678</v>
          </cell>
          <cell r="BQ28">
            <v>500</v>
          </cell>
          <cell r="BR28">
            <v>365</v>
          </cell>
          <cell r="BS28">
            <v>525</v>
          </cell>
          <cell r="BT28">
            <v>86.5</v>
          </cell>
          <cell r="BU28">
            <v>240.8</v>
          </cell>
          <cell r="BV28">
            <v>813</v>
          </cell>
          <cell r="BW28">
            <v>127.5</v>
          </cell>
          <cell r="BX28">
            <v>117</v>
          </cell>
          <cell r="BY28">
            <v>377.7</v>
          </cell>
          <cell r="BZ28">
            <v>349</v>
          </cell>
          <cell r="CA28">
            <v>17.899999999999999</v>
          </cell>
          <cell r="CB28">
            <v>10.8</v>
          </cell>
          <cell r="CC28">
            <v>259.8</v>
          </cell>
          <cell r="CD28">
            <v>2224.4</v>
          </cell>
          <cell r="CE28">
            <v>2085</v>
          </cell>
          <cell r="CF28">
            <v>139.4</v>
          </cell>
          <cell r="CG28">
            <v>604</v>
          </cell>
          <cell r="CH28">
            <v>68</v>
          </cell>
          <cell r="CI28">
            <v>76</v>
          </cell>
          <cell r="CJ28">
            <v>204.5</v>
          </cell>
          <cell r="CK28">
            <v>174</v>
          </cell>
          <cell r="CL28">
            <v>895.2</v>
          </cell>
          <cell r="CM28">
            <v>95.9</v>
          </cell>
          <cell r="CN28">
            <v>9120</v>
          </cell>
          <cell r="CO28">
            <v>1186.2</v>
          </cell>
          <cell r="CP28">
            <v>954</v>
          </cell>
          <cell r="CQ28">
            <v>19.5</v>
          </cell>
          <cell r="CR28">
            <v>212.7</v>
          </cell>
          <cell r="CS28">
            <v>118.1</v>
          </cell>
          <cell r="CT28">
            <v>926</v>
          </cell>
          <cell r="CU28">
            <v>323.89999999999998</v>
          </cell>
          <cell r="CV28">
            <v>114</v>
          </cell>
          <cell r="CW28">
            <v>53.2</v>
          </cell>
          <cell r="CX28">
            <v>28.4</v>
          </cell>
          <cell r="CY28">
            <v>334.8</v>
          </cell>
          <cell r="CZ28">
            <v>463.3</v>
          </cell>
          <cell r="DA28">
            <v>148.6</v>
          </cell>
        </row>
        <row r="29">
          <cell r="A29" t="str">
            <v>Underground circuit kms ofline</v>
          </cell>
          <cell r="B29" t="str">
            <v>KMCU</v>
          </cell>
          <cell r="C29">
            <v>2003</v>
          </cell>
          <cell r="D29">
            <v>0.5</v>
          </cell>
          <cell r="E29">
            <v>702</v>
          </cell>
          <cell r="F29">
            <v>168.9</v>
          </cell>
          <cell r="G29">
            <v>27</v>
          </cell>
          <cell r="H29">
            <v>197</v>
          </cell>
          <cell r="I29">
            <v>555.1</v>
          </cell>
          <cell r="J29">
            <v>351.5</v>
          </cell>
          <cell r="K29">
            <v>61.5</v>
          </cell>
          <cell r="L29">
            <v>1.5</v>
          </cell>
          <cell r="M29">
            <v>218.9</v>
          </cell>
          <cell r="N29">
            <v>4</v>
          </cell>
          <cell r="O29">
            <v>73</v>
          </cell>
          <cell r="P29">
            <v>12.4</v>
          </cell>
          <cell r="Q29">
            <v>1.2</v>
          </cell>
          <cell r="R29">
            <v>5</v>
          </cell>
          <cell r="S29">
            <v>45.6</v>
          </cell>
          <cell r="T29">
            <v>3253</v>
          </cell>
          <cell r="U29">
            <v>347.7</v>
          </cell>
          <cell r="V29">
            <v>51.1</v>
          </cell>
          <cell r="W29">
            <v>10.6</v>
          </cell>
          <cell r="X29">
            <v>211.3</v>
          </cell>
          <cell r="Y29">
            <v>90.1</v>
          </cell>
          <cell r="Z29">
            <v>454.7</v>
          </cell>
          <cell r="AA29">
            <v>8</v>
          </cell>
          <cell r="AB29">
            <v>1.8</v>
          </cell>
          <cell r="AC29">
            <v>1.1000000000000001</v>
          </cell>
          <cell r="AD29">
            <v>175</v>
          </cell>
          <cell r="AE29">
            <v>173</v>
          </cell>
          <cell r="AF29">
            <v>2</v>
          </cell>
          <cell r="AG29">
            <v>54.6</v>
          </cell>
          <cell r="AH29">
            <v>509.4</v>
          </cell>
          <cell r="AI29">
            <v>489</v>
          </cell>
          <cell r="AJ29">
            <v>20.399999999999999</v>
          </cell>
          <cell r="AK29">
            <v>78</v>
          </cell>
          <cell r="AL29">
            <v>358.1</v>
          </cell>
          <cell r="AM29">
            <v>11</v>
          </cell>
          <cell r="AN29">
            <v>1568</v>
          </cell>
          <cell r="AO29">
            <v>1358</v>
          </cell>
          <cell r="AP29">
            <v>210</v>
          </cell>
          <cell r="AQ29">
            <v>2.5</v>
          </cell>
          <cell r="AR29">
            <v>8.6</v>
          </cell>
          <cell r="AS29">
            <v>1549</v>
          </cell>
          <cell r="AT29">
            <v>4200.3999999999996</v>
          </cell>
          <cell r="AU29">
            <v>4200</v>
          </cell>
          <cell r="AV29">
            <v>0.4</v>
          </cell>
          <cell r="AW29">
            <v>1790</v>
          </cell>
          <cell r="AX29">
            <v>95</v>
          </cell>
          <cell r="AY29">
            <v>10</v>
          </cell>
          <cell r="AZ29">
            <v>106</v>
          </cell>
          <cell r="BA29">
            <v>745</v>
          </cell>
          <cell r="BB29">
            <v>7</v>
          </cell>
          <cell r="BC29">
            <v>73</v>
          </cell>
          <cell r="BD29">
            <v>1221</v>
          </cell>
          <cell r="BE29">
            <v>23</v>
          </cell>
          <cell r="BF29">
            <v>30.1</v>
          </cell>
          <cell r="BG29">
            <v>190</v>
          </cell>
          <cell r="BH29">
            <v>0</v>
          </cell>
          <cell r="BI29">
            <v>398.6</v>
          </cell>
          <cell r="BJ29">
            <v>384</v>
          </cell>
          <cell r="BK29">
            <v>14.6</v>
          </cell>
          <cell r="BL29">
            <v>487</v>
          </cell>
          <cell r="BM29">
            <v>314</v>
          </cell>
          <cell r="BN29">
            <v>173</v>
          </cell>
          <cell r="BO29">
            <v>63</v>
          </cell>
          <cell r="BP29">
            <v>71</v>
          </cell>
          <cell r="BQ29">
            <v>60</v>
          </cell>
          <cell r="BR29">
            <v>5</v>
          </cell>
          <cell r="BS29">
            <v>760</v>
          </cell>
          <cell r="BT29">
            <v>61</v>
          </cell>
          <cell r="BU29">
            <v>45.5</v>
          </cell>
          <cell r="BV29">
            <v>725</v>
          </cell>
          <cell r="BW29">
            <v>19.899999999999999</v>
          </cell>
          <cell r="BX29">
            <v>11</v>
          </cell>
          <cell r="BY29">
            <v>151.4</v>
          </cell>
          <cell r="BZ29">
            <v>146</v>
          </cell>
          <cell r="CA29">
            <v>5.4</v>
          </cell>
          <cell r="CB29">
            <v>0</v>
          </cell>
          <cell r="CC29">
            <v>8.1999999999999993</v>
          </cell>
          <cell r="CD29">
            <v>4264</v>
          </cell>
          <cell r="CE29">
            <v>4027</v>
          </cell>
          <cell r="CF29">
            <v>237</v>
          </cell>
          <cell r="CG29">
            <v>106</v>
          </cell>
          <cell r="CH29">
            <v>2</v>
          </cell>
          <cell r="CI29">
            <v>9</v>
          </cell>
          <cell r="CJ29">
            <v>6</v>
          </cell>
          <cell r="CK29">
            <v>58</v>
          </cell>
          <cell r="CL29">
            <v>454.1</v>
          </cell>
          <cell r="CM29">
            <v>39.200000000000003</v>
          </cell>
          <cell r="CN29">
            <v>7661</v>
          </cell>
          <cell r="CO29">
            <v>489.2</v>
          </cell>
          <cell r="CP29">
            <v>447</v>
          </cell>
          <cell r="CQ29">
            <v>11</v>
          </cell>
          <cell r="CR29">
            <v>31.2</v>
          </cell>
          <cell r="CS29">
            <v>83.7</v>
          </cell>
          <cell r="CT29">
            <v>380</v>
          </cell>
          <cell r="CU29">
            <v>93.8</v>
          </cell>
          <cell r="CV29">
            <v>8</v>
          </cell>
          <cell r="CW29">
            <v>12</v>
          </cell>
          <cell r="CX29">
            <v>6.3</v>
          </cell>
          <cell r="CY29">
            <v>80.400000000000006</v>
          </cell>
          <cell r="CZ29">
            <v>464.8</v>
          </cell>
          <cell r="DA29">
            <v>99.1</v>
          </cell>
        </row>
        <row r="30">
          <cell r="A30" t="str">
            <v>Circuit kilometers 3 phase</v>
          </cell>
          <cell r="B30" t="str">
            <v>KMC3</v>
          </cell>
          <cell r="C30">
            <v>2003</v>
          </cell>
          <cell r="D30">
            <v>47</v>
          </cell>
          <cell r="E30">
            <v>647</v>
          </cell>
          <cell r="F30">
            <v>450.2</v>
          </cell>
          <cell r="G30">
            <v>202</v>
          </cell>
          <cell r="H30">
            <v>232</v>
          </cell>
          <cell r="I30">
            <v>661.2</v>
          </cell>
          <cell r="J30">
            <v>460.7</v>
          </cell>
          <cell r="K30">
            <v>67.5</v>
          </cell>
          <cell r="L30">
            <v>15.9</v>
          </cell>
          <cell r="M30">
            <v>467.3</v>
          </cell>
          <cell r="N30">
            <v>10</v>
          </cell>
          <cell r="O30">
            <v>91</v>
          </cell>
          <cell r="P30">
            <v>10.6</v>
          </cell>
          <cell r="Q30">
            <v>5.2</v>
          </cell>
          <cell r="R30">
            <v>0</v>
          </cell>
          <cell r="S30">
            <v>64.3</v>
          </cell>
          <cell r="T30">
            <v>2976</v>
          </cell>
          <cell r="U30">
            <v>680.9</v>
          </cell>
          <cell r="V30">
            <v>145</v>
          </cell>
          <cell r="W30">
            <v>30.8</v>
          </cell>
          <cell r="X30">
            <v>166.2</v>
          </cell>
          <cell r="Y30">
            <v>145.9</v>
          </cell>
          <cell r="Z30">
            <v>0</v>
          </cell>
          <cell r="AA30">
            <v>48.5</v>
          </cell>
          <cell r="AB30">
            <v>3.5</v>
          </cell>
          <cell r="AC30">
            <v>0</v>
          </cell>
          <cell r="AD30">
            <v>19.399999999999999</v>
          </cell>
          <cell r="AE30">
            <v>0</v>
          </cell>
          <cell r="AF30">
            <v>19.399999999999999</v>
          </cell>
          <cell r="AG30">
            <v>106.7</v>
          </cell>
          <cell r="AH30">
            <v>426.6</v>
          </cell>
          <cell r="AI30">
            <v>420</v>
          </cell>
          <cell r="AJ30">
            <v>6.6</v>
          </cell>
          <cell r="AK30">
            <v>592</v>
          </cell>
          <cell r="AL30">
            <v>380.7</v>
          </cell>
          <cell r="AM30">
            <v>27.3</v>
          </cell>
          <cell r="AN30">
            <v>1860</v>
          </cell>
          <cell r="AO30">
            <v>1510</v>
          </cell>
          <cell r="AP30">
            <v>350</v>
          </cell>
          <cell r="AQ30">
            <v>8</v>
          </cell>
          <cell r="AR30">
            <v>42.8</v>
          </cell>
          <cell r="AS30">
            <v>993</v>
          </cell>
          <cell r="AT30">
            <v>44929</v>
          </cell>
          <cell r="AU30">
            <v>44920</v>
          </cell>
          <cell r="AV30">
            <v>9</v>
          </cell>
          <cell r="AW30">
            <v>2660</v>
          </cell>
          <cell r="AX30">
            <v>290</v>
          </cell>
          <cell r="AY30">
            <v>61</v>
          </cell>
          <cell r="AZ30">
            <v>252</v>
          </cell>
          <cell r="BA30">
            <v>738</v>
          </cell>
          <cell r="BB30">
            <v>58</v>
          </cell>
          <cell r="BC30">
            <v>149</v>
          </cell>
          <cell r="BD30">
            <v>1168</v>
          </cell>
          <cell r="BE30">
            <v>64.5</v>
          </cell>
          <cell r="BF30">
            <v>69</v>
          </cell>
          <cell r="BG30">
            <v>368</v>
          </cell>
          <cell r="BH30">
            <v>0</v>
          </cell>
          <cell r="BI30">
            <v>290.3</v>
          </cell>
          <cell r="BJ30">
            <v>259</v>
          </cell>
          <cell r="BK30">
            <v>31.3</v>
          </cell>
          <cell r="BL30">
            <v>854</v>
          </cell>
          <cell r="BM30">
            <v>404</v>
          </cell>
          <cell r="BN30">
            <v>450</v>
          </cell>
          <cell r="BO30">
            <v>170</v>
          </cell>
          <cell r="BP30">
            <v>369</v>
          </cell>
          <cell r="BQ30">
            <v>373</v>
          </cell>
          <cell r="BR30">
            <v>230</v>
          </cell>
          <cell r="BS30">
            <v>688</v>
          </cell>
          <cell r="BT30">
            <v>83</v>
          </cell>
          <cell r="BU30">
            <v>209</v>
          </cell>
          <cell r="BV30">
            <v>295</v>
          </cell>
          <cell r="BW30">
            <v>94.1</v>
          </cell>
          <cell r="BX30">
            <v>84</v>
          </cell>
          <cell r="BY30">
            <v>343.1</v>
          </cell>
          <cell r="BZ30">
            <v>323</v>
          </cell>
          <cell r="CA30">
            <v>13.4</v>
          </cell>
          <cell r="CB30">
            <v>6.7</v>
          </cell>
          <cell r="CC30">
            <v>174.9</v>
          </cell>
          <cell r="CD30">
            <v>2539.1999999999998</v>
          </cell>
          <cell r="CE30">
            <v>2409</v>
          </cell>
          <cell r="CF30">
            <v>130.19999999999999</v>
          </cell>
          <cell r="CG30">
            <v>446</v>
          </cell>
          <cell r="CH30">
            <v>49</v>
          </cell>
          <cell r="CI30">
            <v>42</v>
          </cell>
          <cell r="CJ30">
            <v>71.8</v>
          </cell>
          <cell r="CK30">
            <v>158</v>
          </cell>
          <cell r="CL30">
            <v>767.6</v>
          </cell>
          <cell r="CM30">
            <v>77.900000000000006</v>
          </cell>
          <cell r="CN30">
            <v>0</v>
          </cell>
          <cell r="CO30">
            <v>887</v>
          </cell>
          <cell r="CP30">
            <v>799</v>
          </cell>
          <cell r="CQ30">
            <v>16.2</v>
          </cell>
          <cell r="CR30">
            <v>71.8</v>
          </cell>
          <cell r="CS30">
            <v>85.4</v>
          </cell>
          <cell r="CT30">
            <v>868</v>
          </cell>
          <cell r="CU30">
            <v>268.8</v>
          </cell>
          <cell r="CV30">
            <v>86</v>
          </cell>
          <cell r="CW30">
            <v>45.4</v>
          </cell>
          <cell r="CX30">
            <v>19.3</v>
          </cell>
          <cell r="CY30">
            <v>258.39999999999998</v>
          </cell>
          <cell r="CZ30">
            <v>419</v>
          </cell>
          <cell r="DA30">
            <v>139.69999999999999</v>
          </cell>
        </row>
        <row r="31">
          <cell r="A31" t="str">
            <v>Circuit kilometers 2 phase</v>
          </cell>
          <cell r="B31" t="str">
            <v>KMC2</v>
          </cell>
          <cell r="C31">
            <v>2003</v>
          </cell>
          <cell r="D31">
            <v>0</v>
          </cell>
          <cell r="E31">
            <v>0</v>
          </cell>
          <cell r="F31">
            <v>3.5</v>
          </cell>
          <cell r="G31">
            <v>19</v>
          </cell>
          <cell r="H31">
            <v>0</v>
          </cell>
          <cell r="I31">
            <v>0</v>
          </cell>
          <cell r="J31">
            <v>2</v>
          </cell>
          <cell r="K31">
            <v>0</v>
          </cell>
          <cell r="L31">
            <v>2.2000000000000002</v>
          </cell>
          <cell r="M31">
            <v>2.5</v>
          </cell>
          <cell r="N31">
            <v>1</v>
          </cell>
          <cell r="O31">
            <v>0</v>
          </cell>
          <cell r="P31">
            <v>1.6</v>
          </cell>
          <cell r="Q31">
            <v>0</v>
          </cell>
          <cell r="R31">
            <v>0</v>
          </cell>
          <cell r="S31">
            <v>1.3</v>
          </cell>
          <cell r="T31">
            <v>91</v>
          </cell>
          <cell r="U31">
            <v>26.2</v>
          </cell>
          <cell r="V31">
            <v>4</v>
          </cell>
          <cell r="W31">
            <v>0.7</v>
          </cell>
          <cell r="X31">
            <v>0.1</v>
          </cell>
          <cell r="Y31">
            <v>5.7</v>
          </cell>
          <cell r="Z31">
            <v>0</v>
          </cell>
          <cell r="AA31">
            <v>8.8000000000000007</v>
          </cell>
          <cell r="AB31">
            <v>0.2</v>
          </cell>
          <cell r="AC31">
            <v>0</v>
          </cell>
          <cell r="AD31">
            <v>0</v>
          </cell>
          <cell r="AE31">
            <v>0</v>
          </cell>
          <cell r="AF31">
            <v>0</v>
          </cell>
          <cell r="AG31">
            <v>0.3</v>
          </cell>
          <cell r="AH31">
            <v>0</v>
          </cell>
          <cell r="AI31">
            <v>0</v>
          </cell>
          <cell r="AJ31">
            <v>0</v>
          </cell>
          <cell r="AK31">
            <v>59</v>
          </cell>
          <cell r="AL31">
            <v>0</v>
          </cell>
          <cell r="AM31">
            <v>0</v>
          </cell>
          <cell r="AN31">
            <v>79.5</v>
          </cell>
          <cell r="AO31">
            <v>79</v>
          </cell>
          <cell r="AP31">
            <v>0.5</v>
          </cell>
          <cell r="AQ31">
            <v>4</v>
          </cell>
          <cell r="AR31">
            <v>0</v>
          </cell>
          <cell r="AS31">
            <v>20</v>
          </cell>
          <cell r="AT31">
            <v>3560</v>
          </cell>
          <cell r="AU31">
            <v>3560</v>
          </cell>
          <cell r="AV31">
            <v>0</v>
          </cell>
          <cell r="AW31">
            <v>200</v>
          </cell>
          <cell r="AX31">
            <v>4</v>
          </cell>
          <cell r="AY31">
            <v>0</v>
          </cell>
          <cell r="AZ31">
            <v>0</v>
          </cell>
          <cell r="BA31">
            <v>0</v>
          </cell>
          <cell r="BB31">
            <v>0</v>
          </cell>
          <cell r="BC31">
            <v>49</v>
          </cell>
          <cell r="BD31">
            <v>0</v>
          </cell>
          <cell r="BE31">
            <v>0</v>
          </cell>
          <cell r="BF31">
            <v>12</v>
          </cell>
          <cell r="BG31">
            <v>26</v>
          </cell>
          <cell r="BH31">
            <v>0</v>
          </cell>
          <cell r="BI31">
            <v>367.1</v>
          </cell>
          <cell r="BJ31">
            <v>360</v>
          </cell>
          <cell r="BK31">
            <v>7.1</v>
          </cell>
          <cell r="BL31">
            <v>2</v>
          </cell>
          <cell r="BM31">
            <v>2</v>
          </cell>
          <cell r="BN31">
            <v>0</v>
          </cell>
          <cell r="BO31">
            <v>6</v>
          </cell>
          <cell r="BP31">
            <v>0</v>
          </cell>
          <cell r="BQ31">
            <v>7</v>
          </cell>
          <cell r="BR31">
            <v>0</v>
          </cell>
          <cell r="BS31">
            <v>0</v>
          </cell>
          <cell r="BT31">
            <v>0</v>
          </cell>
          <cell r="BU31">
            <v>5.7</v>
          </cell>
          <cell r="BV31">
            <v>0</v>
          </cell>
          <cell r="BW31">
            <v>1.5</v>
          </cell>
          <cell r="BX31">
            <v>0</v>
          </cell>
          <cell r="BY31">
            <v>20.2</v>
          </cell>
          <cell r="BZ31">
            <v>19</v>
          </cell>
          <cell r="CA31">
            <v>1.2</v>
          </cell>
          <cell r="CB31">
            <v>0</v>
          </cell>
          <cell r="CC31">
            <v>0</v>
          </cell>
          <cell r="CD31">
            <v>50</v>
          </cell>
          <cell r="CE31">
            <v>50</v>
          </cell>
          <cell r="CF31">
            <v>0</v>
          </cell>
          <cell r="CG31">
            <v>10</v>
          </cell>
          <cell r="CH31">
            <v>1</v>
          </cell>
          <cell r="CI31">
            <v>0</v>
          </cell>
          <cell r="CJ31">
            <v>0</v>
          </cell>
          <cell r="CK31">
            <v>16</v>
          </cell>
          <cell r="CL31">
            <v>0</v>
          </cell>
          <cell r="CM31">
            <v>0</v>
          </cell>
          <cell r="CN31">
            <v>0</v>
          </cell>
          <cell r="CO31">
            <v>21.3</v>
          </cell>
          <cell r="CP31">
            <v>20</v>
          </cell>
          <cell r="CQ31">
            <v>0.3</v>
          </cell>
          <cell r="CR31">
            <v>1</v>
          </cell>
          <cell r="CS31">
            <v>6.6</v>
          </cell>
          <cell r="CT31">
            <v>39</v>
          </cell>
          <cell r="CU31">
            <v>0</v>
          </cell>
          <cell r="CV31">
            <v>0</v>
          </cell>
          <cell r="CW31">
            <v>0</v>
          </cell>
          <cell r="CX31">
            <v>0</v>
          </cell>
          <cell r="CY31">
            <v>0.5</v>
          </cell>
          <cell r="CZ31">
            <v>7</v>
          </cell>
          <cell r="DA31">
            <v>0</v>
          </cell>
        </row>
        <row r="32">
          <cell r="A32" t="str">
            <v>Circuit kms single phase</v>
          </cell>
          <cell r="B32" t="str">
            <v>KMC1</v>
          </cell>
          <cell r="C32">
            <v>2003</v>
          </cell>
          <cell r="D32">
            <v>45.5</v>
          </cell>
          <cell r="E32">
            <v>670</v>
          </cell>
          <cell r="F32">
            <v>322.7</v>
          </cell>
          <cell r="G32">
            <v>211</v>
          </cell>
          <cell r="H32">
            <v>236</v>
          </cell>
          <cell r="I32">
            <v>702.8</v>
          </cell>
          <cell r="J32">
            <v>616</v>
          </cell>
          <cell r="K32">
            <v>71.3</v>
          </cell>
          <cell r="L32">
            <v>9.4</v>
          </cell>
          <cell r="M32">
            <v>273.5</v>
          </cell>
          <cell r="N32">
            <v>10</v>
          </cell>
          <cell r="O32">
            <v>192</v>
          </cell>
          <cell r="P32">
            <v>15.8</v>
          </cell>
          <cell r="Q32">
            <v>2.4</v>
          </cell>
          <cell r="R32">
            <v>0</v>
          </cell>
          <cell r="S32">
            <v>116.5</v>
          </cell>
          <cell r="T32">
            <v>1870</v>
          </cell>
          <cell r="U32">
            <v>459.9</v>
          </cell>
          <cell r="V32">
            <v>105</v>
          </cell>
          <cell r="W32">
            <v>101.7</v>
          </cell>
          <cell r="X32">
            <v>279</v>
          </cell>
          <cell r="Y32">
            <v>123.3</v>
          </cell>
          <cell r="Z32">
            <v>0</v>
          </cell>
          <cell r="AA32">
            <v>27.3</v>
          </cell>
          <cell r="AB32">
            <v>2.5</v>
          </cell>
          <cell r="AC32">
            <v>0</v>
          </cell>
          <cell r="AD32">
            <v>15.5</v>
          </cell>
          <cell r="AE32">
            <v>0</v>
          </cell>
          <cell r="AF32">
            <v>15.5</v>
          </cell>
          <cell r="AG32">
            <v>125</v>
          </cell>
          <cell r="AH32">
            <v>494.5</v>
          </cell>
          <cell r="AI32">
            <v>470</v>
          </cell>
          <cell r="AJ32">
            <v>24.5</v>
          </cell>
          <cell r="AK32">
            <v>980</v>
          </cell>
          <cell r="AL32">
            <v>848.9</v>
          </cell>
          <cell r="AM32">
            <v>41.1</v>
          </cell>
          <cell r="AN32">
            <v>1239</v>
          </cell>
          <cell r="AO32">
            <v>868</v>
          </cell>
          <cell r="AP32">
            <v>371</v>
          </cell>
          <cell r="AQ32">
            <v>10.6</v>
          </cell>
          <cell r="AR32">
            <v>20.9</v>
          </cell>
          <cell r="AS32">
            <v>1276</v>
          </cell>
          <cell r="AT32">
            <v>70571.399999999994</v>
          </cell>
          <cell r="AU32">
            <v>70560</v>
          </cell>
          <cell r="AV32">
            <v>11.4</v>
          </cell>
          <cell r="AW32">
            <v>1970</v>
          </cell>
          <cell r="AX32">
            <v>296</v>
          </cell>
          <cell r="AY32">
            <v>37</v>
          </cell>
          <cell r="AZ32">
            <v>96</v>
          </cell>
          <cell r="BA32">
            <v>987</v>
          </cell>
          <cell r="BB32">
            <v>42</v>
          </cell>
          <cell r="BC32">
            <v>107</v>
          </cell>
          <cell r="BD32">
            <v>1313</v>
          </cell>
          <cell r="BE32">
            <v>43</v>
          </cell>
          <cell r="BF32">
            <v>24.6</v>
          </cell>
          <cell r="BG32">
            <v>318</v>
          </cell>
          <cell r="BH32">
            <v>0</v>
          </cell>
          <cell r="BI32">
            <v>304.3</v>
          </cell>
          <cell r="BJ32">
            <v>0</v>
          </cell>
          <cell r="BK32">
            <v>304.3</v>
          </cell>
          <cell r="BL32">
            <v>1194</v>
          </cell>
          <cell r="BM32">
            <v>371</v>
          </cell>
          <cell r="BN32">
            <v>823</v>
          </cell>
          <cell r="BO32">
            <v>139</v>
          </cell>
          <cell r="BP32">
            <v>380</v>
          </cell>
          <cell r="BQ32">
            <v>180</v>
          </cell>
          <cell r="BR32">
            <v>170</v>
          </cell>
          <cell r="BS32">
            <v>597</v>
          </cell>
          <cell r="BT32">
            <v>64.5</v>
          </cell>
          <cell r="BU32">
            <v>71.599999999999994</v>
          </cell>
          <cell r="BV32">
            <v>206.7</v>
          </cell>
          <cell r="BW32">
            <v>51.8</v>
          </cell>
          <cell r="BX32">
            <v>44</v>
          </cell>
          <cell r="BY32">
            <v>165.8</v>
          </cell>
          <cell r="BZ32">
            <v>153</v>
          </cell>
          <cell r="CA32">
            <v>8.6999999999999993</v>
          </cell>
          <cell r="CB32">
            <v>4.0999999999999996</v>
          </cell>
          <cell r="CC32">
            <v>93.1</v>
          </cell>
          <cell r="CD32">
            <v>3042.2</v>
          </cell>
          <cell r="CE32">
            <v>2796</v>
          </cell>
          <cell r="CF32">
            <v>246.2</v>
          </cell>
          <cell r="CG32">
            <v>254</v>
          </cell>
          <cell r="CH32">
            <v>20</v>
          </cell>
          <cell r="CI32">
            <v>43</v>
          </cell>
          <cell r="CJ32">
            <v>138.69999999999999</v>
          </cell>
          <cell r="CK32">
            <v>58</v>
          </cell>
          <cell r="CL32">
            <v>581.6</v>
          </cell>
          <cell r="CM32">
            <v>57.2</v>
          </cell>
          <cell r="CN32">
            <v>0</v>
          </cell>
          <cell r="CO32">
            <v>320.10000000000002</v>
          </cell>
          <cell r="CP32">
            <v>135</v>
          </cell>
          <cell r="CQ32">
            <v>14</v>
          </cell>
          <cell r="CR32">
            <v>171.1</v>
          </cell>
          <cell r="CS32">
            <v>109.8</v>
          </cell>
          <cell r="CT32">
            <v>398</v>
          </cell>
          <cell r="CU32">
            <v>148.9</v>
          </cell>
          <cell r="CV32">
            <v>36</v>
          </cell>
          <cell r="CW32">
            <v>19.8</v>
          </cell>
          <cell r="CX32">
            <v>15.3</v>
          </cell>
          <cell r="CY32">
            <v>156.19999999999999</v>
          </cell>
          <cell r="CZ32">
            <v>502.1</v>
          </cell>
          <cell r="DA32">
            <v>106.3</v>
          </cell>
        </row>
        <row r="33">
          <cell r="A33" t="str">
            <v>No transmission transformers</v>
          </cell>
          <cell r="B33" t="str">
            <v>NTRST</v>
          </cell>
          <cell r="C33">
            <v>2003</v>
          </cell>
          <cell r="D33">
            <v>0</v>
          </cell>
          <cell r="E33">
            <v>0</v>
          </cell>
          <cell r="F33">
            <v>0</v>
          </cell>
          <cell r="G33">
            <v>0</v>
          </cell>
          <cell r="H33">
            <v>0</v>
          </cell>
          <cell r="I33">
            <v>0</v>
          </cell>
          <cell r="J33">
            <v>2</v>
          </cell>
          <cell r="K33">
            <v>0</v>
          </cell>
          <cell r="L33">
            <v>0</v>
          </cell>
          <cell r="M33">
            <v>0</v>
          </cell>
          <cell r="N33">
            <v>0</v>
          </cell>
          <cell r="O33">
            <v>0</v>
          </cell>
          <cell r="P33">
            <v>0</v>
          </cell>
          <cell r="Q33">
            <v>0</v>
          </cell>
          <cell r="R33">
            <v>0</v>
          </cell>
          <cell r="S33">
            <v>1471</v>
          </cell>
          <cell r="T33">
            <v>0</v>
          </cell>
          <cell r="U33">
            <v>10</v>
          </cell>
          <cell r="V33">
            <v>0</v>
          </cell>
          <cell r="W33">
            <v>0</v>
          </cell>
          <cell r="X33">
            <v>0</v>
          </cell>
          <cell r="Y33">
            <v>0</v>
          </cell>
          <cell r="Z33">
            <v>2</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1</v>
          </cell>
          <cell r="AS33">
            <v>2</v>
          </cell>
          <cell r="AT33">
            <v>256</v>
          </cell>
          <cell r="AU33">
            <v>256</v>
          </cell>
          <cell r="AV33">
            <v>0</v>
          </cell>
          <cell r="AW33">
            <v>23</v>
          </cell>
          <cell r="AX33">
            <v>0</v>
          </cell>
          <cell r="AY33">
            <v>0</v>
          </cell>
          <cell r="AZ33">
            <v>0</v>
          </cell>
          <cell r="BA33">
            <v>14</v>
          </cell>
          <cell r="BB33">
            <v>0</v>
          </cell>
          <cell r="BC33">
            <v>0</v>
          </cell>
          <cell r="BD33">
            <v>0</v>
          </cell>
          <cell r="BE33">
            <v>0</v>
          </cell>
          <cell r="BF33">
            <v>0</v>
          </cell>
          <cell r="BG33">
            <v>0</v>
          </cell>
          <cell r="BH33">
            <v>0</v>
          </cell>
          <cell r="BI33">
            <v>0</v>
          </cell>
          <cell r="BJ33">
            <v>0</v>
          </cell>
          <cell r="BK33">
            <v>0</v>
          </cell>
          <cell r="BL33">
            <v>0</v>
          </cell>
          <cell r="BM33">
            <v>0</v>
          </cell>
          <cell r="BN33">
            <v>0</v>
          </cell>
          <cell r="BO33">
            <v>1</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16</v>
          </cell>
          <cell r="CE33">
            <v>16</v>
          </cell>
          <cell r="CF33">
            <v>0</v>
          </cell>
          <cell r="CG33">
            <v>8</v>
          </cell>
          <cell r="CH33">
            <v>0</v>
          </cell>
          <cell r="CI33">
            <v>9</v>
          </cell>
          <cell r="CJ33">
            <v>0</v>
          </cell>
          <cell r="CK33">
            <v>0</v>
          </cell>
          <cell r="CL33">
            <v>0</v>
          </cell>
          <cell r="CM33">
            <v>0</v>
          </cell>
          <cell r="CN33">
            <v>2</v>
          </cell>
          <cell r="CO33">
            <v>0</v>
          </cell>
          <cell r="CP33">
            <v>0</v>
          </cell>
          <cell r="CQ33">
            <v>0</v>
          </cell>
          <cell r="CR33">
            <v>0</v>
          </cell>
          <cell r="CS33">
            <v>0</v>
          </cell>
          <cell r="CT33">
            <v>8</v>
          </cell>
          <cell r="CU33">
            <v>0</v>
          </cell>
          <cell r="CV33">
            <v>0</v>
          </cell>
          <cell r="CW33">
            <v>0</v>
          </cell>
          <cell r="CX33">
            <v>0</v>
          </cell>
          <cell r="CY33">
            <v>0</v>
          </cell>
          <cell r="CZ33">
            <v>0</v>
          </cell>
          <cell r="DA33">
            <v>0</v>
          </cell>
        </row>
        <row r="34">
          <cell r="A34" t="str">
            <v>No subtransmission transformer</v>
          </cell>
          <cell r="B34" t="str">
            <v>NTRFST</v>
          </cell>
          <cell r="C34">
            <v>2003</v>
          </cell>
          <cell r="D34">
            <v>4</v>
          </cell>
          <cell r="E34">
            <v>39</v>
          </cell>
          <cell r="F34">
            <v>23</v>
          </cell>
          <cell r="G34">
            <v>0</v>
          </cell>
          <cell r="H34">
            <v>5</v>
          </cell>
          <cell r="I34">
            <v>44</v>
          </cell>
          <cell r="J34">
            <v>8</v>
          </cell>
          <cell r="K34">
            <v>6</v>
          </cell>
          <cell r="L34">
            <v>0</v>
          </cell>
          <cell r="M34">
            <v>20</v>
          </cell>
          <cell r="N34">
            <v>4</v>
          </cell>
          <cell r="O34">
            <v>11</v>
          </cell>
          <cell r="P34">
            <v>1</v>
          </cell>
          <cell r="Q34">
            <v>0</v>
          </cell>
          <cell r="R34">
            <v>17</v>
          </cell>
          <cell r="S34">
            <v>0</v>
          </cell>
          <cell r="T34">
            <v>108</v>
          </cell>
          <cell r="U34">
            <v>30</v>
          </cell>
          <cell r="V34">
            <v>10</v>
          </cell>
          <cell r="W34">
            <v>0</v>
          </cell>
          <cell r="X34">
            <v>7</v>
          </cell>
          <cell r="Y34">
            <v>11</v>
          </cell>
          <cell r="Z34">
            <v>7</v>
          </cell>
          <cell r="AA34">
            <v>0</v>
          </cell>
          <cell r="AB34">
            <v>0</v>
          </cell>
          <cell r="AC34">
            <v>0</v>
          </cell>
          <cell r="AD34">
            <v>37</v>
          </cell>
          <cell r="AE34">
            <v>30</v>
          </cell>
          <cell r="AF34">
            <v>7</v>
          </cell>
          <cell r="AG34">
            <v>0</v>
          </cell>
          <cell r="AH34">
            <v>1</v>
          </cell>
          <cell r="AI34">
            <v>0</v>
          </cell>
          <cell r="AJ34">
            <v>1</v>
          </cell>
          <cell r="AK34">
            <v>18</v>
          </cell>
          <cell r="AL34">
            <v>70</v>
          </cell>
          <cell r="AM34">
            <v>0</v>
          </cell>
          <cell r="AN34">
            <v>48</v>
          </cell>
          <cell r="AO34">
            <v>48</v>
          </cell>
          <cell r="AP34">
            <v>0</v>
          </cell>
          <cell r="AQ34">
            <v>0</v>
          </cell>
          <cell r="AR34">
            <v>3</v>
          </cell>
          <cell r="AS34">
            <v>26</v>
          </cell>
          <cell r="AT34">
            <v>1682</v>
          </cell>
          <cell r="AU34">
            <v>1682</v>
          </cell>
          <cell r="AV34">
            <v>0</v>
          </cell>
          <cell r="AW34">
            <v>137</v>
          </cell>
          <cell r="AX34">
            <v>15</v>
          </cell>
          <cell r="AY34">
            <v>0</v>
          </cell>
          <cell r="AZ34">
            <v>34</v>
          </cell>
          <cell r="BA34">
            <v>7</v>
          </cell>
          <cell r="BB34">
            <v>0</v>
          </cell>
          <cell r="BC34">
            <v>7</v>
          </cell>
          <cell r="BD34">
            <v>46</v>
          </cell>
          <cell r="BE34">
            <v>0</v>
          </cell>
          <cell r="BF34">
            <v>6</v>
          </cell>
          <cell r="BG34">
            <v>8</v>
          </cell>
          <cell r="BH34">
            <v>0</v>
          </cell>
          <cell r="BI34">
            <v>100</v>
          </cell>
          <cell r="BJ34">
            <v>100</v>
          </cell>
          <cell r="BK34">
            <v>0</v>
          </cell>
          <cell r="BL34">
            <v>9</v>
          </cell>
          <cell r="BM34">
            <v>0</v>
          </cell>
          <cell r="BN34">
            <v>9</v>
          </cell>
          <cell r="BO34">
            <v>32</v>
          </cell>
          <cell r="BP34">
            <v>14</v>
          </cell>
          <cell r="BQ34">
            <v>20</v>
          </cell>
          <cell r="BR34">
            <v>0</v>
          </cell>
          <cell r="BS34">
            <v>38</v>
          </cell>
          <cell r="BT34">
            <v>0</v>
          </cell>
          <cell r="BU34">
            <v>0</v>
          </cell>
          <cell r="BV34">
            <v>16</v>
          </cell>
          <cell r="BW34">
            <v>11</v>
          </cell>
          <cell r="BX34">
            <v>5</v>
          </cell>
          <cell r="BY34">
            <v>39</v>
          </cell>
          <cell r="BZ34">
            <v>37</v>
          </cell>
          <cell r="CA34">
            <v>2</v>
          </cell>
          <cell r="CB34">
            <v>0</v>
          </cell>
          <cell r="CC34">
            <v>7</v>
          </cell>
          <cell r="CD34">
            <v>25</v>
          </cell>
          <cell r="CE34">
            <v>16</v>
          </cell>
          <cell r="CF34">
            <v>9</v>
          </cell>
          <cell r="CG34">
            <v>33</v>
          </cell>
          <cell r="CH34">
            <v>5</v>
          </cell>
          <cell r="CI34">
            <v>0</v>
          </cell>
          <cell r="CJ34">
            <v>0</v>
          </cell>
          <cell r="CK34">
            <v>0</v>
          </cell>
          <cell r="CL34">
            <v>33</v>
          </cell>
          <cell r="CM34">
            <v>5</v>
          </cell>
          <cell r="CN34">
            <v>0</v>
          </cell>
          <cell r="CO34">
            <v>65</v>
          </cell>
          <cell r="CP34">
            <v>58</v>
          </cell>
          <cell r="CQ34">
            <v>3</v>
          </cell>
          <cell r="CR34">
            <v>4</v>
          </cell>
          <cell r="CS34">
            <v>3</v>
          </cell>
          <cell r="CT34">
            <v>32</v>
          </cell>
          <cell r="CU34">
            <v>522</v>
          </cell>
          <cell r="CV34">
            <v>6</v>
          </cell>
          <cell r="CW34">
            <v>4</v>
          </cell>
          <cell r="CX34">
            <v>0</v>
          </cell>
          <cell r="CY34">
            <v>28</v>
          </cell>
          <cell r="CZ34">
            <v>14</v>
          </cell>
          <cell r="DA34">
            <v>0</v>
          </cell>
        </row>
        <row r="35">
          <cell r="A35" t="str">
            <v>No distribution transformers</v>
          </cell>
          <cell r="B35" t="str">
            <v>NTRFD</v>
          </cell>
          <cell r="C35">
            <v>2003</v>
          </cell>
          <cell r="D35">
            <v>324</v>
          </cell>
          <cell r="E35">
            <v>8306</v>
          </cell>
          <cell r="F35">
            <v>4706</v>
          </cell>
          <cell r="G35">
            <v>2631</v>
          </cell>
          <cell r="H35">
            <v>3034</v>
          </cell>
          <cell r="I35">
            <v>8507</v>
          </cell>
          <cell r="J35">
            <v>6657</v>
          </cell>
          <cell r="K35">
            <v>787</v>
          </cell>
          <cell r="L35">
            <v>1</v>
          </cell>
          <cell r="M35">
            <v>3446</v>
          </cell>
          <cell r="N35">
            <v>239</v>
          </cell>
          <cell r="O35">
            <v>1958</v>
          </cell>
          <cell r="P35">
            <v>263</v>
          </cell>
          <cell r="Q35">
            <v>66</v>
          </cell>
          <cell r="R35">
            <v>600</v>
          </cell>
          <cell r="S35">
            <v>1453</v>
          </cell>
          <cell r="T35">
            <v>24635</v>
          </cell>
          <cell r="U35">
            <v>7846</v>
          </cell>
          <cell r="V35">
            <v>1563</v>
          </cell>
          <cell r="W35">
            <v>608</v>
          </cell>
          <cell r="X35">
            <v>2971</v>
          </cell>
          <cell r="Y35">
            <v>2418</v>
          </cell>
          <cell r="Z35">
            <v>2491</v>
          </cell>
          <cell r="AA35">
            <v>788</v>
          </cell>
          <cell r="AB35">
            <v>113</v>
          </cell>
          <cell r="AC35">
            <v>5238</v>
          </cell>
          <cell r="AD35">
            <v>5484</v>
          </cell>
          <cell r="AE35">
            <v>5066</v>
          </cell>
          <cell r="AF35">
            <v>418</v>
          </cell>
          <cell r="AG35">
            <v>1499</v>
          </cell>
          <cell r="AH35">
            <v>5006</v>
          </cell>
          <cell r="AI35">
            <v>4758</v>
          </cell>
          <cell r="AJ35">
            <v>248</v>
          </cell>
          <cell r="AK35">
            <v>6344</v>
          </cell>
          <cell r="AL35">
            <v>3478</v>
          </cell>
          <cell r="AM35">
            <v>592</v>
          </cell>
          <cell r="AN35">
            <v>23227</v>
          </cell>
          <cell r="AO35">
            <v>17295</v>
          </cell>
          <cell r="AP35">
            <v>5932</v>
          </cell>
          <cell r="AQ35">
            <v>173</v>
          </cell>
          <cell r="AR35">
            <v>732</v>
          </cell>
          <cell r="AS35">
            <v>12671</v>
          </cell>
          <cell r="AT35">
            <v>505790</v>
          </cell>
          <cell r="AU35">
            <v>505619</v>
          </cell>
          <cell r="AV35">
            <v>171</v>
          </cell>
          <cell r="AW35">
            <v>38377</v>
          </cell>
          <cell r="AX35">
            <v>3016</v>
          </cell>
          <cell r="AY35">
            <v>690</v>
          </cell>
          <cell r="AZ35">
            <v>2200</v>
          </cell>
          <cell r="BA35">
            <v>9204</v>
          </cell>
          <cell r="BB35">
            <v>590</v>
          </cell>
          <cell r="BC35">
            <v>1703</v>
          </cell>
          <cell r="BD35">
            <v>14311</v>
          </cell>
          <cell r="BE35">
            <v>1102</v>
          </cell>
          <cell r="BF35">
            <v>1070</v>
          </cell>
          <cell r="BG35">
            <v>3863</v>
          </cell>
          <cell r="BH35">
            <v>0</v>
          </cell>
          <cell r="BI35">
            <v>3725</v>
          </cell>
          <cell r="BJ35">
            <v>3075</v>
          </cell>
          <cell r="BK35">
            <v>650</v>
          </cell>
          <cell r="BL35">
            <v>8102</v>
          </cell>
          <cell r="BM35">
            <v>4060</v>
          </cell>
          <cell r="BN35">
            <v>4042</v>
          </cell>
          <cell r="BO35">
            <v>1603</v>
          </cell>
          <cell r="BP35">
            <v>4950</v>
          </cell>
          <cell r="BQ35">
            <v>3890</v>
          </cell>
          <cell r="BR35">
            <v>725</v>
          </cell>
          <cell r="BS35">
            <v>7500</v>
          </cell>
          <cell r="BT35">
            <v>1225</v>
          </cell>
          <cell r="BU35">
            <v>1673</v>
          </cell>
          <cell r="BV35">
            <v>5687</v>
          </cell>
          <cell r="BW35">
            <v>1592</v>
          </cell>
          <cell r="BX35">
            <v>688</v>
          </cell>
          <cell r="BY35">
            <v>3548</v>
          </cell>
          <cell r="BZ35">
            <v>3112</v>
          </cell>
          <cell r="CA35">
            <v>298</v>
          </cell>
          <cell r="CB35">
            <v>138</v>
          </cell>
          <cell r="CC35">
            <v>2030</v>
          </cell>
          <cell r="CD35">
            <v>31565</v>
          </cell>
          <cell r="CE35">
            <v>29344</v>
          </cell>
          <cell r="CF35">
            <v>2221</v>
          </cell>
          <cell r="CG35">
            <v>5500</v>
          </cell>
          <cell r="CH35">
            <v>425</v>
          </cell>
          <cell r="CI35">
            <v>960</v>
          </cell>
          <cell r="CJ35">
            <v>901</v>
          </cell>
          <cell r="CK35">
            <v>1231</v>
          </cell>
          <cell r="CL35">
            <v>6743</v>
          </cell>
          <cell r="CM35">
            <v>865</v>
          </cell>
          <cell r="CN35">
            <v>59055</v>
          </cell>
          <cell r="CO35">
            <v>14385</v>
          </cell>
          <cell r="CP35">
            <v>12400</v>
          </cell>
          <cell r="CQ35">
            <v>328</v>
          </cell>
          <cell r="CR35">
            <v>1657</v>
          </cell>
          <cell r="CS35">
            <v>1210</v>
          </cell>
          <cell r="CT35">
            <v>8693</v>
          </cell>
          <cell r="CU35">
            <v>1959</v>
          </cell>
          <cell r="CV35">
            <v>671</v>
          </cell>
          <cell r="CW35">
            <v>417</v>
          </cell>
          <cell r="CX35">
            <v>300</v>
          </cell>
          <cell r="CY35">
            <v>2885</v>
          </cell>
          <cell r="CZ35">
            <v>4751</v>
          </cell>
          <cell r="DA35">
            <v>1640</v>
          </cell>
        </row>
        <row r="36">
          <cell r="A36" t="str">
            <v>Utility average load factor</v>
          </cell>
          <cell r="B36" t="str">
            <v>LF</v>
          </cell>
          <cell r="C36">
            <v>2003</v>
          </cell>
          <cell r="D36">
            <v>68.180000000000007</v>
          </cell>
          <cell r="E36" t="str">
            <v>0.58</v>
          </cell>
          <cell r="F36">
            <v>79.010000000000005</v>
          </cell>
          <cell r="G36">
            <v>65</v>
          </cell>
          <cell r="H36">
            <v>63</v>
          </cell>
          <cell r="I36">
            <v>72.7</v>
          </cell>
          <cell r="J36">
            <v>72.27</v>
          </cell>
          <cell r="K36">
            <v>65.67</v>
          </cell>
          <cell r="L36">
            <v>0</v>
          </cell>
          <cell r="M36">
            <v>72.599999999999994</v>
          </cell>
          <cell r="N36">
            <v>70.2</v>
          </cell>
          <cell r="O36">
            <v>75.52</v>
          </cell>
          <cell r="P36">
            <v>0</v>
          </cell>
          <cell r="Q36" t="str">
            <v>0.25</v>
          </cell>
          <cell r="R36">
            <v>64</v>
          </cell>
          <cell r="S36">
            <v>0</v>
          </cell>
          <cell r="T36">
            <v>0</v>
          </cell>
          <cell r="U36">
            <v>81.8</v>
          </cell>
          <cell r="V36">
            <v>73.13</v>
          </cell>
          <cell r="W36">
            <v>71</v>
          </cell>
          <cell r="X36">
            <v>67.7</v>
          </cell>
          <cell r="Y36">
            <v>91.3</v>
          </cell>
          <cell r="Z36">
            <v>64.2</v>
          </cell>
          <cell r="AA36">
            <v>69.87</v>
          </cell>
          <cell r="AB36" t="str">
            <v>0.05</v>
          </cell>
          <cell r="AC36">
            <v>0</v>
          </cell>
          <cell r="AD36">
            <v>0</v>
          </cell>
          <cell r="AE36">
            <v>0</v>
          </cell>
          <cell r="AF36">
            <v>60.58</v>
          </cell>
          <cell r="AG36">
            <v>66.599999999999994</v>
          </cell>
          <cell r="AH36">
            <v>0</v>
          </cell>
          <cell r="AI36">
            <v>0</v>
          </cell>
          <cell r="AJ36">
            <v>0</v>
          </cell>
          <cell r="AK36">
            <v>61.48</v>
          </cell>
          <cell r="AL36">
            <v>80.33</v>
          </cell>
          <cell r="AM36">
            <v>0</v>
          </cell>
          <cell r="AN36">
            <v>0</v>
          </cell>
          <cell r="AO36">
            <v>71.77</v>
          </cell>
          <cell r="AP36">
            <v>0</v>
          </cell>
          <cell r="AQ36">
            <v>0</v>
          </cell>
          <cell r="AR36">
            <v>0</v>
          </cell>
          <cell r="AS36">
            <v>0</v>
          </cell>
          <cell r="AT36">
            <v>0</v>
          </cell>
          <cell r="AU36">
            <v>0</v>
          </cell>
          <cell r="AV36" t="str">
            <v>0.68</v>
          </cell>
          <cell r="AW36" t="str">
            <v>0.72</v>
          </cell>
          <cell r="AX36">
            <v>55</v>
          </cell>
          <cell r="AY36">
            <v>72.2</v>
          </cell>
          <cell r="AZ36" t="str">
            <v>0.74</v>
          </cell>
          <cell r="BA36">
            <v>73.3</v>
          </cell>
          <cell r="BB36" t="str">
            <v>0.68</v>
          </cell>
          <cell r="BC36">
            <v>72.88</v>
          </cell>
          <cell r="BD36">
            <v>72.900000000000006</v>
          </cell>
          <cell r="BE36">
            <v>68</v>
          </cell>
          <cell r="BF36">
            <v>86.5</v>
          </cell>
          <cell r="BG36">
            <v>0</v>
          </cell>
          <cell r="BH36">
            <v>0</v>
          </cell>
          <cell r="BI36">
            <v>0</v>
          </cell>
          <cell r="BJ36">
            <v>0</v>
          </cell>
          <cell r="BK36">
            <v>69.819999999999993</v>
          </cell>
          <cell r="BL36">
            <v>0</v>
          </cell>
          <cell r="BM36">
            <v>0</v>
          </cell>
          <cell r="BN36">
            <v>88</v>
          </cell>
          <cell r="BO36">
            <v>76.599999999999994</v>
          </cell>
          <cell r="BP36" t="str">
            <v>0.71</v>
          </cell>
          <cell r="BQ36" t="str">
            <v>0.58</v>
          </cell>
          <cell r="BR36">
            <v>0</v>
          </cell>
          <cell r="BS36">
            <v>74.2</v>
          </cell>
          <cell r="BT36">
            <v>70.75</v>
          </cell>
          <cell r="BU36">
            <v>73</v>
          </cell>
          <cell r="BV36">
            <v>76.459999999999994</v>
          </cell>
          <cell r="BW36">
            <v>60</v>
          </cell>
          <cell r="BX36">
            <v>68.06</v>
          </cell>
          <cell r="BY36">
            <v>0</v>
          </cell>
          <cell r="BZ36">
            <v>71.72</v>
          </cell>
          <cell r="CA36">
            <v>70.55</v>
          </cell>
          <cell r="CB36">
            <v>70.11</v>
          </cell>
          <cell r="CC36">
            <v>56</v>
          </cell>
          <cell r="CD36">
            <v>0</v>
          </cell>
          <cell r="CE36">
            <v>68.73</v>
          </cell>
          <cell r="CF36">
            <v>0.69</v>
          </cell>
          <cell r="CG36">
            <v>75.400000000000006</v>
          </cell>
          <cell r="CH36">
            <v>70</v>
          </cell>
          <cell r="CI36">
            <v>0</v>
          </cell>
          <cell r="CJ36">
            <v>8.64</v>
          </cell>
          <cell r="CK36">
            <v>0</v>
          </cell>
          <cell r="CL36">
            <v>73.209999999999994</v>
          </cell>
          <cell r="CM36">
            <v>0</v>
          </cell>
          <cell r="CN36">
            <v>74.16</v>
          </cell>
          <cell r="CO36">
            <v>0</v>
          </cell>
          <cell r="CP36">
            <v>73.319999999999993</v>
          </cell>
          <cell r="CQ36">
            <v>71.099999999999994</v>
          </cell>
          <cell r="CR36">
            <v>74.61</v>
          </cell>
          <cell r="CS36">
            <v>0</v>
          </cell>
          <cell r="CT36">
            <v>0</v>
          </cell>
          <cell r="CU36" t="str">
            <v>0.70</v>
          </cell>
          <cell r="CV36">
            <v>72.8</v>
          </cell>
          <cell r="CW36">
            <v>67</v>
          </cell>
          <cell r="CX36">
            <v>0</v>
          </cell>
          <cell r="CY36">
            <v>0</v>
          </cell>
          <cell r="CZ36">
            <v>70.599999999999994</v>
          </cell>
          <cell r="DA36">
            <v>72</v>
          </cell>
        </row>
      </sheetData>
      <sheetData sheetId="4" refreshError="1">
        <row r="1">
          <cell r="A1" t="str">
            <v>Distributor Data for Year ended Dec 31st, 2004</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Eastern Ontario Power (CNP)</v>
          </cell>
          <cell r="S1" t="str">
            <v>E.L.K. Energy Inc.</v>
          </cell>
          <cell r="T1" t="str">
            <v>Enersource Hydro Mississauga Inc.</v>
          </cell>
          <cell r="U1" t="str">
            <v>ENWIN Utilities Ltd.</v>
          </cell>
          <cell r="V1" t="str">
            <v>Erie Thames Powerlines Corporation</v>
          </cell>
          <cell r="W1" t="str">
            <v>Espanola Regional Hydro Distribution Corporation</v>
          </cell>
          <cell r="X1" t="str">
            <v>Essex Powerlines Corporation</v>
          </cell>
          <cell r="Y1" t="str">
            <v>Festival Hydro Inc.</v>
          </cell>
          <cell r="Z1" t="str">
            <v>Fort Erie (CNP)</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Hearst Power Distribution Company Limited</v>
          </cell>
          <cell r="AN1" t="str">
            <v>Horizon Utilities Corporation</v>
          </cell>
          <cell r="AO1" t="str">
            <v>Hamilton Hydro Inc.</v>
          </cell>
          <cell r="AP1" t="str">
            <v>St. Catherines Hydro Utility Services Inc.</v>
          </cell>
          <cell r="AQ1" t="str">
            <v>Hydro 2000 Inc.</v>
          </cell>
          <cell r="AR1" t="str">
            <v>Hydro Hawkesbury Inc.</v>
          </cell>
          <cell r="AS1" t="str">
            <v>Hydro One Brampton Networks Inc.</v>
          </cell>
          <cell r="AT1" t="str">
            <v>Hydro One Networks Inc.</v>
          </cell>
          <cell r="AU1" t="str">
            <v>Hydro One Networks Inc. without Terrace Bay Superior Wires Inc.</v>
          </cell>
          <cell r="AV1" t="str">
            <v>Terrace Bay Superior Wires Inc.</v>
          </cell>
          <cell r="AW1" t="str">
            <v>Hydro Ottawa Limited</v>
          </cell>
          <cell r="AX1" t="str">
            <v>Innisfil Hydro Distribution Systems Limited</v>
          </cell>
          <cell r="AY1" t="str">
            <v>Kenora Hydro Electric Corporation Ltd.</v>
          </cell>
          <cell r="AZ1" t="str">
            <v>Kingston Hydro Corporation</v>
          </cell>
          <cell r="BA1" t="str">
            <v>Kitchener-Wilmot Hydro Inc.</v>
          </cell>
          <cell r="BB1" t="str">
            <v>Lakefront Utilities Inc.</v>
          </cell>
          <cell r="BC1" t="str">
            <v>Lakeland Power Distribution Ltd.</v>
          </cell>
          <cell r="BD1" t="str">
            <v>London Hydro Inc.</v>
          </cell>
          <cell r="BE1" t="str">
            <v>Middlesex Power Distribution Corporation</v>
          </cell>
          <cell r="BF1" t="str">
            <v>Midland Power Utility Corporation</v>
          </cell>
          <cell r="BG1" t="str">
            <v>Milton Hydro Distribution Inc.</v>
          </cell>
          <cell r="BH1" t="str">
            <v>Newbury Power Inc.</v>
          </cell>
          <cell r="BI1" t="str">
            <v>Newmarket - Tay Power Distribution Ltd.</v>
          </cell>
          <cell r="BJ1" t="str">
            <v>Newmarket Hydro Ltd.</v>
          </cell>
          <cell r="BK1" t="str">
            <v>Tay Hydro Electric Distribution Company Inc.</v>
          </cell>
          <cell r="BL1" t="str">
            <v>Niagara Peninsula Energy Inc.</v>
          </cell>
          <cell r="BM1" t="str">
            <v>Niagara Falls Hydro Inc.</v>
          </cell>
          <cell r="BN1" t="str">
            <v>Peninsula West Utilities Limited</v>
          </cell>
          <cell r="BO1" t="str">
            <v>Niagara-on-the-Lake Hydro Inc.</v>
          </cell>
          <cell r="BP1" t="str">
            <v>Norfolk Power Distribution Inc.</v>
          </cell>
          <cell r="BQ1" t="str">
            <v>North Bay Hydro Distribution Limited</v>
          </cell>
          <cell r="BR1" t="str">
            <v>Northern Ontario Wires Inc.</v>
          </cell>
          <cell r="BS1" t="str">
            <v>Oakville Hydro Electricity Distribution Inc.</v>
          </cell>
          <cell r="BT1" t="str">
            <v>Orangeville Hydro Limited</v>
          </cell>
          <cell r="BU1" t="str">
            <v>Orillia Power Distribution Corporation</v>
          </cell>
          <cell r="BV1" t="str">
            <v>Oshawa PUC Networks Inc.</v>
          </cell>
          <cell r="BW1" t="str">
            <v>Ottawa River Power Corporation</v>
          </cell>
          <cell r="BX1" t="str">
            <v>Parry Sound Power Corporation</v>
          </cell>
          <cell r="BY1" t="str">
            <v>Peterborough Distribution Incorporated</v>
          </cell>
          <cell r="BZ1" t="str">
            <v>Asphodel Norwood Distribution Inc.</v>
          </cell>
          <cell r="CA1" t="str">
            <v>Peterborough Distribution Inc without Asphodel Norwood and Lakefield</v>
          </cell>
          <cell r="CB1" t="str">
            <v>Lakefield Distribution Inc.</v>
          </cell>
          <cell r="CC1" t="str">
            <v>Port Colborne (CNP)</v>
          </cell>
          <cell r="CD1" t="str">
            <v>Powerstream Inc.</v>
          </cell>
          <cell r="CE1" t="str">
            <v>PowerStream Inc. without Aurora</v>
          </cell>
          <cell r="CF1" t="str">
            <v>Aurora Hydro Connections Limited</v>
          </cell>
          <cell r="CG1" t="str">
            <v>PUC Distribution Inc.</v>
          </cell>
          <cell r="CH1" t="str">
            <v>Renfrew Hydro Inc.</v>
          </cell>
          <cell r="CI1" t="str">
            <v>Rideau St. Lawrence Distribution Inc.</v>
          </cell>
          <cell r="CJ1" t="str">
            <v>Sioux Lookout Hydro Inc.</v>
          </cell>
          <cell r="CK1" t="str">
            <v>St. Thomas Energy Inc.</v>
          </cell>
          <cell r="CL1" t="str">
            <v>Thunder Bay Hydro Electricity Distribution Inc.</v>
          </cell>
          <cell r="CM1" t="str">
            <v>Tillsonburg Hydro Inc.</v>
          </cell>
          <cell r="CN1" t="str">
            <v>Toronto Hydro-Electric System Limited</v>
          </cell>
          <cell r="CO1" t="str">
            <v>Veridian Connections Inc.</v>
          </cell>
          <cell r="CP1" t="str">
            <v>Veridian Connections Inc. without Gravenhurst and Scugog</v>
          </cell>
          <cell r="CQ1" t="str">
            <v>Scugog Hydro Energy Corporation</v>
          </cell>
          <cell r="CR1" t="str">
            <v>Gravenhurst Hydro Electric Inc.</v>
          </cell>
          <cell r="CS1" t="str">
            <v>Wasaga Distribution Inc.</v>
          </cell>
          <cell r="CT1" t="str">
            <v>Waterloo North Hydro Inc.</v>
          </cell>
          <cell r="CU1" t="str">
            <v>Welland Hydro-Electric System Corp.</v>
          </cell>
          <cell r="CV1" t="str">
            <v>Wellington North Power Inc.</v>
          </cell>
          <cell r="CW1" t="str">
            <v>West Coast Huron Energy Inc.</v>
          </cell>
          <cell r="CX1" t="str">
            <v>West Perth Power Inc.</v>
          </cell>
          <cell r="CY1" t="str">
            <v>Westario Power Inc.</v>
          </cell>
          <cell r="CZ1" t="str">
            <v>Whitby Hydro Electric Corporation</v>
          </cell>
          <cell r="DA1" t="str">
            <v>Woodstock Hydro Services Inc.</v>
          </cell>
        </row>
        <row r="2">
          <cell r="A2" t="str">
            <v>PEG Variables</v>
          </cell>
          <cell r="B2" t="str">
            <v>Name</v>
          </cell>
          <cell r="C2" t="str">
            <v>Year</v>
          </cell>
        </row>
        <row r="4">
          <cell r="A4" t="str">
            <v>Total Plant in Service</v>
          </cell>
          <cell r="B4" t="str">
            <v>PTOT</v>
          </cell>
          <cell r="C4">
            <v>2004</v>
          </cell>
          <cell r="D4">
            <v>3262171.2100000004</v>
          </cell>
          <cell r="E4">
            <v>180784519</v>
          </cell>
          <cell r="F4">
            <v>75925331</v>
          </cell>
          <cell r="G4">
            <v>15307448.959999999</v>
          </cell>
          <cell r="H4">
            <v>50371255.5</v>
          </cell>
          <cell r="I4">
            <v>168531704.53999999</v>
          </cell>
          <cell r="J4">
            <v>139683240</v>
          </cell>
          <cell r="K4">
            <v>13969628.869999999</v>
          </cell>
          <cell r="L4">
            <v>2118566.2600000002</v>
          </cell>
          <cell r="M4">
            <v>54809595</v>
          </cell>
          <cell r="N4">
            <v>1218677.2500000002</v>
          </cell>
          <cell r="O4">
            <v>23068766.029999997</v>
          </cell>
          <cell r="P4">
            <v>2473105.4900000002</v>
          </cell>
          <cell r="Q4">
            <v>600694.25000000012</v>
          </cell>
          <cell r="R4">
            <v>7284044.7699999996</v>
          </cell>
          <cell r="S4">
            <v>19996768.32</v>
          </cell>
          <cell r="T4">
            <v>723550785</v>
          </cell>
          <cell r="U4">
            <v>188602942</v>
          </cell>
          <cell r="V4">
            <v>17426193.010000002</v>
          </cell>
          <cell r="W4">
            <v>4839725.66</v>
          </cell>
          <cell r="X4">
            <v>32400575.830000002</v>
          </cell>
          <cell r="Y4">
            <v>59636461.879999995</v>
          </cell>
          <cell r="Z4">
            <v>50063658.870000005</v>
          </cell>
          <cell r="AA4">
            <v>9038036.6400000006</v>
          </cell>
          <cell r="AB4">
            <v>1027285.4299999999</v>
          </cell>
          <cell r="AC4">
            <v>82929308.569999993</v>
          </cell>
          <cell r="AD4">
            <v>141586907.12</v>
          </cell>
          <cell r="AE4">
            <v>136280002.96000001</v>
          </cell>
          <cell r="AF4">
            <v>5306904.16</v>
          </cell>
          <cell r="AG4">
            <v>21632857.550000004</v>
          </cell>
          <cell r="AH4">
            <v>106692478.96000001</v>
          </cell>
          <cell r="AI4">
            <v>105068833.00000001</v>
          </cell>
          <cell r="AJ4">
            <v>1623645.9600000002</v>
          </cell>
          <cell r="AK4">
            <v>39214952.329999991</v>
          </cell>
          <cell r="AL4">
            <v>31052680</v>
          </cell>
          <cell r="AM4">
            <v>3712747.1400000006</v>
          </cell>
          <cell r="AN4">
            <v>496973610.75999999</v>
          </cell>
          <cell r="AO4">
            <v>394938639.11000007</v>
          </cell>
          <cell r="AP4">
            <v>102034971.64999999</v>
          </cell>
          <cell r="AQ4">
            <v>495747.10000000003</v>
          </cell>
          <cell r="AR4">
            <v>2707581.5600000005</v>
          </cell>
          <cell r="AS4">
            <v>404677451.27000004</v>
          </cell>
          <cell r="AT4">
            <v>5210710147.04</v>
          </cell>
          <cell r="AU4">
            <v>5208242300</v>
          </cell>
          <cell r="AV4">
            <v>2467847.04</v>
          </cell>
          <cell r="AW4">
            <v>787613977.40999997</v>
          </cell>
          <cell r="AX4">
            <v>37925220.580000006</v>
          </cell>
          <cell r="AY4">
            <v>10617615.590000002</v>
          </cell>
          <cell r="AZ4">
            <v>26646410.350000001</v>
          </cell>
          <cell r="BA4">
            <v>245420382.83999997</v>
          </cell>
          <cell r="BB4">
            <v>18592708.190000001</v>
          </cell>
          <cell r="BC4">
            <v>17921806.73</v>
          </cell>
          <cell r="BD4">
            <v>307035647.50999993</v>
          </cell>
          <cell r="BE4">
            <v>15832942.279999999</v>
          </cell>
          <cell r="BF4">
            <v>13061439.360000001</v>
          </cell>
          <cell r="BG4">
            <v>73518606.709999993</v>
          </cell>
          <cell r="BH4">
            <v>163826</v>
          </cell>
          <cell r="BI4">
            <v>87032266.10999997</v>
          </cell>
          <cell r="BJ4">
            <v>80219182.700000003</v>
          </cell>
          <cell r="BK4">
            <v>6813083.4099999992</v>
          </cell>
          <cell r="BL4">
            <v>142928030.59999999</v>
          </cell>
          <cell r="BM4">
            <v>102761654.81000002</v>
          </cell>
          <cell r="BN4">
            <v>40166375.790000007</v>
          </cell>
          <cell r="BO4">
            <v>32339189.599999994</v>
          </cell>
          <cell r="BP4">
            <v>63844345.32</v>
          </cell>
          <cell r="BQ4">
            <v>65170659</v>
          </cell>
          <cell r="BR4">
            <v>5327060.71</v>
          </cell>
          <cell r="BS4">
            <v>164549588.72999999</v>
          </cell>
          <cell r="BT4">
            <v>26113521.890000001</v>
          </cell>
          <cell r="BU4">
            <v>33061168.41</v>
          </cell>
          <cell r="BV4">
            <v>105766010.55</v>
          </cell>
          <cell r="BW4">
            <v>20980365.439999998</v>
          </cell>
          <cell r="BX4">
            <v>10205891.089999998</v>
          </cell>
          <cell r="BY4">
            <v>54369813.899999999</v>
          </cell>
          <cell r="BZ4">
            <v>489298.23</v>
          </cell>
          <cell r="CA4">
            <v>52142313.879999995</v>
          </cell>
          <cell r="CB4">
            <v>1738201.79</v>
          </cell>
          <cell r="CC4">
            <v>5040913.919999999</v>
          </cell>
          <cell r="CD4">
            <v>825757511.03000009</v>
          </cell>
          <cell r="CE4">
            <v>781594964.46999991</v>
          </cell>
          <cell r="CF4">
            <v>44162546.560000002</v>
          </cell>
          <cell r="CG4">
            <v>67265120</v>
          </cell>
          <cell r="CH4">
            <v>9972704.6500000004</v>
          </cell>
          <cell r="CI4">
            <v>4121464.7700000005</v>
          </cell>
          <cell r="CJ4">
            <v>6332895.2800000003</v>
          </cell>
          <cell r="CK4">
            <v>33671295.880000003</v>
          </cell>
          <cell r="CL4">
            <v>123017416</v>
          </cell>
          <cell r="CM4">
            <v>7821210.3800000008</v>
          </cell>
          <cell r="CN4">
            <v>3158756918.5399995</v>
          </cell>
          <cell r="CO4">
            <v>232785088.41000003</v>
          </cell>
          <cell r="CP4">
            <v>214817547</v>
          </cell>
          <cell r="CQ4">
            <v>4060863.26</v>
          </cell>
          <cell r="CR4">
            <v>13906678.149999999</v>
          </cell>
          <cell r="CS4">
            <v>16566904.940000001</v>
          </cell>
          <cell r="CT4">
            <v>160476243.21000001</v>
          </cell>
          <cell r="CU4">
            <v>36652097.650000006</v>
          </cell>
          <cell r="CV4">
            <v>6723746.1200000001</v>
          </cell>
          <cell r="CW4">
            <v>4574654.8899999997</v>
          </cell>
          <cell r="CX4">
            <v>4047992.9400000004</v>
          </cell>
          <cell r="CY4">
            <v>26428055</v>
          </cell>
          <cell r="CZ4">
            <v>106434292.64999999</v>
          </cell>
          <cell r="DA4">
            <v>24439713.5</v>
          </cell>
        </row>
        <row r="5">
          <cell r="A5" t="str">
            <v>Accumulated Amortization</v>
          </cell>
          <cell r="B5" t="str">
            <v>ACCDEP</v>
          </cell>
          <cell r="C5">
            <v>2004</v>
          </cell>
          <cell r="D5">
            <v>-2172254.61</v>
          </cell>
          <cell r="E5">
            <v>-72124925</v>
          </cell>
          <cell r="F5">
            <v>-31043038</v>
          </cell>
          <cell r="G5">
            <v>-3199241.25</v>
          </cell>
          <cell r="H5">
            <v>-8831694.4600000009</v>
          </cell>
          <cell r="I5">
            <v>-85981794.209999993</v>
          </cell>
          <cell r="J5">
            <v>-58860590</v>
          </cell>
          <cell r="K5">
            <v>-6172932.5499999998</v>
          </cell>
          <cell r="L5">
            <v>-1191676.76</v>
          </cell>
          <cell r="M5">
            <v>-12017776</v>
          </cell>
          <cell r="N5">
            <v>-146550.04</v>
          </cell>
          <cell r="O5">
            <v>-9399526.25</v>
          </cell>
          <cell r="P5">
            <v>-414158.27</v>
          </cell>
          <cell r="Q5">
            <v>-313922.51</v>
          </cell>
          <cell r="R5">
            <v>-2585299.02</v>
          </cell>
          <cell r="S5">
            <v>-10388863.119999999</v>
          </cell>
          <cell r="T5">
            <v>-290730873</v>
          </cell>
          <cell r="U5">
            <v>-39550942</v>
          </cell>
          <cell r="V5">
            <v>0</v>
          </cell>
          <cell r="W5">
            <v>-2798963.34</v>
          </cell>
          <cell r="X5">
            <v>-5647923.3799999999</v>
          </cell>
          <cell r="Y5">
            <v>-29830897.449999999</v>
          </cell>
          <cell r="Z5">
            <v>-12079563.48</v>
          </cell>
          <cell r="AA5">
            <v>-5648116.1900000004</v>
          </cell>
          <cell r="AB5">
            <v>-663388.43000000005</v>
          </cell>
          <cell r="AC5">
            <v>-36668839.439999998</v>
          </cell>
          <cell r="AD5">
            <v>-75677328.379999995</v>
          </cell>
          <cell r="AE5">
            <v>-72209987.530000001</v>
          </cell>
          <cell r="AF5">
            <v>-3467340.85</v>
          </cell>
          <cell r="AG5">
            <v>-8579981.2699999996</v>
          </cell>
          <cell r="AH5">
            <v>-21155962.990000002</v>
          </cell>
          <cell r="AI5">
            <v>-20796959.07</v>
          </cell>
          <cell r="AJ5">
            <v>-359003.92</v>
          </cell>
          <cell r="AK5">
            <v>-8775449.7299999986</v>
          </cell>
          <cell r="AL5">
            <v>-6938421</v>
          </cell>
          <cell r="AM5">
            <v>-2628127.0699999998</v>
          </cell>
          <cell r="AN5">
            <v>-227042506.44999999</v>
          </cell>
          <cell r="AO5">
            <v>-182968556.16</v>
          </cell>
          <cell r="AP5">
            <v>-44073950.289999999</v>
          </cell>
          <cell r="AQ5">
            <v>-145531.25</v>
          </cell>
          <cell r="AR5">
            <v>-689048.87</v>
          </cell>
          <cell r="AS5">
            <v>-155544565.87</v>
          </cell>
          <cell r="AT5">
            <v>-2037549057.6400001</v>
          </cell>
          <cell r="AU5">
            <v>-2036354100</v>
          </cell>
          <cell r="AV5">
            <v>-1194957.6399999999</v>
          </cell>
          <cell r="AW5">
            <v>-376580627.13</v>
          </cell>
          <cell r="AX5">
            <v>-18798190.18</v>
          </cell>
          <cell r="AY5">
            <v>-5739170.1200000001</v>
          </cell>
          <cell r="AZ5">
            <v>-6831755.5200000005</v>
          </cell>
          <cell r="BA5">
            <v>-100404278.39</v>
          </cell>
          <cell r="BB5">
            <v>-8605805.3900000006</v>
          </cell>
          <cell r="BC5">
            <v>-3766711.75</v>
          </cell>
          <cell r="BD5">
            <v>-133096813.42</v>
          </cell>
          <cell r="BE5">
            <v>-7343492.9800000004</v>
          </cell>
          <cell r="BF5">
            <v>-8122564.9699999997</v>
          </cell>
          <cell r="BG5">
            <v>-31312494.390000001</v>
          </cell>
          <cell r="BH5">
            <v>0</v>
          </cell>
          <cell r="BI5">
            <v>-37282404.089999996</v>
          </cell>
          <cell r="BJ5">
            <v>-33359286</v>
          </cell>
          <cell r="BK5">
            <v>-3923118.09</v>
          </cell>
          <cell r="BL5">
            <v>-59702575.960000001</v>
          </cell>
          <cell r="BM5">
            <v>-41332418.280000001</v>
          </cell>
          <cell r="BN5">
            <v>-18370157.68</v>
          </cell>
          <cell r="BO5">
            <v>-12700807.130000001</v>
          </cell>
          <cell r="BP5">
            <v>-26680683.939999998</v>
          </cell>
          <cell r="BQ5">
            <v>-35500461</v>
          </cell>
          <cell r="BR5">
            <v>-1587488.35</v>
          </cell>
          <cell r="BS5">
            <v>-47215451.079999998</v>
          </cell>
          <cell r="BT5">
            <v>-11408019.77</v>
          </cell>
          <cell r="BU5">
            <v>-18389465.650000002</v>
          </cell>
          <cell r="BV5">
            <v>-60424206.710000001</v>
          </cell>
          <cell r="BW5">
            <v>-11604351.640000001</v>
          </cell>
          <cell r="BX5">
            <v>-5345335.76</v>
          </cell>
          <cell r="BY5">
            <v>-12069251.380000001</v>
          </cell>
          <cell r="BZ5">
            <v>-74512.61</v>
          </cell>
          <cell r="CA5">
            <v>-11769972.07</v>
          </cell>
          <cell r="CB5">
            <v>-224766.7</v>
          </cell>
          <cell r="CC5">
            <v>-130224.26</v>
          </cell>
          <cell r="CD5">
            <v>-351640479.13</v>
          </cell>
          <cell r="CE5">
            <v>-328234962.88999999</v>
          </cell>
          <cell r="CF5">
            <v>-23405516.239999998</v>
          </cell>
          <cell r="CG5">
            <v>-37121648</v>
          </cell>
          <cell r="CH5">
            <v>-5944878.5300000003</v>
          </cell>
          <cell r="CI5">
            <v>-602140.61</v>
          </cell>
          <cell r="CJ5">
            <v>-1078042.98</v>
          </cell>
          <cell r="CK5">
            <v>-13125892.789999999</v>
          </cell>
          <cell r="CL5">
            <v>-60248325</v>
          </cell>
          <cell r="CM5">
            <v>-1444516.25</v>
          </cell>
          <cell r="CN5">
            <v>-1492463698.97</v>
          </cell>
          <cell r="CO5">
            <v>-107761177.64000002</v>
          </cell>
          <cell r="CP5">
            <v>-100541332</v>
          </cell>
          <cell r="CQ5">
            <v>-2218406.48</v>
          </cell>
          <cell r="CR5">
            <v>-5001439.16</v>
          </cell>
          <cell r="CS5">
            <v>-7496947.7599999998</v>
          </cell>
          <cell r="CT5">
            <v>-65162757.619999997</v>
          </cell>
          <cell r="CU5">
            <v>-17770323.68</v>
          </cell>
          <cell r="CV5">
            <v>-3980018.34</v>
          </cell>
          <cell r="CW5">
            <v>-862533.67</v>
          </cell>
          <cell r="CX5">
            <v>-2078346.01</v>
          </cell>
          <cell r="CY5">
            <v>-4578613</v>
          </cell>
          <cell r="CZ5">
            <v>-43581386.009999998</v>
          </cell>
          <cell r="DA5">
            <v>-6306191.5199999996</v>
          </cell>
        </row>
        <row r="6">
          <cell r="A6" t="str">
            <v>Plant Additions</v>
          </cell>
          <cell r="B6" t="str">
            <v>PADD</v>
          </cell>
          <cell r="C6">
            <v>2004</v>
          </cell>
          <cell r="D6">
            <v>162007</v>
          </cell>
          <cell r="E6">
            <v>17687211</v>
          </cell>
          <cell r="F6">
            <v>4391837</v>
          </cell>
          <cell r="G6">
            <v>2028044</v>
          </cell>
          <cell r="H6">
            <v>2929226</v>
          </cell>
          <cell r="I6">
            <v>8361061.0300000003</v>
          </cell>
          <cell r="J6">
            <v>5993983</v>
          </cell>
          <cell r="K6">
            <v>580681.01</v>
          </cell>
          <cell r="L6">
            <v>34785.72</v>
          </cell>
          <cell r="M6">
            <v>4157245</v>
          </cell>
          <cell r="N6">
            <v>59556.1</v>
          </cell>
          <cell r="O6">
            <v>4406457.51</v>
          </cell>
          <cell r="P6">
            <v>57357</v>
          </cell>
          <cell r="Q6">
            <v>4</v>
          </cell>
          <cell r="R6">
            <v>1902889</v>
          </cell>
          <cell r="S6">
            <v>1115077.3500000001</v>
          </cell>
          <cell r="T6">
            <v>34917020</v>
          </cell>
          <cell r="U6">
            <v>8133430</v>
          </cell>
          <cell r="V6">
            <v>1301874.6000000001</v>
          </cell>
          <cell r="W6">
            <v>220869</v>
          </cell>
          <cell r="X6">
            <v>1195394</v>
          </cell>
          <cell r="Y6">
            <v>3049295.07</v>
          </cell>
          <cell r="Z6">
            <v>4532706.05</v>
          </cell>
          <cell r="AA6">
            <v>87334.399999999994</v>
          </cell>
          <cell r="AB6" t="str">
            <v>0.00</v>
          </cell>
          <cell r="AC6" t="str">
            <v>0.00</v>
          </cell>
          <cell r="AD6">
            <v>3533585.46</v>
          </cell>
          <cell r="AE6">
            <v>3533585.46</v>
          </cell>
          <cell r="AF6" t="str">
            <v>0.00</v>
          </cell>
          <cell r="AG6">
            <v>1632846.85</v>
          </cell>
          <cell r="AH6">
            <v>8010280</v>
          </cell>
          <cell r="AI6">
            <v>7900148</v>
          </cell>
          <cell r="AJ6">
            <v>110132</v>
          </cell>
          <cell r="AK6">
            <v>2326260.02</v>
          </cell>
          <cell r="AL6">
            <v>2343561</v>
          </cell>
          <cell r="AM6">
            <v>46287</v>
          </cell>
          <cell r="AN6">
            <v>21241418.550000001</v>
          </cell>
          <cell r="AO6">
            <v>16095010.550000001</v>
          </cell>
          <cell r="AP6">
            <v>5146408</v>
          </cell>
          <cell r="AQ6">
            <v>34049.4</v>
          </cell>
          <cell r="AR6">
            <v>97267.22</v>
          </cell>
          <cell r="AS6">
            <v>15526000</v>
          </cell>
          <cell r="AT6">
            <v>269310397.38</v>
          </cell>
          <cell r="AU6">
            <v>269300000</v>
          </cell>
          <cell r="AV6">
            <v>10397.379999999999</v>
          </cell>
          <cell r="AW6">
            <v>51772658</v>
          </cell>
          <cell r="AX6">
            <v>1372891</v>
          </cell>
          <cell r="AY6">
            <v>444569</v>
          </cell>
          <cell r="AZ6">
            <v>1999873.35</v>
          </cell>
          <cell r="BA6">
            <v>16504371.15</v>
          </cell>
          <cell r="BB6">
            <v>572818</v>
          </cell>
          <cell r="BC6">
            <v>1214937.76</v>
          </cell>
          <cell r="BD6">
            <v>16633636</v>
          </cell>
          <cell r="BE6">
            <v>507893</v>
          </cell>
          <cell r="BF6">
            <v>485284</v>
          </cell>
          <cell r="BG6">
            <v>7714070</v>
          </cell>
          <cell r="BH6" t="str">
            <v>0.00</v>
          </cell>
          <cell r="BI6">
            <v>6503173.6600000001</v>
          </cell>
          <cell r="BJ6">
            <v>6346507.8799999999</v>
          </cell>
          <cell r="BK6">
            <v>156665.78</v>
          </cell>
          <cell r="BL6">
            <v>13706034</v>
          </cell>
          <cell r="BM6">
            <v>10132494</v>
          </cell>
          <cell r="BN6">
            <v>3573540</v>
          </cell>
          <cell r="BO6">
            <v>1795074.67</v>
          </cell>
          <cell r="BP6">
            <v>7982452</v>
          </cell>
          <cell r="BQ6">
            <v>1839271</v>
          </cell>
          <cell r="BR6">
            <v>113179</v>
          </cell>
          <cell r="BS6">
            <v>7974442</v>
          </cell>
          <cell r="BT6">
            <v>925693</v>
          </cell>
          <cell r="BU6">
            <v>1822249</v>
          </cell>
          <cell r="BV6">
            <v>8104180</v>
          </cell>
          <cell r="BW6">
            <v>1126916.24</v>
          </cell>
          <cell r="BX6">
            <v>357344.19</v>
          </cell>
          <cell r="BY6">
            <v>4995123</v>
          </cell>
          <cell r="BZ6">
            <v>112131</v>
          </cell>
          <cell r="CA6">
            <v>4612605</v>
          </cell>
          <cell r="CB6">
            <v>270387</v>
          </cell>
          <cell r="CC6">
            <v>2319621.9900000002</v>
          </cell>
          <cell r="CD6">
            <v>51184449</v>
          </cell>
          <cell r="CE6">
            <v>48921995</v>
          </cell>
          <cell r="CF6">
            <v>2262454</v>
          </cell>
          <cell r="CG6">
            <v>2759696</v>
          </cell>
          <cell r="CH6">
            <v>386114</v>
          </cell>
          <cell r="CI6">
            <v>296720</v>
          </cell>
          <cell r="CJ6">
            <v>384135.94</v>
          </cell>
          <cell r="CK6">
            <v>2054807.66</v>
          </cell>
          <cell r="CL6">
            <v>5651742</v>
          </cell>
          <cell r="CM6">
            <v>924694</v>
          </cell>
          <cell r="CN6">
            <v>130014363</v>
          </cell>
          <cell r="CO6">
            <v>10253923.119999999</v>
          </cell>
          <cell r="CP6">
            <v>9357941</v>
          </cell>
          <cell r="CQ6">
            <v>55853</v>
          </cell>
          <cell r="CR6">
            <v>840129.12</v>
          </cell>
          <cell r="CS6">
            <v>1117618.94</v>
          </cell>
          <cell r="CT6">
            <v>10791993</v>
          </cell>
          <cell r="CU6">
            <v>1601220</v>
          </cell>
          <cell r="CV6">
            <v>487848.27</v>
          </cell>
          <cell r="CW6" t="str">
            <v>0.00</v>
          </cell>
          <cell r="CX6">
            <v>77520.27</v>
          </cell>
          <cell r="CY6">
            <v>2630024</v>
          </cell>
          <cell r="CZ6">
            <v>6622832</v>
          </cell>
          <cell r="DA6">
            <v>1820410.05</v>
          </cell>
        </row>
        <row r="7">
          <cell r="A7" t="str">
            <v>OM&amp;A Expense</v>
          </cell>
          <cell r="B7" t="str">
            <v>COMA</v>
          </cell>
          <cell r="C7">
            <v>2004</v>
          </cell>
          <cell r="D7">
            <v>654855.23</v>
          </cell>
          <cell r="E7">
            <v>8204178</v>
          </cell>
          <cell r="F7">
            <v>8511732</v>
          </cell>
          <cell r="G7">
            <v>2894173.0300000007</v>
          </cell>
          <cell r="H7">
            <v>6869061.8199999994</v>
          </cell>
          <cell r="I7">
            <v>10182464.400000002</v>
          </cell>
          <cell r="J7">
            <v>7665050</v>
          </cell>
          <cell r="K7">
            <v>1393229.45</v>
          </cell>
          <cell r="L7">
            <v>472042.92000000004</v>
          </cell>
          <cell r="M7">
            <v>4977199</v>
          </cell>
          <cell r="N7">
            <v>333558.49000000005</v>
          </cell>
          <cell r="O7">
            <v>2543664.9900000002</v>
          </cell>
          <cell r="P7">
            <v>289734.19</v>
          </cell>
          <cell r="Q7">
            <v>217102.94</v>
          </cell>
          <cell r="R7">
            <v>958101.64</v>
          </cell>
          <cell r="S7">
            <v>1602289.93</v>
          </cell>
          <cell r="T7">
            <v>35789687</v>
          </cell>
          <cell r="U7">
            <v>22296906</v>
          </cell>
          <cell r="V7">
            <v>4105011.1100000003</v>
          </cell>
          <cell r="W7">
            <v>727117.47000000009</v>
          </cell>
          <cell r="X7">
            <v>5555232.7800000003</v>
          </cell>
          <cell r="Y7">
            <v>3118785.8899999997</v>
          </cell>
          <cell r="Z7">
            <v>3717728.76</v>
          </cell>
          <cell r="AA7">
            <v>980166.29</v>
          </cell>
          <cell r="AB7">
            <v>169475.7</v>
          </cell>
          <cell r="AC7">
            <v>6637107.5300000003</v>
          </cell>
          <cell r="AD7">
            <v>9957041.9499999993</v>
          </cell>
          <cell r="AE7">
            <v>9174685.5700000003</v>
          </cell>
          <cell r="AF7">
            <v>782356.38</v>
          </cell>
          <cell r="AG7">
            <v>1381046.4</v>
          </cell>
          <cell r="AH7">
            <v>8437271.7699999996</v>
          </cell>
          <cell r="AI7">
            <v>8075926.1799999997</v>
          </cell>
          <cell r="AJ7">
            <v>361345.58999999997</v>
          </cell>
          <cell r="AK7">
            <v>5070479.92</v>
          </cell>
          <cell r="AL7">
            <v>3823105</v>
          </cell>
          <cell r="AM7">
            <v>596582.73</v>
          </cell>
          <cell r="AN7">
            <v>32418082.030000001</v>
          </cell>
          <cell r="AO7">
            <v>24696466.629999999</v>
          </cell>
          <cell r="AP7">
            <v>7721615.4000000013</v>
          </cell>
          <cell r="AQ7">
            <v>154817.92000000001</v>
          </cell>
          <cell r="AR7">
            <v>608753.30000000005</v>
          </cell>
          <cell r="AS7">
            <v>12602345.309999999</v>
          </cell>
          <cell r="AT7">
            <v>302317018.30000001</v>
          </cell>
          <cell r="AU7">
            <v>302052900</v>
          </cell>
          <cell r="AV7">
            <v>264118.3</v>
          </cell>
          <cell r="AW7">
            <v>33999838.969999999</v>
          </cell>
          <cell r="AX7">
            <v>2628204.58</v>
          </cell>
          <cell r="AY7">
            <v>1233342.5200000003</v>
          </cell>
          <cell r="AZ7">
            <v>5113846.7699999996</v>
          </cell>
          <cell r="BA7">
            <v>9825409.3600000013</v>
          </cell>
          <cell r="BB7">
            <v>1340110.21</v>
          </cell>
          <cell r="BC7">
            <v>1902962.18</v>
          </cell>
          <cell r="BD7">
            <v>20879399.979999997</v>
          </cell>
          <cell r="BE7">
            <v>1159949.3800000001</v>
          </cell>
          <cell r="BF7">
            <v>1636670.8299999998</v>
          </cell>
          <cell r="BG7">
            <v>3521538.38</v>
          </cell>
          <cell r="BH7">
            <v>49045</v>
          </cell>
          <cell r="BI7">
            <v>5588598.04</v>
          </cell>
          <cell r="BJ7">
            <v>4824220</v>
          </cell>
          <cell r="BK7">
            <v>764378.04</v>
          </cell>
          <cell r="BL7">
            <v>11425430.459999999</v>
          </cell>
          <cell r="BM7">
            <v>7261518.9800000004</v>
          </cell>
          <cell r="BN7">
            <v>4163911.4800000004</v>
          </cell>
          <cell r="BO7">
            <v>1382828.8199999998</v>
          </cell>
          <cell r="BP7">
            <v>3721042.0599999996</v>
          </cell>
          <cell r="BQ7">
            <v>4973047</v>
          </cell>
          <cell r="BR7">
            <v>1742688.93</v>
          </cell>
          <cell r="BS7">
            <v>10348591.390000001</v>
          </cell>
          <cell r="BT7">
            <v>1647185.4900000002</v>
          </cell>
          <cell r="BU7">
            <v>2729048.64</v>
          </cell>
          <cell r="BV7">
            <v>7593543.1900000004</v>
          </cell>
          <cell r="BW7">
            <v>1919475.83</v>
          </cell>
          <cell r="BX7">
            <v>921928.54</v>
          </cell>
          <cell r="BY7">
            <v>5103360.25</v>
          </cell>
          <cell r="BZ7">
            <v>149512.60999999999</v>
          </cell>
          <cell r="CA7">
            <v>4669143.5200000005</v>
          </cell>
          <cell r="CB7">
            <v>284704.12</v>
          </cell>
          <cell r="CC7">
            <v>1554292.2799999998</v>
          </cell>
          <cell r="CD7">
            <v>36862986.859999999</v>
          </cell>
          <cell r="CE7">
            <v>33985015.25</v>
          </cell>
          <cell r="CF7">
            <v>2877971.6100000003</v>
          </cell>
          <cell r="CG7">
            <v>6830817</v>
          </cell>
          <cell r="CH7">
            <v>745252.56</v>
          </cell>
          <cell r="CI7">
            <v>1186238.1100000001</v>
          </cell>
          <cell r="CJ7">
            <v>913441.41999999993</v>
          </cell>
          <cell r="CK7">
            <v>2651351.9099999997</v>
          </cell>
          <cell r="CL7">
            <v>10258976</v>
          </cell>
          <cell r="CM7">
            <v>1300196.1200000001</v>
          </cell>
          <cell r="CN7">
            <v>142837889.91999999</v>
          </cell>
          <cell r="CO7">
            <v>19383374.739999998</v>
          </cell>
          <cell r="CP7">
            <v>17523314</v>
          </cell>
          <cell r="CQ7">
            <v>452357.21</v>
          </cell>
          <cell r="CR7">
            <v>1407703.53</v>
          </cell>
          <cell r="CS7">
            <v>1346985.5800000003</v>
          </cell>
          <cell r="CT7">
            <v>8328678.3399999999</v>
          </cell>
          <cell r="CU7">
            <v>4028788.14</v>
          </cell>
          <cell r="CV7">
            <v>866232.99</v>
          </cell>
          <cell r="CW7">
            <v>1111449.5400000003</v>
          </cell>
          <cell r="CX7">
            <v>491452.87</v>
          </cell>
          <cell r="CY7">
            <v>4365613</v>
          </cell>
          <cell r="CZ7">
            <v>6631739</v>
          </cell>
          <cell r="DA7">
            <v>2843775.92</v>
          </cell>
        </row>
        <row r="8">
          <cell r="A8" t="str">
            <v>Income Taxes</v>
          </cell>
          <cell r="B8" t="str">
            <v>CTAXINC</v>
          </cell>
          <cell r="C8">
            <v>2004</v>
          </cell>
          <cell r="D8">
            <v>0</v>
          </cell>
          <cell r="E8">
            <v>4727355</v>
          </cell>
          <cell r="F8">
            <v>249000</v>
          </cell>
          <cell r="G8">
            <v>-32580</v>
          </cell>
          <cell r="H8">
            <v>32000</v>
          </cell>
          <cell r="I8">
            <v>1709950</v>
          </cell>
          <cell r="J8">
            <v>1595908</v>
          </cell>
          <cell r="K8">
            <v>138384.79999999999</v>
          </cell>
          <cell r="L8">
            <v>0</v>
          </cell>
          <cell r="M8">
            <v>906497</v>
          </cell>
          <cell r="N8">
            <v>0</v>
          </cell>
          <cell r="O8">
            <v>104947</v>
          </cell>
          <cell r="P8">
            <v>1609</v>
          </cell>
          <cell r="Q8">
            <v>0</v>
          </cell>
          <cell r="R8">
            <v>132921.35999999999</v>
          </cell>
          <cell r="S8">
            <v>390000</v>
          </cell>
          <cell r="T8">
            <v>4826841</v>
          </cell>
          <cell r="U8">
            <v>277500</v>
          </cell>
          <cell r="V8">
            <v>172694.26</v>
          </cell>
          <cell r="W8">
            <v>0</v>
          </cell>
          <cell r="X8">
            <v>301216</v>
          </cell>
          <cell r="Y8">
            <v>657000</v>
          </cell>
          <cell r="Z8">
            <v>88717.42</v>
          </cell>
          <cell r="AA8">
            <v>3396</v>
          </cell>
          <cell r="AB8">
            <v>-3324</v>
          </cell>
          <cell r="AC8">
            <v>902193.07</v>
          </cell>
          <cell r="AD8">
            <v>-327670.38</v>
          </cell>
          <cell r="AE8">
            <v>-309870.38</v>
          </cell>
          <cell r="AF8">
            <v>-17800</v>
          </cell>
          <cell r="AG8">
            <v>128601.32</v>
          </cell>
          <cell r="AH8">
            <v>2271440.56</v>
          </cell>
          <cell r="AI8">
            <v>2271409.56</v>
          </cell>
          <cell r="AJ8">
            <v>31</v>
          </cell>
          <cell r="AK8">
            <v>1433349.81</v>
          </cell>
          <cell r="AL8">
            <v>412562</v>
          </cell>
          <cell r="AM8">
            <v>10025</v>
          </cell>
          <cell r="AN8">
            <v>6456730.2300000004</v>
          </cell>
          <cell r="AO8">
            <v>4506411.78</v>
          </cell>
          <cell r="AP8">
            <v>1950318.45</v>
          </cell>
          <cell r="AQ8">
            <v>24668</v>
          </cell>
          <cell r="AR8">
            <v>122644</v>
          </cell>
          <cell r="AS8">
            <v>6893496.04</v>
          </cell>
          <cell r="AT8">
            <v>39288400</v>
          </cell>
          <cell r="AU8">
            <v>39288400</v>
          </cell>
          <cell r="AV8">
            <v>0</v>
          </cell>
          <cell r="AW8">
            <v>0</v>
          </cell>
          <cell r="AX8">
            <v>0</v>
          </cell>
          <cell r="AY8">
            <v>17162.21</v>
          </cell>
          <cell r="AZ8">
            <v>0</v>
          </cell>
          <cell r="BA8">
            <v>3510545</v>
          </cell>
          <cell r="BB8">
            <v>660000</v>
          </cell>
          <cell r="BC8">
            <v>642442</v>
          </cell>
          <cell r="BD8">
            <v>2383100</v>
          </cell>
          <cell r="BE8">
            <v>0</v>
          </cell>
          <cell r="BF8">
            <v>0</v>
          </cell>
          <cell r="BG8">
            <v>680300.23</v>
          </cell>
          <cell r="BH8">
            <v>0</v>
          </cell>
          <cell r="BI8">
            <v>574240.30000000005</v>
          </cell>
          <cell r="BJ8">
            <v>561042</v>
          </cell>
          <cell r="BK8">
            <v>13198.3</v>
          </cell>
          <cell r="BL8">
            <v>1442898.19</v>
          </cell>
          <cell r="BM8">
            <v>1068898.19</v>
          </cell>
          <cell r="BN8">
            <v>374000</v>
          </cell>
          <cell r="BO8">
            <v>179500</v>
          </cell>
          <cell r="BP8">
            <v>96735.89</v>
          </cell>
          <cell r="BQ8">
            <v>1011000</v>
          </cell>
          <cell r="BR8">
            <v>0</v>
          </cell>
          <cell r="BS8">
            <v>822703.06</v>
          </cell>
          <cell r="BT8">
            <v>540276</v>
          </cell>
          <cell r="BU8">
            <v>678950</v>
          </cell>
          <cell r="BV8">
            <v>0</v>
          </cell>
          <cell r="BW8">
            <v>170833.77</v>
          </cell>
          <cell r="BX8">
            <v>23612</v>
          </cell>
          <cell r="BY8">
            <v>1692853</v>
          </cell>
          <cell r="BZ8">
            <v>6020</v>
          </cell>
          <cell r="CA8">
            <v>1602278</v>
          </cell>
          <cell r="CB8">
            <v>84555</v>
          </cell>
          <cell r="CC8">
            <v>-45015.73</v>
          </cell>
          <cell r="CD8">
            <v>11322409.449999999</v>
          </cell>
          <cell r="CE8">
            <v>10885402.449999999</v>
          </cell>
          <cell r="CF8">
            <v>437007</v>
          </cell>
          <cell r="CG8">
            <v>21810</v>
          </cell>
          <cell r="CH8">
            <v>39746</v>
          </cell>
          <cell r="CI8">
            <v>39438</v>
          </cell>
          <cell r="CJ8">
            <v>33964</v>
          </cell>
          <cell r="CK8">
            <v>745505</v>
          </cell>
          <cell r="CL8">
            <v>0</v>
          </cell>
          <cell r="CM8">
            <v>0</v>
          </cell>
          <cell r="CN8">
            <v>43824981.450000003</v>
          </cell>
          <cell r="CO8">
            <v>2351749</v>
          </cell>
          <cell r="CP8">
            <v>2220657</v>
          </cell>
          <cell r="CQ8">
            <v>0</v>
          </cell>
          <cell r="CR8">
            <v>131092</v>
          </cell>
          <cell r="CS8">
            <v>258885.11</v>
          </cell>
          <cell r="CT8">
            <v>1957384.23</v>
          </cell>
          <cell r="CU8">
            <v>0</v>
          </cell>
          <cell r="CV8">
            <v>31868</v>
          </cell>
          <cell r="CW8">
            <v>10287.39</v>
          </cell>
          <cell r="CX8">
            <v>0</v>
          </cell>
          <cell r="CY8">
            <v>448000</v>
          </cell>
          <cell r="CZ8">
            <v>656967</v>
          </cell>
          <cell r="DA8">
            <v>81595</v>
          </cell>
        </row>
        <row r="9">
          <cell r="A9" t="str">
            <v>Customers</v>
          </cell>
          <cell r="B9" t="str">
            <v>YN</v>
          </cell>
          <cell r="C9">
            <v>2004</v>
          </cell>
          <cell r="D9">
            <v>1745</v>
          </cell>
          <cell r="E9">
            <v>63973</v>
          </cell>
          <cell r="F9">
            <v>34984</v>
          </cell>
          <cell r="G9">
            <v>8878</v>
          </cell>
          <cell r="H9">
            <v>35483</v>
          </cell>
          <cell r="I9">
            <v>58256</v>
          </cell>
          <cell r="J9">
            <v>46459</v>
          </cell>
          <cell r="K9">
            <v>6002</v>
          </cell>
          <cell r="L9">
            <v>1348</v>
          </cell>
          <cell r="M9">
            <v>31872</v>
          </cell>
          <cell r="N9">
            <v>1605</v>
          </cell>
          <cell r="O9">
            <v>13459</v>
          </cell>
          <cell r="P9">
            <v>1707</v>
          </cell>
          <cell r="Q9">
            <v>572</v>
          </cell>
          <cell r="R9">
            <v>3724</v>
          </cell>
          <cell r="S9">
            <v>10524</v>
          </cell>
          <cell r="T9">
            <v>176871</v>
          </cell>
          <cell r="U9">
            <v>83426</v>
          </cell>
          <cell r="V9">
            <v>13649</v>
          </cell>
          <cell r="W9">
            <v>3298</v>
          </cell>
          <cell r="X9">
            <v>27067</v>
          </cell>
          <cell r="Y9">
            <v>18684</v>
          </cell>
          <cell r="Z9">
            <v>15711</v>
          </cell>
          <cell r="AA9">
            <v>4057</v>
          </cell>
          <cell r="AB9">
            <v>680</v>
          </cell>
          <cell r="AC9">
            <v>11457</v>
          </cell>
          <cell r="AD9">
            <v>46296</v>
          </cell>
          <cell r="AE9">
            <v>43253</v>
          </cell>
          <cell r="AF9">
            <v>3043</v>
          </cell>
          <cell r="AG9">
            <v>9356</v>
          </cell>
          <cell r="AH9">
            <v>44556</v>
          </cell>
          <cell r="AI9">
            <v>42997</v>
          </cell>
          <cell r="AJ9">
            <v>1559</v>
          </cell>
          <cell r="AK9">
            <v>20312</v>
          </cell>
          <cell r="AL9">
            <v>18719</v>
          </cell>
          <cell r="AM9">
            <v>2797</v>
          </cell>
          <cell r="AN9">
            <v>229474</v>
          </cell>
          <cell r="AO9">
            <v>177495</v>
          </cell>
          <cell r="AP9">
            <v>51979</v>
          </cell>
          <cell r="AQ9">
            <v>1133</v>
          </cell>
          <cell r="AR9">
            <v>5227</v>
          </cell>
          <cell r="AS9">
            <v>110437</v>
          </cell>
          <cell r="AT9">
            <v>1140552</v>
          </cell>
          <cell r="AU9">
            <v>1139602</v>
          </cell>
          <cell r="AV9">
            <v>950</v>
          </cell>
          <cell r="AW9">
            <v>274025</v>
          </cell>
          <cell r="AX9">
            <v>13632</v>
          </cell>
          <cell r="AY9">
            <v>5834</v>
          </cell>
          <cell r="AZ9">
            <v>26477</v>
          </cell>
          <cell r="BA9">
            <v>77283</v>
          </cell>
          <cell r="BB9">
            <v>8634</v>
          </cell>
          <cell r="BC9">
            <v>8936</v>
          </cell>
          <cell r="BD9">
            <v>136487</v>
          </cell>
          <cell r="BE9">
            <v>6764</v>
          </cell>
          <cell r="BF9">
            <v>6423</v>
          </cell>
          <cell r="BG9">
            <v>17199</v>
          </cell>
          <cell r="BH9">
            <v>189</v>
          </cell>
          <cell r="BI9">
            <v>29594</v>
          </cell>
          <cell r="BJ9">
            <v>25657</v>
          </cell>
          <cell r="BK9">
            <v>3937</v>
          </cell>
          <cell r="BL9">
            <v>49729</v>
          </cell>
          <cell r="BM9">
            <v>35378</v>
          </cell>
          <cell r="BN9">
            <v>14351</v>
          </cell>
          <cell r="BO9">
            <v>7257</v>
          </cell>
          <cell r="BP9">
            <v>17967</v>
          </cell>
          <cell r="BQ9">
            <v>23514</v>
          </cell>
          <cell r="BR9">
            <v>6232</v>
          </cell>
          <cell r="BS9">
            <v>53230</v>
          </cell>
          <cell r="BT9">
            <v>9844</v>
          </cell>
          <cell r="BU9">
            <v>12248</v>
          </cell>
          <cell r="BV9">
            <v>48675</v>
          </cell>
          <cell r="BW9">
            <v>10108</v>
          </cell>
          <cell r="BX9">
            <v>3230</v>
          </cell>
          <cell r="BY9">
            <v>33438</v>
          </cell>
          <cell r="BZ9">
            <v>682</v>
          </cell>
          <cell r="CA9">
            <v>31378</v>
          </cell>
          <cell r="CB9">
            <v>1378</v>
          </cell>
          <cell r="CC9">
            <v>9333</v>
          </cell>
          <cell r="CD9">
            <v>212981</v>
          </cell>
          <cell r="CE9">
            <v>197141</v>
          </cell>
          <cell r="CF9">
            <v>15840</v>
          </cell>
          <cell r="CG9">
            <v>32365</v>
          </cell>
          <cell r="CH9">
            <v>4050</v>
          </cell>
          <cell r="CI9">
            <v>5749</v>
          </cell>
          <cell r="CJ9">
            <v>2749</v>
          </cell>
          <cell r="CK9">
            <v>14931</v>
          </cell>
          <cell r="CL9">
            <v>49323</v>
          </cell>
          <cell r="CM9">
            <v>6263</v>
          </cell>
          <cell r="CN9">
            <v>673172</v>
          </cell>
          <cell r="CO9">
            <v>101867</v>
          </cell>
          <cell r="CP9">
            <v>93634</v>
          </cell>
          <cell r="CQ9">
            <v>2340</v>
          </cell>
          <cell r="CR9">
            <v>5893</v>
          </cell>
          <cell r="CS9">
            <v>10108</v>
          </cell>
          <cell r="CT9">
            <v>46881</v>
          </cell>
          <cell r="CU9">
            <v>21239</v>
          </cell>
          <cell r="CV9">
            <v>3349</v>
          </cell>
          <cell r="CW9">
            <v>3767</v>
          </cell>
          <cell r="CX9">
            <v>1953</v>
          </cell>
          <cell r="CY9">
            <v>20528</v>
          </cell>
          <cell r="CZ9">
            <v>34936</v>
          </cell>
          <cell r="DA9">
            <v>13999</v>
          </cell>
        </row>
        <row r="10">
          <cell r="A10" t="str">
            <v>Customers - Residential</v>
          </cell>
          <cell r="B10" t="str">
            <v>YNR</v>
          </cell>
          <cell r="C10">
            <v>2004</v>
          </cell>
          <cell r="D10">
            <v>1475</v>
          </cell>
          <cell r="E10">
            <v>57473</v>
          </cell>
          <cell r="F10">
            <v>30648</v>
          </cell>
          <cell r="G10">
            <v>7471</v>
          </cell>
          <cell r="H10">
            <v>32108</v>
          </cell>
          <cell r="I10">
            <v>52787</v>
          </cell>
          <cell r="J10">
            <v>41372</v>
          </cell>
          <cell r="K10">
            <v>5319</v>
          </cell>
          <cell r="L10">
            <v>1166</v>
          </cell>
          <cell r="M10">
            <v>28200</v>
          </cell>
          <cell r="N10">
            <v>1354</v>
          </cell>
          <cell r="O10">
            <v>11800</v>
          </cell>
          <cell r="P10">
            <v>1522</v>
          </cell>
          <cell r="Q10">
            <v>486</v>
          </cell>
          <cell r="R10">
            <v>3261</v>
          </cell>
          <cell r="S10">
            <v>9488</v>
          </cell>
          <cell r="T10">
            <v>156410</v>
          </cell>
          <cell r="U10">
            <v>75107</v>
          </cell>
          <cell r="V10">
            <v>12075</v>
          </cell>
          <cell r="W10">
            <v>2843</v>
          </cell>
          <cell r="X10">
            <v>24909</v>
          </cell>
          <cell r="Y10">
            <v>16463</v>
          </cell>
          <cell r="Z10">
            <v>14280</v>
          </cell>
          <cell r="AA10">
            <v>3583</v>
          </cell>
          <cell r="AB10">
            <v>591</v>
          </cell>
          <cell r="AC10">
            <v>10453</v>
          </cell>
          <cell r="AD10">
            <v>42244</v>
          </cell>
          <cell r="AE10">
            <v>39492</v>
          </cell>
          <cell r="AF10">
            <v>2752</v>
          </cell>
          <cell r="AG10">
            <v>8535</v>
          </cell>
          <cell r="AH10">
            <v>40556</v>
          </cell>
          <cell r="AI10">
            <v>39145</v>
          </cell>
          <cell r="AJ10">
            <v>1411</v>
          </cell>
          <cell r="AK10">
            <v>17776</v>
          </cell>
          <cell r="AL10">
            <v>17004</v>
          </cell>
          <cell r="AM10">
            <v>2338</v>
          </cell>
          <cell r="AN10">
            <v>207188</v>
          </cell>
          <cell r="AO10">
            <v>160464</v>
          </cell>
          <cell r="AP10">
            <v>46724</v>
          </cell>
          <cell r="AQ10">
            <v>969</v>
          </cell>
          <cell r="AR10">
            <v>4580</v>
          </cell>
          <cell r="AS10">
            <v>102070</v>
          </cell>
          <cell r="AT10">
            <v>1032596</v>
          </cell>
          <cell r="AU10">
            <v>1031758</v>
          </cell>
          <cell r="AV10">
            <v>838</v>
          </cell>
          <cell r="AW10">
            <v>247790</v>
          </cell>
          <cell r="AX10">
            <v>12670</v>
          </cell>
          <cell r="AY10">
            <v>4980</v>
          </cell>
          <cell r="AZ10">
            <v>22712</v>
          </cell>
          <cell r="BA10">
            <v>69405</v>
          </cell>
          <cell r="BB10">
            <v>7494</v>
          </cell>
          <cell r="BC10">
            <v>7300</v>
          </cell>
          <cell r="BD10">
            <v>123095</v>
          </cell>
          <cell r="BE10">
            <v>5985</v>
          </cell>
          <cell r="BF10">
            <v>5568</v>
          </cell>
          <cell r="BG10">
            <v>15060</v>
          </cell>
          <cell r="BH10">
            <v>160</v>
          </cell>
          <cell r="BI10">
            <v>26339</v>
          </cell>
          <cell r="BJ10">
            <v>22691</v>
          </cell>
          <cell r="BK10">
            <v>3648</v>
          </cell>
          <cell r="BL10">
            <v>43868</v>
          </cell>
          <cell r="BM10">
            <v>31250</v>
          </cell>
          <cell r="BN10">
            <v>12618</v>
          </cell>
          <cell r="BO10">
            <v>5902</v>
          </cell>
          <cell r="BP10">
            <v>15686</v>
          </cell>
          <cell r="BQ10">
            <v>20364</v>
          </cell>
          <cell r="BR10">
            <v>5268</v>
          </cell>
          <cell r="BS10">
            <v>47496</v>
          </cell>
          <cell r="BT10">
            <v>8801</v>
          </cell>
          <cell r="BU10">
            <v>10743</v>
          </cell>
          <cell r="BV10">
            <v>44280</v>
          </cell>
          <cell r="BW10">
            <v>8501</v>
          </cell>
          <cell r="BX10">
            <v>2594</v>
          </cell>
          <cell r="BY10">
            <v>29240</v>
          </cell>
          <cell r="BZ10">
            <v>580</v>
          </cell>
          <cell r="CA10">
            <v>27496</v>
          </cell>
          <cell r="CB10">
            <v>1164</v>
          </cell>
          <cell r="CC10">
            <v>8128</v>
          </cell>
          <cell r="CD10">
            <v>187044</v>
          </cell>
          <cell r="CE10">
            <v>172636</v>
          </cell>
          <cell r="CF10">
            <v>14408</v>
          </cell>
          <cell r="CG10">
            <v>28569</v>
          </cell>
          <cell r="CH10">
            <v>3472</v>
          </cell>
          <cell r="CI10">
            <v>4869</v>
          </cell>
          <cell r="CJ10">
            <v>2287</v>
          </cell>
          <cell r="CK10">
            <v>13182</v>
          </cell>
          <cell r="CL10">
            <v>44167</v>
          </cell>
          <cell r="CM10">
            <v>5523</v>
          </cell>
          <cell r="CN10">
            <v>594976</v>
          </cell>
          <cell r="CO10">
            <v>91825</v>
          </cell>
          <cell r="CP10">
            <v>84662</v>
          </cell>
          <cell r="CQ10">
            <v>1974</v>
          </cell>
          <cell r="CR10">
            <v>5189</v>
          </cell>
          <cell r="CS10">
            <v>9329</v>
          </cell>
          <cell r="CT10">
            <v>41215</v>
          </cell>
          <cell r="CU10">
            <v>19142</v>
          </cell>
          <cell r="CV10">
            <v>2841</v>
          </cell>
          <cell r="CW10">
            <v>3214</v>
          </cell>
          <cell r="CX10">
            <v>1705</v>
          </cell>
          <cell r="CY10">
            <v>17877</v>
          </cell>
          <cell r="CZ10">
            <v>32611</v>
          </cell>
          <cell r="DA10">
            <v>12633</v>
          </cell>
        </row>
        <row r="11">
          <cell r="A11" t="str">
            <v>Customers - Other</v>
          </cell>
          <cell r="B11" t="str">
            <v>YNO</v>
          </cell>
          <cell r="C11">
            <v>2004</v>
          </cell>
          <cell r="D11">
            <v>270</v>
          </cell>
          <cell r="E11">
            <v>6500</v>
          </cell>
          <cell r="F11">
            <v>4336</v>
          </cell>
          <cell r="G11">
            <v>1407</v>
          </cell>
          <cell r="H11">
            <v>3375</v>
          </cell>
          <cell r="I11">
            <v>5469</v>
          </cell>
          <cell r="J11">
            <v>5087</v>
          </cell>
          <cell r="K11">
            <v>683</v>
          </cell>
          <cell r="L11">
            <v>182</v>
          </cell>
          <cell r="M11">
            <v>3672</v>
          </cell>
          <cell r="N11">
            <v>251</v>
          </cell>
          <cell r="O11">
            <v>1659</v>
          </cell>
          <cell r="P11">
            <v>185</v>
          </cell>
          <cell r="Q11">
            <v>86</v>
          </cell>
          <cell r="R11">
            <v>463</v>
          </cell>
          <cell r="S11">
            <v>1036</v>
          </cell>
          <cell r="T11">
            <v>20461</v>
          </cell>
          <cell r="U11">
            <v>8319</v>
          </cell>
          <cell r="V11">
            <v>1574</v>
          </cell>
          <cell r="W11">
            <v>455</v>
          </cell>
          <cell r="X11">
            <v>2158</v>
          </cell>
          <cell r="Y11">
            <v>2221</v>
          </cell>
          <cell r="Z11">
            <v>1431</v>
          </cell>
          <cell r="AA11">
            <v>474</v>
          </cell>
          <cell r="AB11">
            <v>89</v>
          </cell>
          <cell r="AC11">
            <v>1004</v>
          </cell>
          <cell r="AD11">
            <v>4052</v>
          </cell>
          <cell r="AE11">
            <v>3761</v>
          </cell>
          <cell r="AF11">
            <v>291</v>
          </cell>
          <cell r="AG11">
            <v>821</v>
          </cell>
          <cell r="AH11">
            <v>4000</v>
          </cell>
          <cell r="AI11">
            <v>3852</v>
          </cell>
          <cell r="AJ11">
            <v>148</v>
          </cell>
          <cell r="AK11">
            <v>2536</v>
          </cell>
          <cell r="AL11">
            <v>1715</v>
          </cell>
          <cell r="AM11">
            <v>459</v>
          </cell>
          <cell r="AN11">
            <v>22286</v>
          </cell>
          <cell r="AO11">
            <v>17031</v>
          </cell>
          <cell r="AP11">
            <v>5255</v>
          </cell>
          <cell r="AQ11">
            <v>164</v>
          </cell>
          <cell r="AR11">
            <v>647</v>
          </cell>
          <cell r="AS11">
            <v>8367</v>
          </cell>
          <cell r="AT11">
            <v>107956</v>
          </cell>
          <cell r="AU11">
            <v>107844</v>
          </cell>
          <cell r="AV11">
            <v>112</v>
          </cell>
          <cell r="AW11">
            <v>26235</v>
          </cell>
          <cell r="AX11">
            <v>962</v>
          </cell>
          <cell r="AY11">
            <v>854</v>
          </cell>
          <cell r="AZ11">
            <v>3765</v>
          </cell>
          <cell r="BA11">
            <v>7878</v>
          </cell>
          <cell r="BB11">
            <v>1140</v>
          </cell>
          <cell r="BC11">
            <v>1636</v>
          </cell>
          <cell r="BD11">
            <v>13392</v>
          </cell>
          <cell r="BE11">
            <v>779</v>
          </cell>
          <cell r="BF11">
            <v>855</v>
          </cell>
          <cell r="BG11">
            <v>2139</v>
          </cell>
          <cell r="BH11">
            <v>29</v>
          </cell>
          <cell r="BI11">
            <v>3255</v>
          </cell>
          <cell r="BJ11">
            <v>2966</v>
          </cell>
          <cell r="BK11">
            <v>289</v>
          </cell>
          <cell r="BL11">
            <v>5861</v>
          </cell>
          <cell r="BM11">
            <v>4128</v>
          </cell>
          <cell r="BN11">
            <v>1733</v>
          </cell>
          <cell r="BO11">
            <v>1355</v>
          </cell>
          <cell r="BP11">
            <v>2281</v>
          </cell>
          <cell r="BQ11">
            <v>3150</v>
          </cell>
          <cell r="BR11">
            <v>964</v>
          </cell>
          <cell r="BS11">
            <v>5734</v>
          </cell>
          <cell r="BT11">
            <v>1043</v>
          </cell>
          <cell r="BU11">
            <v>1505</v>
          </cell>
          <cell r="BV11">
            <v>4395</v>
          </cell>
          <cell r="BW11">
            <v>1607</v>
          </cell>
          <cell r="BX11">
            <v>636</v>
          </cell>
          <cell r="BY11">
            <v>4198</v>
          </cell>
          <cell r="BZ11">
            <v>102</v>
          </cell>
          <cell r="CA11">
            <v>3882</v>
          </cell>
          <cell r="CB11">
            <v>214</v>
          </cell>
          <cell r="CC11">
            <v>1205</v>
          </cell>
          <cell r="CD11">
            <v>25937</v>
          </cell>
          <cell r="CE11">
            <v>24505</v>
          </cell>
          <cell r="CF11">
            <v>1432</v>
          </cell>
          <cell r="CG11">
            <v>3796</v>
          </cell>
          <cell r="CH11">
            <v>578</v>
          </cell>
          <cell r="CI11">
            <v>880</v>
          </cell>
          <cell r="CJ11">
            <v>462</v>
          </cell>
          <cell r="CK11">
            <v>1749</v>
          </cell>
          <cell r="CL11">
            <v>5156</v>
          </cell>
          <cell r="CM11">
            <v>740</v>
          </cell>
          <cell r="CN11">
            <v>78196</v>
          </cell>
          <cell r="CO11">
            <v>10042</v>
          </cell>
          <cell r="CP11">
            <v>8972</v>
          </cell>
          <cell r="CQ11">
            <v>366</v>
          </cell>
          <cell r="CR11">
            <v>704</v>
          </cell>
          <cell r="CS11">
            <v>779</v>
          </cell>
          <cell r="CT11">
            <v>5666</v>
          </cell>
          <cell r="CU11">
            <v>2097</v>
          </cell>
          <cell r="CV11">
            <v>508</v>
          </cell>
          <cell r="CW11">
            <v>553</v>
          </cell>
          <cell r="CX11">
            <v>248</v>
          </cell>
          <cell r="CY11">
            <v>2651</v>
          </cell>
          <cell r="CZ11">
            <v>2325</v>
          </cell>
          <cell r="DA11">
            <v>1366</v>
          </cell>
        </row>
        <row r="12">
          <cell r="A12" t="str">
            <v>kWh</v>
          </cell>
          <cell r="B12" t="str">
            <v>YV</v>
          </cell>
          <cell r="C12">
            <v>2004</v>
          </cell>
          <cell r="D12">
            <v>37609928</v>
          </cell>
          <cell r="E12">
            <v>1425084299</v>
          </cell>
          <cell r="F12">
            <v>1149895557</v>
          </cell>
          <cell r="G12">
            <v>211134602</v>
          </cell>
          <cell r="H12">
            <v>954965318</v>
          </cell>
          <cell r="I12">
            <v>1638103136</v>
          </cell>
          <cell r="J12">
            <v>1566869038</v>
          </cell>
          <cell r="K12">
            <v>68574646</v>
          </cell>
          <cell r="L12">
            <v>30980687</v>
          </cell>
          <cell r="M12">
            <v>904153126</v>
          </cell>
          <cell r="N12">
            <v>31297146</v>
          </cell>
          <cell r="O12">
            <v>367636690</v>
          </cell>
          <cell r="P12">
            <v>29167075</v>
          </cell>
          <cell r="Q12">
            <v>8528751</v>
          </cell>
          <cell r="R12">
            <v>85370758</v>
          </cell>
          <cell r="S12">
            <v>199496976</v>
          </cell>
          <cell r="T12">
            <v>7960522460</v>
          </cell>
          <cell r="U12">
            <v>892419399</v>
          </cell>
          <cell r="V12">
            <v>408997605</v>
          </cell>
          <cell r="W12">
            <v>64638104</v>
          </cell>
          <cell r="X12">
            <v>572734438</v>
          </cell>
          <cell r="Y12">
            <v>632340069</v>
          </cell>
          <cell r="Z12">
            <v>286529693</v>
          </cell>
          <cell r="AA12">
            <v>81252177</v>
          </cell>
          <cell r="AB12">
            <v>9789935.3000000007</v>
          </cell>
          <cell r="AC12">
            <v>191906813.59999999</v>
          </cell>
          <cell r="AD12">
            <v>987376976.5</v>
          </cell>
          <cell r="AE12">
            <v>924891203</v>
          </cell>
          <cell r="AF12">
            <v>62485773.5</v>
          </cell>
          <cell r="AG12">
            <v>98472447</v>
          </cell>
          <cell r="AH12">
            <v>1570349840</v>
          </cell>
          <cell r="AI12">
            <v>1554235644</v>
          </cell>
          <cell r="AJ12">
            <v>16114196</v>
          </cell>
          <cell r="AK12">
            <v>362422451</v>
          </cell>
          <cell r="AL12">
            <v>454683669</v>
          </cell>
          <cell r="AM12">
            <v>123183299</v>
          </cell>
          <cell r="AN12">
            <v>3048589478</v>
          </cell>
          <cell r="AO12">
            <v>1720550376</v>
          </cell>
          <cell r="AP12">
            <v>1328039102</v>
          </cell>
          <cell r="AQ12">
            <v>27530421.5</v>
          </cell>
          <cell r="AR12">
            <v>208673361</v>
          </cell>
          <cell r="AS12">
            <v>3599518806</v>
          </cell>
          <cell r="AT12">
            <v>22598933403.400002</v>
          </cell>
          <cell r="AU12">
            <v>22579430000</v>
          </cell>
          <cell r="AV12">
            <v>19503403.399999999</v>
          </cell>
          <cell r="AW12">
            <v>7514934346</v>
          </cell>
          <cell r="AX12">
            <v>185208558</v>
          </cell>
          <cell r="AY12">
            <v>110808802</v>
          </cell>
          <cell r="AZ12">
            <v>718541335</v>
          </cell>
          <cell r="BA12">
            <v>1949677336</v>
          </cell>
          <cell r="BB12">
            <v>276130945</v>
          </cell>
          <cell r="BC12">
            <v>127469051.5</v>
          </cell>
          <cell r="BD12">
            <v>3383633950</v>
          </cell>
          <cell r="BE12">
            <v>170225789</v>
          </cell>
          <cell r="BF12">
            <v>229646100.59999999</v>
          </cell>
          <cell r="BG12">
            <v>590836869</v>
          </cell>
          <cell r="BH12">
            <v>3984290</v>
          </cell>
          <cell r="BI12">
            <v>691078575</v>
          </cell>
          <cell r="BJ12">
            <v>657766177</v>
          </cell>
          <cell r="BK12">
            <v>33312398</v>
          </cell>
          <cell r="BL12">
            <v>1200380634</v>
          </cell>
          <cell r="BM12">
            <v>861232370</v>
          </cell>
          <cell r="BN12">
            <v>339148264</v>
          </cell>
          <cell r="BO12">
            <v>168165203</v>
          </cell>
          <cell r="BP12">
            <v>372962643</v>
          </cell>
          <cell r="BQ12">
            <v>590330329</v>
          </cell>
          <cell r="BR12">
            <v>124118006</v>
          </cell>
          <cell r="BS12">
            <v>1728259010</v>
          </cell>
          <cell r="BT12">
            <v>230980179</v>
          </cell>
          <cell r="BU12">
            <v>313903113</v>
          </cell>
          <cell r="BV12">
            <v>1175439752</v>
          </cell>
          <cell r="BW12">
            <v>204676301</v>
          </cell>
          <cell r="BX12">
            <v>89026826.799999997</v>
          </cell>
          <cell r="BY12">
            <v>790191455</v>
          </cell>
          <cell r="BZ12">
            <v>12535309</v>
          </cell>
          <cell r="CA12">
            <v>745571055</v>
          </cell>
          <cell r="CB12">
            <v>32085091</v>
          </cell>
          <cell r="CC12">
            <v>180920537</v>
          </cell>
          <cell r="CD12">
            <v>6430695270</v>
          </cell>
          <cell r="CE12">
            <v>6019556899</v>
          </cell>
          <cell r="CF12">
            <v>411138371</v>
          </cell>
          <cell r="CG12">
            <v>723592739</v>
          </cell>
          <cell r="CH12">
            <v>92881382</v>
          </cell>
          <cell r="CI12">
            <v>128527347</v>
          </cell>
          <cell r="CJ12">
            <v>89665584</v>
          </cell>
          <cell r="CK12">
            <v>356758413</v>
          </cell>
          <cell r="CL12">
            <v>1033807068</v>
          </cell>
          <cell r="CM12">
            <v>237490418</v>
          </cell>
          <cell r="CN12">
            <v>25508050686</v>
          </cell>
          <cell r="CO12">
            <v>2400607118</v>
          </cell>
          <cell r="CP12">
            <v>2277933600</v>
          </cell>
          <cell r="CQ12">
            <v>30882234</v>
          </cell>
          <cell r="CR12">
            <v>91791284</v>
          </cell>
          <cell r="CS12">
            <v>99506595.700000003</v>
          </cell>
          <cell r="CT12">
            <v>1243491867</v>
          </cell>
          <cell r="CU12">
            <v>489398304</v>
          </cell>
          <cell r="CV12">
            <v>94234305</v>
          </cell>
          <cell r="CW12">
            <v>150385613.59999999</v>
          </cell>
          <cell r="CX12">
            <v>467597700</v>
          </cell>
          <cell r="CY12">
            <v>336593577</v>
          </cell>
          <cell r="CZ12">
            <v>386398550</v>
          </cell>
          <cell r="DA12">
            <v>415036402</v>
          </cell>
        </row>
        <row r="13">
          <cell r="A13" t="str">
            <v>kWh - Residential</v>
          </cell>
          <cell r="B13" t="str">
            <v>YVR</v>
          </cell>
          <cell r="C13">
            <v>2004</v>
          </cell>
          <cell r="D13">
            <v>11274364</v>
          </cell>
          <cell r="E13">
            <v>497770378</v>
          </cell>
          <cell r="F13">
            <v>260765322</v>
          </cell>
          <cell r="G13">
            <v>82022862</v>
          </cell>
          <cell r="H13">
            <v>272046217</v>
          </cell>
          <cell r="I13">
            <v>503259913</v>
          </cell>
          <cell r="J13">
            <v>392317140</v>
          </cell>
          <cell r="K13">
            <v>46307549</v>
          </cell>
          <cell r="L13">
            <v>15978327</v>
          </cell>
          <cell r="M13">
            <v>246887434</v>
          </cell>
          <cell r="N13">
            <v>12250721</v>
          </cell>
          <cell r="O13">
            <v>120918643</v>
          </cell>
          <cell r="P13">
            <v>18802591</v>
          </cell>
          <cell r="Q13">
            <v>5473426</v>
          </cell>
          <cell r="R13">
            <v>30135637</v>
          </cell>
          <cell r="S13">
            <v>96637316</v>
          </cell>
          <cell r="T13">
            <v>1542805550</v>
          </cell>
          <cell r="U13">
            <v>646622517</v>
          </cell>
          <cell r="V13">
            <v>129873121</v>
          </cell>
          <cell r="W13">
            <v>37133425</v>
          </cell>
          <cell r="X13">
            <v>274259546</v>
          </cell>
          <cell r="Y13">
            <v>140968240</v>
          </cell>
          <cell r="Z13">
            <v>123000551</v>
          </cell>
          <cell r="AA13">
            <v>38013472</v>
          </cell>
          <cell r="AB13">
            <v>6129549</v>
          </cell>
          <cell r="AC13">
            <v>96302388.5</v>
          </cell>
          <cell r="AD13">
            <v>418913298</v>
          </cell>
          <cell r="AE13">
            <v>388929025</v>
          </cell>
          <cell r="AF13">
            <v>29984273</v>
          </cell>
          <cell r="AG13">
            <v>80278912</v>
          </cell>
          <cell r="AH13">
            <v>332021153</v>
          </cell>
          <cell r="AI13">
            <v>319467005</v>
          </cell>
          <cell r="AJ13">
            <v>12554148</v>
          </cell>
          <cell r="AK13">
            <v>172248238</v>
          </cell>
          <cell r="AL13">
            <v>188074010</v>
          </cell>
          <cell r="AM13">
            <v>28812287</v>
          </cell>
          <cell r="AN13">
            <v>1626211541</v>
          </cell>
          <cell r="AO13">
            <v>1240883023</v>
          </cell>
          <cell r="AP13">
            <v>385328518</v>
          </cell>
          <cell r="AQ13">
            <v>15988104</v>
          </cell>
          <cell r="AR13">
            <v>52414724</v>
          </cell>
          <cell r="AS13">
            <v>966448805</v>
          </cell>
          <cell r="AT13">
            <v>12577018339</v>
          </cell>
          <cell r="AU13">
            <v>12566080000</v>
          </cell>
          <cell r="AV13">
            <v>10938339</v>
          </cell>
          <cell r="AW13">
            <v>2266750286</v>
          </cell>
          <cell r="AX13">
            <v>156824661</v>
          </cell>
          <cell r="AY13">
            <v>42066428</v>
          </cell>
          <cell r="AZ13">
            <v>198312550</v>
          </cell>
          <cell r="BA13">
            <v>592055944</v>
          </cell>
          <cell r="BB13">
            <v>69554949</v>
          </cell>
          <cell r="BC13">
            <v>80665379</v>
          </cell>
          <cell r="BD13">
            <v>1112109365</v>
          </cell>
          <cell r="BE13">
            <v>59150220</v>
          </cell>
          <cell r="BF13">
            <v>46191627.299999997</v>
          </cell>
          <cell r="BG13">
            <v>170357087</v>
          </cell>
          <cell r="BH13">
            <v>1522966</v>
          </cell>
          <cell r="BI13">
            <v>253091369</v>
          </cell>
          <cell r="BJ13">
            <v>220448036</v>
          </cell>
          <cell r="BK13">
            <v>32643333</v>
          </cell>
          <cell r="BL13">
            <v>413729440</v>
          </cell>
          <cell r="BM13">
            <v>262252207</v>
          </cell>
          <cell r="BN13">
            <v>151477233</v>
          </cell>
          <cell r="BO13">
            <v>59183003</v>
          </cell>
          <cell r="BP13">
            <v>144181978</v>
          </cell>
          <cell r="BQ13">
            <v>213743834</v>
          </cell>
          <cell r="BR13">
            <v>39972935</v>
          </cell>
          <cell r="BS13">
            <v>526841876</v>
          </cell>
          <cell r="BT13">
            <v>76313591</v>
          </cell>
          <cell r="BU13">
            <v>107069794</v>
          </cell>
          <cell r="BV13">
            <v>474309661</v>
          </cell>
          <cell r="BW13">
            <v>80414342</v>
          </cell>
          <cell r="BX13">
            <v>37450474.5</v>
          </cell>
          <cell r="BY13">
            <v>285057855</v>
          </cell>
          <cell r="BZ13">
            <v>6864409</v>
          </cell>
          <cell r="CA13">
            <v>266212890</v>
          </cell>
          <cell r="CB13">
            <v>11980556</v>
          </cell>
          <cell r="CC13">
            <v>61221620</v>
          </cell>
          <cell r="CD13">
            <v>1889604391</v>
          </cell>
          <cell r="CE13">
            <v>1743713761</v>
          </cell>
          <cell r="CF13">
            <v>145890630</v>
          </cell>
          <cell r="CG13">
            <v>352871458</v>
          </cell>
          <cell r="CH13">
            <v>31096168</v>
          </cell>
          <cell r="CI13">
            <v>47583355</v>
          </cell>
          <cell r="CJ13">
            <v>33256852</v>
          </cell>
          <cell r="CK13">
            <v>107351758</v>
          </cell>
          <cell r="CL13">
            <v>354174194</v>
          </cell>
          <cell r="CM13">
            <v>51089457</v>
          </cell>
          <cell r="CN13">
            <v>5428344270</v>
          </cell>
          <cell r="CO13">
            <v>899643945</v>
          </cell>
          <cell r="CP13">
            <v>831049290</v>
          </cell>
          <cell r="CQ13">
            <v>20831597</v>
          </cell>
          <cell r="CR13">
            <v>47763058</v>
          </cell>
          <cell r="CS13">
            <v>70392797.900000006</v>
          </cell>
          <cell r="CT13">
            <v>384340263</v>
          </cell>
          <cell r="CU13">
            <v>158515644</v>
          </cell>
          <cell r="CV13">
            <v>25762158.699999999</v>
          </cell>
          <cell r="CW13">
            <v>27244635</v>
          </cell>
          <cell r="CX13">
            <v>16477650</v>
          </cell>
          <cell r="CY13">
            <v>264678630</v>
          </cell>
          <cell r="CZ13">
            <v>311725936</v>
          </cell>
          <cell r="DA13">
            <v>106267960</v>
          </cell>
        </row>
        <row r="14">
          <cell r="A14" t="str">
            <v>kWh - Other</v>
          </cell>
          <cell r="B14" t="str">
            <v>YVO</v>
          </cell>
          <cell r="C14">
            <v>2004</v>
          </cell>
          <cell r="D14">
            <v>26335564</v>
          </cell>
          <cell r="E14">
            <v>927313921</v>
          </cell>
          <cell r="F14">
            <v>889130235</v>
          </cell>
          <cell r="G14">
            <v>129111740</v>
          </cell>
          <cell r="H14">
            <v>682919101</v>
          </cell>
          <cell r="I14">
            <v>1134843223</v>
          </cell>
          <cell r="J14">
            <v>1174551898</v>
          </cell>
          <cell r="K14">
            <v>22267097</v>
          </cell>
          <cell r="L14">
            <v>15002360</v>
          </cell>
          <cell r="M14">
            <v>657265692</v>
          </cell>
          <cell r="N14">
            <v>19046425</v>
          </cell>
          <cell r="O14">
            <v>246718047</v>
          </cell>
          <cell r="P14">
            <v>10364484</v>
          </cell>
          <cell r="Q14">
            <v>3055325</v>
          </cell>
          <cell r="R14">
            <v>55235121</v>
          </cell>
          <cell r="S14">
            <v>102859660</v>
          </cell>
          <cell r="T14">
            <v>6417716910</v>
          </cell>
          <cell r="U14">
            <v>245796882</v>
          </cell>
          <cell r="V14">
            <v>279124484</v>
          </cell>
          <cell r="W14">
            <v>27504679</v>
          </cell>
          <cell r="X14">
            <v>298474892</v>
          </cell>
          <cell r="Y14">
            <v>491371829</v>
          </cell>
          <cell r="Z14">
            <v>163529142</v>
          </cell>
          <cell r="AA14">
            <v>43238705</v>
          </cell>
          <cell r="AB14">
            <v>3660386.3000000007</v>
          </cell>
          <cell r="AC14">
            <v>95604425.099999994</v>
          </cell>
          <cell r="AD14">
            <v>568463678.5</v>
          </cell>
          <cell r="AE14">
            <v>535962178</v>
          </cell>
          <cell r="AF14">
            <v>32501500.5</v>
          </cell>
          <cell r="AG14">
            <v>18193535</v>
          </cell>
          <cell r="AH14">
            <v>1238328687</v>
          </cell>
          <cell r="AI14">
            <v>1234768639</v>
          </cell>
          <cell r="AJ14">
            <v>3560048</v>
          </cell>
          <cell r="AK14">
            <v>190174213</v>
          </cell>
          <cell r="AL14">
            <v>266609659</v>
          </cell>
          <cell r="AM14">
            <v>94371012</v>
          </cell>
          <cell r="AN14">
            <v>1422377937</v>
          </cell>
          <cell r="AO14">
            <v>479667353</v>
          </cell>
          <cell r="AP14">
            <v>942710584</v>
          </cell>
          <cell r="AQ14">
            <v>11542317.5</v>
          </cell>
          <cell r="AR14">
            <v>156258637</v>
          </cell>
          <cell r="AS14">
            <v>2633070001</v>
          </cell>
          <cell r="AT14">
            <v>10021915064.400002</v>
          </cell>
          <cell r="AU14">
            <v>10013350000</v>
          </cell>
          <cell r="AV14">
            <v>8565064.3999999985</v>
          </cell>
          <cell r="AW14">
            <v>5248184060</v>
          </cell>
          <cell r="AX14">
            <v>28383897</v>
          </cell>
          <cell r="AY14">
            <v>68742374</v>
          </cell>
          <cell r="AZ14">
            <v>520228785</v>
          </cell>
          <cell r="BA14">
            <v>1357621392</v>
          </cell>
          <cell r="BB14">
            <v>206575996</v>
          </cell>
          <cell r="BC14">
            <v>46803672.5</v>
          </cell>
          <cell r="BD14">
            <v>2271524585</v>
          </cell>
          <cell r="BE14">
            <v>111075569</v>
          </cell>
          <cell r="BF14">
            <v>183454473.30000001</v>
          </cell>
          <cell r="BG14">
            <v>420479782</v>
          </cell>
          <cell r="BH14">
            <v>2461324</v>
          </cell>
          <cell r="BI14">
            <v>437987206</v>
          </cell>
          <cell r="BJ14">
            <v>437318141</v>
          </cell>
          <cell r="BK14">
            <v>669065</v>
          </cell>
          <cell r="BL14">
            <v>786651194</v>
          </cell>
          <cell r="BM14">
            <v>598980163</v>
          </cell>
          <cell r="BN14">
            <v>187671031</v>
          </cell>
          <cell r="BO14">
            <v>108982200</v>
          </cell>
          <cell r="BP14">
            <v>228780665</v>
          </cell>
          <cell r="BQ14">
            <v>376586495</v>
          </cell>
          <cell r="BR14">
            <v>84145071</v>
          </cell>
          <cell r="BS14">
            <v>1201417134</v>
          </cell>
          <cell r="BT14">
            <v>154666588</v>
          </cell>
          <cell r="BU14">
            <v>206833319</v>
          </cell>
          <cell r="BV14">
            <v>701130091</v>
          </cell>
          <cell r="BW14">
            <v>124261959</v>
          </cell>
          <cell r="BX14">
            <v>51576352.299999997</v>
          </cell>
          <cell r="BY14">
            <v>505133600</v>
          </cell>
          <cell r="BZ14">
            <v>5670900</v>
          </cell>
          <cell r="CA14">
            <v>479358165</v>
          </cell>
          <cell r="CB14">
            <v>20104535</v>
          </cell>
          <cell r="CC14">
            <v>119698917</v>
          </cell>
          <cell r="CD14">
            <v>4541090879</v>
          </cell>
          <cell r="CE14">
            <v>4275843138</v>
          </cell>
          <cell r="CF14">
            <v>265247741</v>
          </cell>
          <cell r="CG14">
            <v>370721281</v>
          </cell>
          <cell r="CH14">
            <v>61785214</v>
          </cell>
          <cell r="CI14">
            <v>80943992</v>
          </cell>
          <cell r="CJ14">
            <v>56408732</v>
          </cell>
          <cell r="CK14">
            <v>249406655</v>
          </cell>
          <cell r="CL14">
            <v>679632874</v>
          </cell>
          <cell r="CM14">
            <v>186400961</v>
          </cell>
          <cell r="CN14">
            <v>20079706416</v>
          </cell>
          <cell r="CO14">
            <v>1500963173</v>
          </cell>
          <cell r="CP14">
            <v>1446884310</v>
          </cell>
          <cell r="CQ14">
            <v>10050637</v>
          </cell>
          <cell r="CR14">
            <v>44028226</v>
          </cell>
          <cell r="CS14">
            <v>29113797.799999997</v>
          </cell>
          <cell r="CT14">
            <v>859151604</v>
          </cell>
          <cell r="CU14">
            <v>330882660</v>
          </cell>
          <cell r="CV14">
            <v>68472146.299999997</v>
          </cell>
          <cell r="CW14">
            <v>123140978.59999999</v>
          </cell>
          <cell r="CX14">
            <v>451120050</v>
          </cell>
          <cell r="CY14">
            <v>71914947</v>
          </cell>
          <cell r="CZ14">
            <v>74672614</v>
          </cell>
          <cell r="DA14">
            <v>308768442</v>
          </cell>
        </row>
        <row r="15">
          <cell r="A15" t="str">
            <v>kW</v>
          </cell>
          <cell r="B15" t="str">
            <v>YD</v>
          </cell>
          <cell r="C15">
            <v>2004</v>
          </cell>
          <cell r="D15">
            <v>45593.4</v>
          </cell>
          <cell r="E15">
            <v>1873486</v>
          </cell>
          <cell r="F15">
            <v>1501581</v>
          </cell>
          <cell r="G15">
            <v>493322</v>
          </cell>
          <cell r="H15">
            <v>1463693</v>
          </cell>
          <cell r="I15">
            <v>2459547.2000000002</v>
          </cell>
          <cell r="J15">
            <v>2491204</v>
          </cell>
          <cell r="K15">
            <v>212814.4</v>
          </cell>
          <cell r="L15">
            <v>24947.9</v>
          </cell>
          <cell r="M15">
            <v>1410271</v>
          </cell>
          <cell r="N15">
            <v>81902</v>
          </cell>
          <cell r="O15">
            <v>680283</v>
          </cell>
          <cell r="P15">
            <v>19699</v>
          </cell>
          <cell r="Q15">
            <v>17057</v>
          </cell>
          <cell r="R15">
            <v>47998</v>
          </cell>
          <cell r="S15">
            <v>0</v>
          </cell>
          <cell r="T15">
            <v>13005242</v>
          </cell>
          <cell r="U15">
            <v>4919783</v>
          </cell>
          <cell r="V15">
            <v>549315</v>
          </cell>
          <cell r="W15">
            <v>0</v>
          </cell>
          <cell r="X15">
            <v>533079.69999999995</v>
          </cell>
          <cell r="Y15">
            <v>1152800</v>
          </cell>
          <cell r="Z15">
            <v>339954</v>
          </cell>
          <cell r="AA15">
            <v>63397</v>
          </cell>
          <cell r="AB15">
            <v>7845</v>
          </cell>
          <cell r="AC15">
            <v>157922.4</v>
          </cell>
          <cell r="AD15">
            <v>957859.7</v>
          </cell>
          <cell r="AE15">
            <v>906024</v>
          </cell>
          <cell r="AF15">
            <v>51835.7</v>
          </cell>
          <cell r="AG15">
            <v>183044</v>
          </cell>
          <cell r="AH15">
            <v>2443494</v>
          </cell>
          <cell r="AI15">
            <v>2442155</v>
          </cell>
          <cell r="AJ15">
            <v>1339</v>
          </cell>
          <cell r="AK15">
            <v>389565</v>
          </cell>
          <cell r="AL15">
            <v>806758</v>
          </cell>
          <cell r="AM15">
            <v>176186</v>
          </cell>
          <cell r="AN15">
            <v>9834326</v>
          </cell>
          <cell r="AO15">
            <v>7950640</v>
          </cell>
          <cell r="AP15">
            <v>1883686</v>
          </cell>
          <cell r="AQ15">
            <v>13516</v>
          </cell>
          <cell r="AR15">
            <v>284112</v>
          </cell>
          <cell r="AS15">
            <v>5486766</v>
          </cell>
          <cell r="AT15">
            <v>23445617.199999999</v>
          </cell>
          <cell r="AU15">
            <v>23429600</v>
          </cell>
          <cell r="AV15">
            <v>16017.2</v>
          </cell>
          <cell r="AW15">
            <v>9824794</v>
          </cell>
          <cell r="AX15">
            <v>123264</v>
          </cell>
          <cell r="AY15">
            <v>142985</v>
          </cell>
          <cell r="AZ15">
            <v>1064164</v>
          </cell>
          <cell r="BA15">
            <v>2775977</v>
          </cell>
          <cell r="BB15">
            <v>437521</v>
          </cell>
          <cell r="BC15">
            <v>228040.6</v>
          </cell>
          <cell r="BD15">
            <v>4371558</v>
          </cell>
          <cell r="BE15">
            <v>303130</v>
          </cell>
          <cell r="BF15">
            <v>382327.5</v>
          </cell>
          <cell r="BG15">
            <v>841710</v>
          </cell>
          <cell r="BH15">
            <v>0</v>
          </cell>
          <cell r="BI15">
            <v>811556.3</v>
          </cell>
          <cell r="BJ15">
            <v>798285</v>
          </cell>
          <cell r="BK15">
            <v>13271.3</v>
          </cell>
          <cell r="BL15">
            <v>1680083</v>
          </cell>
          <cell r="BM15">
            <v>1245299</v>
          </cell>
          <cell r="BN15">
            <v>434784</v>
          </cell>
          <cell r="BO15">
            <v>199394</v>
          </cell>
          <cell r="BP15">
            <v>526388</v>
          </cell>
          <cell r="BQ15">
            <v>660698</v>
          </cell>
          <cell r="BR15">
            <v>0</v>
          </cell>
          <cell r="BS15">
            <v>2724011</v>
          </cell>
          <cell r="BT15">
            <v>298747</v>
          </cell>
          <cell r="BU15">
            <v>400120</v>
          </cell>
          <cell r="BV15">
            <v>1359377</v>
          </cell>
          <cell r="BW15">
            <v>199324</v>
          </cell>
          <cell r="BX15">
            <v>0</v>
          </cell>
          <cell r="BY15">
            <v>939354</v>
          </cell>
          <cell r="BZ15">
            <v>8242</v>
          </cell>
          <cell r="CA15">
            <v>895573</v>
          </cell>
          <cell r="CB15">
            <v>35539</v>
          </cell>
          <cell r="CC15">
            <v>342128</v>
          </cell>
          <cell r="CD15">
            <v>9849687</v>
          </cell>
          <cell r="CE15">
            <v>9287131</v>
          </cell>
          <cell r="CF15">
            <v>562556</v>
          </cell>
          <cell r="CG15">
            <v>704175</v>
          </cell>
          <cell r="CH15">
            <v>136614</v>
          </cell>
          <cell r="CI15">
            <v>146561.70000000001</v>
          </cell>
          <cell r="CJ15">
            <v>52245</v>
          </cell>
          <cell r="CK15">
            <v>481814</v>
          </cell>
          <cell r="CL15">
            <v>1437110</v>
          </cell>
          <cell r="CM15">
            <v>364383</v>
          </cell>
          <cell r="CN15">
            <v>42779756</v>
          </cell>
          <cell r="CO15">
            <v>3167007</v>
          </cell>
          <cell r="CP15">
            <v>3040077</v>
          </cell>
          <cell r="CQ15">
            <v>42890</v>
          </cell>
          <cell r="CR15">
            <v>84040</v>
          </cell>
          <cell r="CS15">
            <v>43861.8</v>
          </cell>
          <cell r="CT15">
            <v>1732211</v>
          </cell>
          <cell r="CU15">
            <v>721231</v>
          </cell>
          <cell r="CV15">
            <v>126291</v>
          </cell>
          <cell r="CW15">
            <v>243596.79999999999</v>
          </cell>
          <cell r="CX15">
            <v>83090</v>
          </cell>
          <cell r="CY15">
            <v>468693</v>
          </cell>
          <cell r="CZ15">
            <v>1854764</v>
          </cell>
          <cell r="DA15">
            <v>545628</v>
          </cell>
        </row>
        <row r="16">
          <cell r="A16" t="str">
            <v>kW - Residential</v>
          </cell>
          <cell r="B16" t="str">
            <v>YDR</v>
          </cell>
          <cell r="C16">
            <v>2004</v>
          </cell>
          <cell r="D16">
            <v>0</v>
          </cell>
          <cell r="E16">
            <v>0</v>
          </cell>
          <cell r="F16">
            <v>0</v>
          </cell>
          <cell r="G16">
            <v>0</v>
          </cell>
          <cell r="H16">
            <v>0</v>
          </cell>
          <cell r="I16">
            <v>0</v>
          </cell>
          <cell r="J16">
            <v>0</v>
          </cell>
          <cell r="K16">
            <v>0</v>
          </cell>
          <cell r="L16">
            <v>0</v>
          </cell>
          <cell r="M16">
            <v>0</v>
          </cell>
          <cell r="N16">
            <v>0</v>
          </cell>
          <cell r="O16">
            <v>226991</v>
          </cell>
          <cell r="P16">
            <v>0</v>
          </cell>
          <cell r="Q16">
            <v>10746</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303800</v>
          </cell>
          <cell r="AU16">
            <v>303800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927425</v>
          </cell>
          <cell r="DA16">
            <v>0</v>
          </cell>
        </row>
        <row r="17">
          <cell r="A17" t="str">
            <v>kW - Other</v>
          </cell>
          <cell r="B17" t="str">
            <v>YDO</v>
          </cell>
          <cell r="C17">
            <v>2004</v>
          </cell>
          <cell r="D17">
            <v>45593.4</v>
          </cell>
          <cell r="E17">
            <v>1873486</v>
          </cell>
          <cell r="F17">
            <v>1501581</v>
          </cell>
          <cell r="G17">
            <v>493322</v>
          </cell>
          <cell r="H17">
            <v>1463693</v>
          </cell>
          <cell r="I17">
            <v>2459547.2000000002</v>
          </cell>
          <cell r="J17">
            <v>2491204</v>
          </cell>
          <cell r="K17">
            <v>212814.4</v>
          </cell>
          <cell r="L17">
            <v>24947.9</v>
          </cell>
          <cell r="M17">
            <v>1410271</v>
          </cell>
          <cell r="N17">
            <v>81902</v>
          </cell>
          <cell r="O17">
            <v>453292</v>
          </cell>
          <cell r="P17">
            <v>19699</v>
          </cell>
          <cell r="Q17">
            <v>6311</v>
          </cell>
          <cell r="R17">
            <v>47998</v>
          </cell>
          <cell r="S17">
            <v>0</v>
          </cell>
          <cell r="T17">
            <v>13005242</v>
          </cell>
          <cell r="U17">
            <v>4919783</v>
          </cell>
          <cell r="V17">
            <v>549315</v>
          </cell>
          <cell r="W17">
            <v>0</v>
          </cell>
          <cell r="X17">
            <v>533079.69999999995</v>
          </cell>
          <cell r="Y17">
            <v>1152800</v>
          </cell>
          <cell r="Z17">
            <v>339954</v>
          </cell>
          <cell r="AA17">
            <v>63397</v>
          </cell>
          <cell r="AB17">
            <v>7845</v>
          </cell>
          <cell r="AC17">
            <v>157922.4</v>
          </cell>
          <cell r="AD17">
            <v>957859.7</v>
          </cell>
          <cell r="AE17">
            <v>906024</v>
          </cell>
          <cell r="AF17">
            <v>51835.7</v>
          </cell>
          <cell r="AG17">
            <v>183044</v>
          </cell>
          <cell r="AH17">
            <v>2443494</v>
          </cell>
          <cell r="AI17">
            <v>2442155</v>
          </cell>
          <cell r="AJ17">
            <v>1339</v>
          </cell>
          <cell r="AK17">
            <v>389565</v>
          </cell>
          <cell r="AL17">
            <v>806758</v>
          </cell>
          <cell r="AM17">
            <v>176186</v>
          </cell>
          <cell r="AN17">
            <v>9834326</v>
          </cell>
          <cell r="AO17">
            <v>7950640</v>
          </cell>
          <cell r="AP17">
            <v>1883686</v>
          </cell>
          <cell r="AQ17">
            <v>13516</v>
          </cell>
          <cell r="AR17">
            <v>284112</v>
          </cell>
          <cell r="AS17">
            <v>5486766</v>
          </cell>
          <cell r="AT17">
            <v>23141817.199999999</v>
          </cell>
          <cell r="AU17">
            <v>23125800</v>
          </cell>
          <cell r="AV17">
            <v>16017.2</v>
          </cell>
          <cell r="AW17">
            <v>9824794</v>
          </cell>
          <cell r="AX17">
            <v>123264</v>
          </cell>
          <cell r="AY17">
            <v>142985</v>
          </cell>
          <cell r="AZ17">
            <v>1064164</v>
          </cell>
          <cell r="BA17">
            <v>2775977</v>
          </cell>
          <cell r="BB17">
            <v>437521</v>
          </cell>
          <cell r="BC17">
            <v>228040.6</v>
          </cell>
          <cell r="BD17">
            <v>4371558</v>
          </cell>
          <cell r="BE17">
            <v>303130</v>
          </cell>
          <cell r="BF17">
            <v>382327.5</v>
          </cell>
          <cell r="BG17">
            <v>841710</v>
          </cell>
          <cell r="BH17">
            <v>0</v>
          </cell>
          <cell r="BI17">
            <v>811556.3</v>
          </cell>
          <cell r="BJ17">
            <v>798285</v>
          </cell>
          <cell r="BK17">
            <v>13271.3</v>
          </cell>
          <cell r="BL17">
            <v>1680083</v>
          </cell>
          <cell r="BM17">
            <v>1245299</v>
          </cell>
          <cell r="BN17">
            <v>434784</v>
          </cell>
          <cell r="BO17">
            <v>199394</v>
          </cell>
          <cell r="BP17">
            <v>526388</v>
          </cell>
          <cell r="BQ17">
            <v>660698</v>
          </cell>
          <cell r="BR17">
            <v>0</v>
          </cell>
          <cell r="BS17">
            <v>2724011</v>
          </cell>
          <cell r="BT17">
            <v>298747</v>
          </cell>
          <cell r="BU17">
            <v>400120</v>
          </cell>
          <cell r="BV17">
            <v>1359377</v>
          </cell>
          <cell r="BW17">
            <v>199324</v>
          </cell>
          <cell r="BX17">
            <v>0</v>
          </cell>
          <cell r="BY17">
            <v>939354</v>
          </cell>
          <cell r="BZ17">
            <v>8242</v>
          </cell>
          <cell r="CA17">
            <v>895573</v>
          </cell>
          <cell r="CB17">
            <v>35539</v>
          </cell>
          <cell r="CC17">
            <v>342128</v>
          </cell>
          <cell r="CD17">
            <v>9849687</v>
          </cell>
          <cell r="CE17">
            <v>9287131</v>
          </cell>
          <cell r="CF17">
            <v>562556</v>
          </cell>
          <cell r="CG17">
            <v>704175</v>
          </cell>
          <cell r="CH17">
            <v>136614</v>
          </cell>
          <cell r="CI17">
            <v>146561.70000000001</v>
          </cell>
          <cell r="CJ17">
            <v>52245</v>
          </cell>
          <cell r="CK17">
            <v>481814</v>
          </cell>
          <cell r="CL17">
            <v>1437110</v>
          </cell>
          <cell r="CM17">
            <v>364383</v>
          </cell>
          <cell r="CN17">
            <v>42779756</v>
          </cell>
          <cell r="CO17">
            <v>3167007</v>
          </cell>
          <cell r="CP17">
            <v>3040077</v>
          </cell>
          <cell r="CQ17">
            <v>42890</v>
          </cell>
          <cell r="CR17">
            <v>84040</v>
          </cell>
          <cell r="CS17">
            <v>43861.8</v>
          </cell>
          <cell r="CT17">
            <v>1732211</v>
          </cell>
          <cell r="CU17">
            <v>721231</v>
          </cell>
          <cell r="CV17">
            <v>126291</v>
          </cell>
          <cell r="CW17">
            <v>243596.79999999999</v>
          </cell>
          <cell r="CX17">
            <v>83090</v>
          </cell>
          <cell r="CY17">
            <v>468693</v>
          </cell>
          <cell r="CZ17">
            <v>927339</v>
          </cell>
          <cell r="DA17">
            <v>545628</v>
          </cell>
        </row>
        <row r="18">
          <cell r="A18" t="str">
            <v>Total service area</v>
          </cell>
          <cell r="B18" t="str">
            <v>AREA</v>
          </cell>
          <cell r="C18">
            <v>2004</v>
          </cell>
          <cell r="D18">
            <v>380.25</v>
          </cell>
          <cell r="E18">
            <v>374</v>
          </cell>
          <cell r="F18">
            <v>201.3</v>
          </cell>
          <cell r="G18">
            <v>257.5</v>
          </cell>
          <cell r="H18">
            <v>74</v>
          </cell>
          <cell r="I18">
            <v>188.16</v>
          </cell>
          <cell r="J18">
            <v>303</v>
          </cell>
          <cell r="K18">
            <v>10.77</v>
          </cell>
          <cell r="L18">
            <v>2</v>
          </cell>
          <cell r="M18">
            <v>70</v>
          </cell>
          <cell r="N18">
            <v>4.78</v>
          </cell>
          <cell r="O18">
            <v>57.8</v>
          </cell>
          <cell r="P18">
            <v>5.4</v>
          </cell>
          <cell r="Q18">
            <v>2</v>
          </cell>
          <cell r="R18">
            <v>66</v>
          </cell>
          <cell r="S18">
            <v>21.6</v>
          </cell>
          <cell r="T18">
            <v>287</v>
          </cell>
          <cell r="U18">
            <v>120</v>
          </cell>
          <cell r="V18">
            <v>46.96</v>
          </cell>
          <cell r="W18">
            <v>99</v>
          </cell>
          <cell r="X18">
            <v>104.56</v>
          </cell>
          <cell r="Y18">
            <v>44.66</v>
          </cell>
          <cell r="Z18">
            <v>168</v>
          </cell>
          <cell r="AA18">
            <v>26.5</v>
          </cell>
          <cell r="AB18">
            <v>1.5</v>
          </cell>
          <cell r="AC18">
            <v>14000</v>
          </cell>
          <cell r="AD18">
            <v>411.5</v>
          </cell>
          <cell r="AE18">
            <v>402.5</v>
          </cell>
          <cell r="AF18">
            <v>9</v>
          </cell>
          <cell r="AG18">
            <v>68.12</v>
          </cell>
          <cell r="AH18">
            <v>93</v>
          </cell>
          <cell r="AI18">
            <v>89</v>
          </cell>
          <cell r="AJ18">
            <v>4</v>
          </cell>
          <cell r="AK18">
            <v>1275</v>
          </cell>
          <cell r="AL18">
            <v>280.77</v>
          </cell>
          <cell r="AM18">
            <v>93.48</v>
          </cell>
          <cell r="AN18">
            <v>426</v>
          </cell>
          <cell r="AO18">
            <v>331</v>
          </cell>
          <cell r="AP18">
            <v>95</v>
          </cell>
          <cell r="AQ18">
            <v>9.76</v>
          </cell>
          <cell r="AR18">
            <v>8.6</v>
          </cell>
          <cell r="AS18">
            <v>269</v>
          </cell>
          <cell r="AT18">
            <v>650006.19999999995</v>
          </cell>
          <cell r="AU18">
            <v>650000</v>
          </cell>
          <cell r="AV18">
            <v>6.2</v>
          </cell>
          <cell r="AW18">
            <v>1104</v>
          </cell>
          <cell r="AX18">
            <v>292</v>
          </cell>
          <cell r="AY18">
            <v>24.8</v>
          </cell>
          <cell r="AZ18">
            <v>31.62</v>
          </cell>
          <cell r="BA18">
            <v>404</v>
          </cell>
          <cell r="BB18">
            <v>27.33</v>
          </cell>
          <cell r="BC18">
            <v>77.400000000000006</v>
          </cell>
          <cell r="BD18">
            <v>421.5</v>
          </cell>
          <cell r="BE18">
            <v>21.86</v>
          </cell>
          <cell r="BF18">
            <v>20</v>
          </cell>
          <cell r="BG18">
            <v>381</v>
          </cell>
          <cell r="BH18">
            <v>4</v>
          </cell>
          <cell r="BI18">
            <v>88</v>
          </cell>
          <cell r="BJ18">
            <v>41</v>
          </cell>
          <cell r="BK18">
            <v>47</v>
          </cell>
          <cell r="BL18">
            <v>775.8</v>
          </cell>
          <cell r="BM18">
            <v>208</v>
          </cell>
          <cell r="BN18">
            <v>567.79999999999995</v>
          </cell>
          <cell r="BO18">
            <v>125</v>
          </cell>
          <cell r="BP18">
            <v>693</v>
          </cell>
          <cell r="BQ18">
            <v>330</v>
          </cell>
          <cell r="BR18">
            <v>28</v>
          </cell>
          <cell r="BS18">
            <v>143</v>
          </cell>
          <cell r="BT18">
            <v>15.5</v>
          </cell>
          <cell r="BU18">
            <v>27</v>
          </cell>
          <cell r="BV18">
            <v>143</v>
          </cell>
          <cell r="BW18">
            <v>35.6</v>
          </cell>
          <cell r="BX18">
            <v>15</v>
          </cell>
          <cell r="BY18">
            <v>63.9</v>
          </cell>
          <cell r="BZ18">
            <v>2.3199999999999998</v>
          </cell>
          <cell r="CA18">
            <v>58.61</v>
          </cell>
          <cell r="CB18">
            <v>2.97</v>
          </cell>
          <cell r="CC18">
            <v>123.37</v>
          </cell>
          <cell r="CD18">
            <v>619</v>
          </cell>
          <cell r="CE18">
            <v>575</v>
          </cell>
          <cell r="CF18">
            <v>44</v>
          </cell>
          <cell r="CG18">
            <v>342</v>
          </cell>
          <cell r="CH18">
            <v>13</v>
          </cell>
          <cell r="CI18">
            <v>18.7</v>
          </cell>
          <cell r="CJ18">
            <v>536</v>
          </cell>
          <cell r="CK18">
            <v>32</v>
          </cell>
          <cell r="CL18">
            <v>381</v>
          </cell>
          <cell r="CM18">
            <v>9</v>
          </cell>
          <cell r="CN18">
            <v>650</v>
          </cell>
          <cell r="CO18">
            <v>639.1</v>
          </cell>
          <cell r="CP18">
            <v>414.5</v>
          </cell>
          <cell r="CQ18">
            <v>3.6</v>
          </cell>
          <cell r="CR18">
            <v>221</v>
          </cell>
          <cell r="CS18">
            <v>61</v>
          </cell>
          <cell r="CT18">
            <v>656</v>
          </cell>
          <cell r="CU18">
            <v>86</v>
          </cell>
          <cell r="CV18">
            <v>14</v>
          </cell>
          <cell r="CW18">
            <v>11.5</v>
          </cell>
          <cell r="CX18">
            <v>13.3</v>
          </cell>
          <cell r="CY18">
            <v>49.16</v>
          </cell>
          <cell r="CZ18">
            <v>147.24</v>
          </cell>
          <cell r="DA18">
            <v>31.15</v>
          </cell>
        </row>
        <row r="19">
          <cell r="A19" t="str">
            <v>Urban service area</v>
          </cell>
          <cell r="B19" t="str">
            <v>AREAURB</v>
          </cell>
          <cell r="C19">
            <v>2004</v>
          </cell>
          <cell r="D19">
            <v>0</v>
          </cell>
          <cell r="E19">
            <v>11</v>
          </cell>
          <cell r="F19">
            <v>147.30000000000001</v>
          </cell>
          <cell r="G19">
            <v>240</v>
          </cell>
          <cell r="H19">
            <v>0</v>
          </cell>
          <cell r="I19">
            <v>90.39</v>
          </cell>
          <cell r="J19">
            <v>213</v>
          </cell>
          <cell r="K19">
            <v>0</v>
          </cell>
          <cell r="L19">
            <v>0</v>
          </cell>
          <cell r="M19">
            <v>0</v>
          </cell>
          <cell r="N19">
            <v>0</v>
          </cell>
          <cell r="O19">
            <v>0</v>
          </cell>
          <cell r="P19">
            <v>0</v>
          </cell>
          <cell r="Q19">
            <v>0</v>
          </cell>
          <cell r="R19">
            <v>48</v>
          </cell>
          <cell r="S19">
            <v>0</v>
          </cell>
          <cell r="T19">
            <v>0</v>
          </cell>
          <cell r="U19">
            <v>0</v>
          </cell>
          <cell r="V19">
            <v>0</v>
          </cell>
          <cell r="W19">
            <v>73</v>
          </cell>
          <cell r="X19">
            <v>38</v>
          </cell>
          <cell r="Y19">
            <v>0</v>
          </cell>
          <cell r="Z19">
            <v>133</v>
          </cell>
          <cell r="AA19">
            <v>0</v>
          </cell>
          <cell r="AB19">
            <v>0</v>
          </cell>
          <cell r="AC19">
            <v>13997</v>
          </cell>
          <cell r="AD19">
            <v>120.75</v>
          </cell>
          <cell r="AE19">
            <v>120.75</v>
          </cell>
          <cell r="AF19">
            <v>0</v>
          </cell>
          <cell r="AG19">
            <v>45.42</v>
          </cell>
          <cell r="AH19">
            <v>0</v>
          </cell>
          <cell r="AI19">
            <v>0</v>
          </cell>
          <cell r="AJ19">
            <v>0</v>
          </cell>
          <cell r="AK19">
            <v>1225</v>
          </cell>
          <cell r="AL19">
            <v>255.7</v>
          </cell>
          <cell r="AM19">
            <v>5.15</v>
          </cell>
          <cell r="AN19">
            <v>115</v>
          </cell>
          <cell r="AO19">
            <v>88</v>
          </cell>
          <cell r="AP19">
            <v>27</v>
          </cell>
          <cell r="AQ19">
            <v>0</v>
          </cell>
          <cell r="AR19">
            <v>0</v>
          </cell>
          <cell r="AS19">
            <v>0</v>
          </cell>
          <cell r="AT19">
            <v>650000</v>
          </cell>
          <cell r="AU19">
            <v>650000</v>
          </cell>
          <cell r="AV19">
            <v>0</v>
          </cell>
          <cell r="AW19">
            <v>650</v>
          </cell>
          <cell r="AX19">
            <v>234</v>
          </cell>
          <cell r="AY19">
            <v>0</v>
          </cell>
          <cell r="AZ19">
            <v>0</v>
          </cell>
          <cell r="BA19">
            <v>280</v>
          </cell>
          <cell r="BB19">
            <v>0</v>
          </cell>
          <cell r="BC19">
            <v>57</v>
          </cell>
          <cell r="BD19">
            <v>258.5</v>
          </cell>
          <cell r="BE19">
            <v>0</v>
          </cell>
          <cell r="BF19">
            <v>20</v>
          </cell>
          <cell r="BG19">
            <v>372.4</v>
          </cell>
          <cell r="BH19">
            <v>4</v>
          </cell>
          <cell r="BI19">
            <v>22</v>
          </cell>
          <cell r="BJ19">
            <v>0</v>
          </cell>
          <cell r="BK19">
            <v>22</v>
          </cell>
          <cell r="BL19">
            <v>511.02</v>
          </cell>
          <cell r="BM19">
            <v>0</v>
          </cell>
          <cell r="BN19">
            <v>511.02</v>
          </cell>
          <cell r="BO19">
            <v>111</v>
          </cell>
          <cell r="BP19">
            <v>549</v>
          </cell>
          <cell r="BQ19">
            <v>279</v>
          </cell>
          <cell r="BR19">
            <v>0</v>
          </cell>
          <cell r="BS19">
            <v>41</v>
          </cell>
          <cell r="BT19">
            <v>0</v>
          </cell>
          <cell r="BU19">
            <v>0</v>
          </cell>
          <cell r="BV19">
            <v>71.64</v>
          </cell>
          <cell r="BW19">
            <v>0</v>
          </cell>
          <cell r="BX19">
            <v>0</v>
          </cell>
          <cell r="BY19">
            <v>0</v>
          </cell>
          <cell r="BZ19">
            <v>0</v>
          </cell>
          <cell r="CA19">
            <v>0</v>
          </cell>
          <cell r="CB19">
            <v>0</v>
          </cell>
          <cell r="CC19">
            <v>102.94</v>
          </cell>
          <cell r="CD19">
            <v>57</v>
          </cell>
          <cell r="CE19">
            <v>57</v>
          </cell>
          <cell r="CF19">
            <v>0</v>
          </cell>
          <cell r="CG19">
            <v>284</v>
          </cell>
          <cell r="CH19">
            <v>0</v>
          </cell>
          <cell r="CI19">
            <v>7.2</v>
          </cell>
          <cell r="CJ19">
            <v>530</v>
          </cell>
          <cell r="CK19">
            <v>0</v>
          </cell>
          <cell r="CL19">
            <v>326</v>
          </cell>
          <cell r="CM19">
            <v>8</v>
          </cell>
          <cell r="CN19">
            <v>0</v>
          </cell>
          <cell r="CO19">
            <v>386</v>
          </cell>
          <cell r="CP19">
            <v>175</v>
          </cell>
          <cell r="CQ19">
            <v>0</v>
          </cell>
          <cell r="CR19">
            <v>211</v>
          </cell>
          <cell r="CS19">
            <v>8</v>
          </cell>
          <cell r="CT19">
            <v>590</v>
          </cell>
          <cell r="CU19">
            <v>0</v>
          </cell>
          <cell r="CV19">
            <v>0</v>
          </cell>
          <cell r="CW19">
            <v>0</v>
          </cell>
          <cell r="CX19">
            <v>0</v>
          </cell>
          <cell r="CY19">
            <v>0</v>
          </cell>
          <cell r="CZ19">
            <v>76.03</v>
          </cell>
          <cell r="DA19">
            <v>0</v>
          </cell>
        </row>
        <row r="20">
          <cell r="A20" t="str">
            <v>Rural service area</v>
          </cell>
          <cell r="B20" t="str">
            <v>AREARUR</v>
          </cell>
          <cell r="C20">
            <v>2004</v>
          </cell>
          <cell r="D20">
            <v>380.25</v>
          </cell>
          <cell r="E20">
            <v>363</v>
          </cell>
          <cell r="F20">
            <v>54</v>
          </cell>
          <cell r="G20">
            <v>17.5</v>
          </cell>
          <cell r="H20">
            <v>74</v>
          </cell>
          <cell r="I20">
            <v>97.77</v>
          </cell>
          <cell r="J20">
            <v>90</v>
          </cell>
          <cell r="K20">
            <v>10.77</v>
          </cell>
          <cell r="L20">
            <v>2</v>
          </cell>
          <cell r="M20">
            <v>70</v>
          </cell>
          <cell r="N20">
            <v>4.78</v>
          </cell>
          <cell r="O20">
            <v>57.8</v>
          </cell>
          <cell r="P20">
            <v>5.4</v>
          </cell>
          <cell r="Q20">
            <v>2</v>
          </cell>
          <cell r="R20">
            <v>18</v>
          </cell>
          <cell r="S20">
            <v>21.6</v>
          </cell>
          <cell r="T20">
            <v>287</v>
          </cell>
          <cell r="U20">
            <v>120</v>
          </cell>
          <cell r="V20">
            <v>46.96</v>
          </cell>
          <cell r="W20">
            <v>26</v>
          </cell>
          <cell r="X20">
            <v>66.56</v>
          </cell>
          <cell r="Y20">
            <v>44.66</v>
          </cell>
          <cell r="Z20">
            <v>35</v>
          </cell>
          <cell r="AA20">
            <v>26.5</v>
          </cell>
          <cell r="AB20">
            <v>1.5</v>
          </cell>
          <cell r="AC20">
            <v>3</v>
          </cell>
          <cell r="AD20">
            <v>290.75</v>
          </cell>
          <cell r="AE20">
            <v>281.75</v>
          </cell>
          <cell r="AF20">
            <v>9</v>
          </cell>
          <cell r="AG20">
            <v>22.7</v>
          </cell>
          <cell r="AH20">
            <v>93</v>
          </cell>
          <cell r="AI20">
            <v>89</v>
          </cell>
          <cell r="AJ20">
            <v>4</v>
          </cell>
          <cell r="AK20">
            <v>50</v>
          </cell>
          <cell r="AL20">
            <v>25.07</v>
          </cell>
          <cell r="AM20">
            <v>88.33</v>
          </cell>
          <cell r="AN20">
            <v>311</v>
          </cell>
          <cell r="AO20">
            <v>243</v>
          </cell>
          <cell r="AP20">
            <v>68</v>
          </cell>
          <cell r="AQ20">
            <v>9.76</v>
          </cell>
          <cell r="AR20">
            <v>8.6</v>
          </cell>
          <cell r="AS20">
            <v>269</v>
          </cell>
          <cell r="AT20">
            <v>6.2</v>
          </cell>
          <cell r="AU20">
            <v>0</v>
          </cell>
          <cell r="AV20">
            <v>6.2</v>
          </cell>
          <cell r="AW20">
            <v>454</v>
          </cell>
          <cell r="AX20">
            <v>58</v>
          </cell>
          <cell r="AY20">
            <v>24.8</v>
          </cell>
          <cell r="AZ20">
            <v>31.62</v>
          </cell>
          <cell r="BA20">
            <v>124</v>
          </cell>
          <cell r="BB20">
            <v>27.33</v>
          </cell>
          <cell r="BC20">
            <v>20.399999999999999</v>
          </cell>
          <cell r="BD20">
            <v>163</v>
          </cell>
          <cell r="BE20">
            <v>21.86</v>
          </cell>
          <cell r="BF20">
            <v>0</v>
          </cell>
          <cell r="BG20">
            <v>8.6</v>
          </cell>
          <cell r="BH20">
            <v>0</v>
          </cell>
          <cell r="BI20">
            <v>66</v>
          </cell>
          <cell r="BJ20">
            <v>41</v>
          </cell>
          <cell r="BK20">
            <v>25</v>
          </cell>
          <cell r="BL20">
            <v>264.77999999999997</v>
          </cell>
          <cell r="BM20">
            <v>208</v>
          </cell>
          <cell r="BN20">
            <v>56.78</v>
          </cell>
          <cell r="BO20">
            <v>14</v>
          </cell>
          <cell r="BP20">
            <v>144</v>
          </cell>
          <cell r="BQ20">
            <v>51</v>
          </cell>
          <cell r="BR20">
            <v>28</v>
          </cell>
          <cell r="BS20">
            <v>102</v>
          </cell>
          <cell r="BT20">
            <v>15.5</v>
          </cell>
          <cell r="BU20">
            <v>27</v>
          </cell>
          <cell r="BV20">
            <v>71.36</v>
          </cell>
          <cell r="BW20">
            <v>35.6</v>
          </cell>
          <cell r="BX20">
            <v>15</v>
          </cell>
          <cell r="BY20">
            <v>63.9</v>
          </cell>
          <cell r="BZ20">
            <v>2.3199999999999998</v>
          </cell>
          <cell r="CA20">
            <v>58.61</v>
          </cell>
          <cell r="CB20">
            <v>2.97</v>
          </cell>
          <cell r="CC20">
            <v>20.43</v>
          </cell>
          <cell r="CD20">
            <v>562</v>
          </cell>
          <cell r="CE20">
            <v>518</v>
          </cell>
          <cell r="CF20">
            <v>44</v>
          </cell>
          <cell r="CG20">
            <v>58</v>
          </cell>
          <cell r="CH20">
            <v>13</v>
          </cell>
          <cell r="CI20">
            <v>11.5</v>
          </cell>
          <cell r="CJ20">
            <v>6</v>
          </cell>
          <cell r="CK20">
            <v>32</v>
          </cell>
          <cell r="CL20">
            <v>55</v>
          </cell>
          <cell r="CM20">
            <v>1</v>
          </cell>
          <cell r="CN20">
            <v>650</v>
          </cell>
          <cell r="CO20">
            <v>253.1</v>
          </cell>
          <cell r="CP20">
            <v>239.5</v>
          </cell>
          <cell r="CQ20">
            <v>3.6</v>
          </cell>
          <cell r="CR20">
            <v>10</v>
          </cell>
          <cell r="CS20">
            <v>53</v>
          </cell>
          <cell r="CT20">
            <v>66</v>
          </cell>
          <cell r="CU20">
            <v>86</v>
          </cell>
          <cell r="CV20">
            <v>14</v>
          </cell>
          <cell r="CW20">
            <v>11.5</v>
          </cell>
          <cell r="CX20">
            <v>13.3</v>
          </cell>
          <cell r="CY20">
            <v>49.16</v>
          </cell>
          <cell r="CZ20">
            <v>71.209999999999994</v>
          </cell>
          <cell r="DA20">
            <v>31.15</v>
          </cell>
        </row>
        <row r="21">
          <cell r="A21" t="str">
            <v>Service area population</v>
          </cell>
          <cell r="B21" t="str">
            <v>POP</v>
          </cell>
          <cell r="C21">
            <v>2004</v>
          </cell>
          <cell r="D21">
            <v>3000</v>
          </cell>
          <cell r="E21">
            <v>167053</v>
          </cell>
          <cell r="F21">
            <v>83178</v>
          </cell>
          <cell r="G21">
            <v>25000</v>
          </cell>
          <cell r="H21">
            <v>88300</v>
          </cell>
          <cell r="I21">
            <v>160800</v>
          </cell>
          <cell r="J21">
            <v>127950</v>
          </cell>
          <cell r="K21">
            <v>17800</v>
          </cell>
          <cell r="L21">
            <v>2600</v>
          </cell>
          <cell r="M21">
            <v>94769</v>
          </cell>
          <cell r="N21">
            <v>3100</v>
          </cell>
          <cell r="O21">
            <v>22000</v>
          </cell>
          <cell r="P21">
            <v>4000</v>
          </cell>
          <cell r="Q21">
            <v>1450</v>
          </cell>
          <cell r="R21">
            <v>6700</v>
          </cell>
          <cell r="S21">
            <v>68450</v>
          </cell>
          <cell r="T21">
            <v>690000</v>
          </cell>
          <cell r="U21">
            <v>208402</v>
          </cell>
          <cell r="V21">
            <v>32542</v>
          </cell>
          <cell r="W21">
            <v>7138</v>
          </cell>
          <cell r="X21">
            <v>68360</v>
          </cell>
          <cell r="Y21">
            <v>42361</v>
          </cell>
          <cell r="Z21">
            <v>27750</v>
          </cell>
          <cell r="AA21">
            <v>8315</v>
          </cell>
          <cell r="AB21">
            <v>1600</v>
          </cell>
          <cell r="AC21">
            <v>18347</v>
          </cell>
          <cell r="AD21">
            <v>103918</v>
          </cell>
          <cell r="AE21">
            <v>97200</v>
          </cell>
          <cell r="AF21">
            <v>6718</v>
          </cell>
          <cell r="AG21">
            <v>21500</v>
          </cell>
          <cell r="AH21">
            <v>121475</v>
          </cell>
          <cell r="AI21">
            <v>117900</v>
          </cell>
          <cell r="AJ21">
            <v>3575</v>
          </cell>
          <cell r="AK21">
            <v>43728</v>
          </cell>
          <cell r="AL21">
            <v>55000</v>
          </cell>
          <cell r="AM21">
            <v>5825</v>
          </cell>
          <cell r="AN21">
            <v>603762</v>
          </cell>
          <cell r="AO21">
            <v>469504</v>
          </cell>
          <cell r="AP21">
            <v>134258</v>
          </cell>
          <cell r="AQ21">
            <v>2433</v>
          </cell>
          <cell r="AR21">
            <v>10500</v>
          </cell>
          <cell r="AS21">
            <v>413000</v>
          </cell>
          <cell r="AT21">
            <v>2492200</v>
          </cell>
          <cell r="AU21">
            <v>2490000</v>
          </cell>
          <cell r="AV21">
            <v>2200</v>
          </cell>
          <cell r="AW21">
            <v>766175</v>
          </cell>
          <cell r="AX21">
            <v>30900</v>
          </cell>
          <cell r="AY21">
            <v>12000</v>
          </cell>
          <cell r="AZ21">
            <v>57800</v>
          </cell>
          <cell r="BA21">
            <v>220740</v>
          </cell>
          <cell r="BB21">
            <v>22000</v>
          </cell>
          <cell r="BC21">
            <v>21007</v>
          </cell>
          <cell r="BD21">
            <v>336500</v>
          </cell>
          <cell r="BE21">
            <v>19756</v>
          </cell>
          <cell r="BF21">
            <v>15700</v>
          </cell>
          <cell r="BG21">
            <v>56000</v>
          </cell>
          <cell r="BH21">
            <v>402</v>
          </cell>
          <cell r="BI21">
            <v>78991</v>
          </cell>
          <cell r="BJ21">
            <v>74636</v>
          </cell>
          <cell r="BK21">
            <v>4355</v>
          </cell>
          <cell r="BL21">
            <v>121762</v>
          </cell>
          <cell r="BM21">
            <v>82062</v>
          </cell>
          <cell r="BN21">
            <v>39700</v>
          </cell>
          <cell r="BO21">
            <v>13839</v>
          </cell>
          <cell r="BP21">
            <v>31000</v>
          </cell>
          <cell r="BQ21">
            <v>53000</v>
          </cell>
          <cell r="BR21">
            <v>14000</v>
          </cell>
          <cell r="BS21">
            <v>155700</v>
          </cell>
          <cell r="BT21">
            <v>27576</v>
          </cell>
          <cell r="BU21">
            <v>30000</v>
          </cell>
          <cell r="BV21">
            <v>150000</v>
          </cell>
          <cell r="BW21">
            <v>20200</v>
          </cell>
          <cell r="BX21">
            <v>6500</v>
          </cell>
          <cell r="BY21">
            <v>79265</v>
          </cell>
          <cell r="BZ21">
            <v>1346</v>
          </cell>
          <cell r="CA21">
            <v>75440</v>
          </cell>
          <cell r="CB21">
            <v>2479</v>
          </cell>
          <cell r="CC21">
            <v>18450</v>
          </cell>
          <cell r="CD21">
            <v>683000</v>
          </cell>
          <cell r="CE21">
            <v>638000</v>
          </cell>
          <cell r="CF21">
            <v>45000</v>
          </cell>
          <cell r="CG21">
            <v>78000</v>
          </cell>
          <cell r="CH21">
            <v>8125</v>
          </cell>
          <cell r="CI21">
            <v>9900</v>
          </cell>
          <cell r="CJ21">
            <v>5336</v>
          </cell>
          <cell r="CK21">
            <v>32000</v>
          </cell>
          <cell r="CL21">
            <v>109615</v>
          </cell>
          <cell r="CM21">
            <v>15140</v>
          </cell>
          <cell r="CN21">
            <v>2500000</v>
          </cell>
          <cell r="CO21">
            <v>307551</v>
          </cell>
          <cell r="CP21">
            <v>289476</v>
          </cell>
          <cell r="CQ21">
            <v>7550</v>
          </cell>
          <cell r="CR21">
            <v>10525</v>
          </cell>
          <cell r="CS21">
            <v>15000</v>
          </cell>
          <cell r="CT21">
            <v>139800</v>
          </cell>
          <cell r="CU21">
            <v>47161</v>
          </cell>
          <cell r="CV21">
            <v>6400</v>
          </cell>
          <cell r="CW21">
            <v>7411</v>
          </cell>
          <cell r="CX21">
            <v>3800</v>
          </cell>
          <cell r="CY21">
            <v>41200</v>
          </cell>
          <cell r="CZ21">
            <v>110000</v>
          </cell>
          <cell r="DA21">
            <v>33800</v>
          </cell>
        </row>
        <row r="22">
          <cell r="A22" t="str">
            <v>Municipal population</v>
          </cell>
          <cell r="B22" t="str">
            <v>POPCITY</v>
          </cell>
          <cell r="C22">
            <v>2004</v>
          </cell>
          <cell r="D22">
            <v>3000</v>
          </cell>
          <cell r="E22">
            <v>181579</v>
          </cell>
          <cell r="F22">
            <v>85488</v>
          </cell>
          <cell r="G22">
            <v>30000</v>
          </cell>
          <cell r="H22">
            <v>88300</v>
          </cell>
          <cell r="I22">
            <v>160800</v>
          </cell>
          <cell r="J22">
            <v>127950</v>
          </cell>
          <cell r="K22">
            <v>26000</v>
          </cell>
          <cell r="L22">
            <v>2600</v>
          </cell>
          <cell r="M22">
            <v>107341</v>
          </cell>
          <cell r="N22">
            <v>3100</v>
          </cell>
          <cell r="O22">
            <v>22000</v>
          </cell>
          <cell r="P22">
            <v>12500</v>
          </cell>
          <cell r="Q22">
            <v>4500</v>
          </cell>
          <cell r="R22">
            <v>5000</v>
          </cell>
          <cell r="S22">
            <v>20997</v>
          </cell>
          <cell r="T22">
            <v>690000</v>
          </cell>
          <cell r="U22">
            <v>208402</v>
          </cell>
          <cell r="V22">
            <v>62569</v>
          </cell>
          <cell r="W22">
            <v>8700</v>
          </cell>
          <cell r="X22">
            <v>98785</v>
          </cell>
          <cell r="Y22">
            <v>42361</v>
          </cell>
          <cell r="Z22">
            <v>27750</v>
          </cell>
          <cell r="AA22">
            <v>8315</v>
          </cell>
          <cell r="AB22">
            <v>1600</v>
          </cell>
          <cell r="AC22">
            <v>4090</v>
          </cell>
          <cell r="AD22">
            <v>177000</v>
          </cell>
          <cell r="AE22">
            <v>162000</v>
          </cell>
          <cell r="AF22">
            <v>15000</v>
          </cell>
          <cell r="AG22">
            <v>21500</v>
          </cell>
          <cell r="AH22">
            <v>121475</v>
          </cell>
          <cell r="AI22">
            <v>117900</v>
          </cell>
          <cell r="AJ22">
            <v>3575</v>
          </cell>
          <cell r="AK22">
            <v>43728</v>
          </cell>
          <cell r="AL22">
            <v>55000</v>
          </cell>
          <cell r="AM22">
            <v>5825</v>
          </cell>
          <cell r="AN22">
            <v>661402</v>
          </cell>
          <cell r="AO22">
            <v>527144</v>
          </cell>
          <cell r="AP22">
            <v>134258</v>
          </cell>
          <cell r="AQ22">
            <v>2433</v>
          </cell>
          <cell r="AR22">
            <v>10500</v>
          </cell>
          <cell r="AS22">
            <v>413000</v>
          </cell>
          <cell r="AT22">
            <v>2492200</v>
          </cell>
          <cell r="AU22">
            <v>2490000</v>
          </cell>
          <cell r="AV22">
            <v>2200</v>
          </cell>
          <cell r="AW22">
            <v>848875</v>
          </cell>
          <cell r="AX22">
            <v>30900</v>
          </cell>
          <cell r="AY22">
            <v>16500</v>
          </cell>
          <cell r="AZ22">
            <v>119000</v>
          </cell>
          <cell r="BA22">
            <v>220740</v>
          </cell>
          <cell r="BB22">
            <v>22000</v>
          </cell>
          <cell r="BC22">
            <v>34035</v>
          </cell>
          <cell r="BD22">
            <v>336500</v>
          </cell>
          <cell r="BE22">
            <v>24756</v>
          </cell>
          <cell r="BF22">
            <v>16700</v>
          </cell>
          <cell r="BG22">
            <v>56000</v>
          </cell>
          <cell r="BH22">
            <v>402</v>
          </cell>
          <cell r="BI22">
            <v>83868</v>
          </cell>
          <cell r="BJ22">
            <v>74636</v>
          </cell>
          <cell r="BK22">
            <v>9232</v>
          </cell>
          <cell r="BL22">
            <v>129462</v>
          </cell>
          <cell r="BM22">
            <v>82062</v>
          </cell>
          <cell r="BN22">
            <v>47400</v>
          </cell>
          <cell r="BO22">
            <v>13839</v>
          </cell>
          <cell r="BP22">
            <v>61447</v>
          </cell>
          <cell r="BQ22">
            <v>53000</v>
          </cell>
          <cell r="BR22">
            <v>18777</v>
          </cell>
          <cell r="BS22">
            <v>155700</v>
          </cell>
          <cell r="BT22">
            <v>27576</v>
          </cell>
          <cell r="BU22">
            <v>30000</v>
          </cell>
          <cell r="BV22">
            <v>150000</v>
          </cell>
          <cell r="BW22">
            <v>20200</v>
          </cell>
          <cell r="BX22">
            <v>6500</v>
          </cell>
          <cell r="BY22">
            <v>79265</v>
          </cell>
          <cell r="BZ22">
            <v>1346</v>
          </cell>
          <cell r="CA22">
            <v>75440</v>
          </cell>
          <cell r="CB22">
            <v>2479</v>
          </cell>
          <cell r="CC22">
            <v>18450</v>
          </cell>
          <cell r="CD22">
            <v>683000</v>
          </cell>
          <cell r="CE22">
            <v>638000</v>
          </cell>
          <cell r="CF22">
            <v>45000</v>
          </cell>
          <cell r="CG22">
            <v>75000</v>
          </cell>
          <cell r="CH22">
            <v>8125</v>
          </cell>
          <cell r="CI22">
            <v>16700</v>
          </cell>
          <cell r="CJ22">
            <v>5336</v>
          </cell>
          <cell r="CK22">
            <v>32000</v>
          </cell>
          <cell r="CL22">
            <v>109016</v>
          </cell>
          <cell r="CM22">
            <v>15000</v>
          </cell>
          <cell r="CN22">
            <v>2500000</v>
          </cell>
          <cell r="CO22">
            <v>392428</v>
          </cell>
          <cell r="CP22">
            <v>345270</v>
          </cell>
          <cell r="CQ22">
            <v>21000</v>
          </cell>
          <cell r="CR22">
            <v>26158</v>
          </cell>
          <cell r="CS22">
            <v>15000</v>
          </cell>
          <cell r="CT22">
            <v>139800</v>
          </cell>
          <cell r="CU22">
            <v>47161</v>
          </cell>
          <cell r="CV22">
            <v>11000</v>
          </cell>
          <cell r="CW22">
            <v>7411</v>
          </cell>
          <cell r="CX22">
            <v>9000</v>
          </cell>
          <cell r="CY22">
            <v>66700</v>
          </cell>
          <cell r="CZ22">
            <v>110000</v>
          </cell>
          <cell r="DA22">
            <v>34000</v>
          </cell>
        </row>
        <row r="23">
          <cell r="A23" t="str">
            <v>No seasonal occupacy customers</v>
          </cell>
          <cell r="B23" t="str">
            <v>YNSUM</v>
          </cell>
          <cell r="C23">
            <v>2004</v>
          </cell>
          <cell r="D23">
            <v>0</v>
          </cell>
          <cell r="E23">
            <v>187</v>
          </cell>
          <cell r="F23">
            <v>0</v>
          </cell>
          <cell r="G23">
            <v>0</v>
          </cell>
          <cell r="H23">
            <v>0</v>
          </cell>
          <cell r="I23">
            <v>0</v>
          </cell>
          <cell r="J23">
            <v>0</v>
          </cell>
          <cell r="K23">
            <v>0</v>
          </cell>
          <cell r="L23">
            <v>3</v>
          </cell>
          <cell r="M23">
            <v>0</v>
          </cell>
          <cell r="N23">
            <v>0</v>
          </cell>
          <cell r="O23">
            <v>0</v>
          </cell>
          <cell r="P23">
            <v>0</v>
          </cell>
          <cell r="Q23">
            <v>0</v>
          </cell>
          <cell r="R23">
            <v>200</v>
          </cell>
          <cell r="S23">
            <v>0</v>
          </cell>
          <cell r="T23">
            <v>0</v>
          </cell>
          <cell r="U23">
            <v>0</v>
          </cell>
          <cell r="V23">
            <v>235</v>
          </cell>
          <cell r="W23">
            <v>65</v>
          </cell>
          <cell r="X23">
            <v>0</v>
          </cell>
          <cell r="Y23">
            <v>0</v>
          </cell>
          <cell r="Z23">
            <v>0</v>
          </cell>
          <cell r="AA23">
            <v>9</v>
          </cell>
          <cell r="AB23">
            <v>0</v>
          </cell>
          <cell r="AC23">
            <v>0</v>
          </cell>
          <cell r="AD23">
            <v>148</v>
          </cell>
          <cell r="AE23">
            <v>142</v>
          </cell>
          <cell r="AF23">
            <v>6</v>
          </cell>
          <cell r="AG23">
            <v>0</v>
          </cell>
          <cell r="AH23">
            <v>0</v>
          </cell>
          <cell r="AI23">
            <v>0</v>
          </cell>
          <cell r="AJ23">
            <v>0</v>
          </cell>
          <cell r="AK23">
            <v>5000</v>
          </cell>
          <cell r="AL23">
            <v>0</v>
          </cell>
          <cell r="AM23">
            <v>0</v>
          </cell>
          <cell r="AN23">
            <v>0</v>
          </cell>
          <cell r="AO23">
            <v>0</v>
          </cell>
          <cell r="AP23">
            <v>0</v>
          </cell>
          <cell r="AQ23">
            <v>0</v>
          </cell>
          <cell r="AR23">
            <v>0</v>
          </cell>
          <cell r="AS23">
            <v>0</v>
          </cell>
          <cell r="AT23">
            <v>154000</v>
          </cell>
          <cell r="AU23">
            <v>154000</v>
          </cell>
          <cell r="AV23">
            <v>0</v>
          </cell>
          <cell r="AW23">
            <v>0</v>
          </cell>
          <cell r="AX23">
            <v>828</v>
          </cell>
          <cell r="AY23">
            <v>200</v>
          </cell>
          <cell r="AZ23">
            <v>0</v>
          </cell>
          <cell r="BA23">
            <v>0</v>
          </cell>
          <cell r="BB23">
            <v>0</v>
          </cell>
          <cell r="BC23">
            <v>151</v>
          </cell>
          <cell r="BD23">
            <v>0</v>
          </cell>
          <cell r="BE23">
            <v>0</v>
          </cell>
          <cell r="BF23">
            <v>0</v>
          </cell>
          <cell r="BG23">
            <v>0</v>
          </cell>
          <cell r="BH23">
            <v>0</v>
          </cell>
          <cell r="BI23">
            <v>525</v>
          </cell>
          <cell r="BJ23">
            <v>0</v>
          </cell>
          <cell r="BK23">
            <v>525</v>
          </cell>
          <cell r="BL23">
            <v>0</v>
          </cell>
          <cell r="BM23">
            <v>0</v>
          </cell>
          <cell r="BN23">
            <v>0</v>
          </cell>
          <cell r="BO23">
            <v>215</v>
          </cell>
          <cell r="BP23">
            <v>0</v>
          </cell>
          <cell r="BQ23">
            <v>0</v>
          </cell>
          <cell r="BR23">
            <v>0</v>
          </cell>
          <cell r="BS23">
            <v>0</v>
          </cell>
          <cell r="BT23">
            <v>0</v>
          </cell>
          <cell r="BU23">
            <v>0</v>
          </cell>
          <cell r="BV23">
            <v>0</v>
          </cell>
          <cell r="BW23">
            <v>0</v>
          </cell>
          <cell r="BX23">
            <v>14</v>
          </cell>
          <cell r="BY23">
            <v>0</v>
          </cell>
          <cell r="BZ23">
            <v>0</v>
          </cell>
          <cell r="CA23">
            <v>0</v>
          </cell>
          <cell r="CB23">
            <v>0</v>
          </cell>
          <cell r="CC23">
            <v>0</v>
          </cell>
          <cell r="CD23">
            <v>0</v>
          </cell>
          <cell r="CE23">
            <v>0</v>
          </cell>
          <cell r="CF23">
            <v>0</v>
          </cell>
          <cell r="CG23">
            <v>100</v>
          </cell>
          <cell r="CH23">
            <v>0</v>
          </cell>
          <cell r="CI23">
            <v>0</v>
          </cell>
          <cell r="CJ23">
            <v>112</v>
          </cell>
          <cell r="CK23">
            <v>0</v>
          </cell>
          <cell r="CL23">
            <v>0</v>
          </cell>
          <cell r="CM23">
            <v>0</v>
          </cell>
          <cell r="CN23">
            <v>0</v>
          </cell>
          <cell r="CO23">
            <v>1616</v>
          </cell>
          <cell r="CP23">
            <v>0</v>
          </cell>
          <cell r="CQ23">
            <v>0</v>
          </cell>
          <cell r="CR23">
            <v>1616</v>
          </cell>
          <cell r="CS23">
            <v>2000</v>
          </cell>
          <cell r="CT23">
            <v>0</v>
          </cell>
          <cell r="CU23">
            <v>0</v>
          </cell>
          <cell r="CV23">
            <v>0</v>
          </cell>
          <cell r="CW23">
            <v>0</v>
          </cell>
          <cell r="CX23">
            <v>0</v>
          </cell>
          <cell r="CY23">
            <v>450</v>
          </cell>
          <cell r="CZ23">
            <v>0</v>
          </cell>
          <cell r="DA23">
            <v>0</v>
          </cell>
        </row>
        <row r="24">
          <cell r="A24" t="str">
            <v>Utility winter max peak load</v>
          </cell>
          <cell r="B24" t="str">
            <v>PEAKW</v>
          </cell>
          <cell r="C24">
            <v>2004</v>
          </cell>
          <cell r="D24">
            <v>7906</v>
          </cell>
          <cell r="E24">
            <v>274862</v>
          </cell>
          <cell r="F24">
            <v>176687</v>
          </cell>
          <cell r="G24">
            <v>43268</v>
          </cell>
          <cell r="H24">
            <v>159544</v>
          </cell>
          <cell r="I24">
            <v>286076</v>
          </cell>
          <cell r="J24">
            <v>244129</v>
          </cell>
          <cell r="K24">
            <v>27631</v>
          </cell>
          <cell r="L24">
            <v>7834</v>
          </cell>
          <cell r="M24">
            <v>140468</v>
          </cell>
          <cell r="N24">
            <v>5811</v>
          </cell>
          <cell r="O24">
            <v>70523</v>
          </cell>
          <cell r="P24">
            <v>7251</v>
          </cell>
          <cell r="Q24">
            <v>1631</v>
          </cell>
          <cell r="R24">
            <v>16258</v>
          </cell>
          <cell r="S24">
            <v>34623</v>
          </cell>
          <cell r="T24">
            <v>1240200</v>
          </cell>
          <cell r="U24">
            <v>488</v>
          </cell>
          <cell r="V24">
            <v>81291</v>
          </cell>
          <cell r="W24">
            <v>15318</v>
          </cell>
          <cell r="X24">
            <v>91605</v>
          </cell>
          <cell r="Y24">
            <v>102891</v>
          </cell>
          <cell r="Z24">
            <v>50710</v>
          </cell>
          <cell r="AA24">
            <v>18859</v>
          </cell>
          <cell r="AB24">
            <v>11563</v>
          </cell>
          <cell r="AC24">
            <v>44252</v>
          </cell>
          <cell r="AD24">
            <v>197509</v>
          </cell>
          <cell r="AE24">
            <v>184248</v>
          </cell>
          <cell r="AF24">
            <v>13261</v>
          </cell>
          <cell r="AG24">
            <v>39459</v>
          </cell>
          <cell r="AH24">
            <v>247574</v>
          </cell>
          <cell r="AI24">
            <v>243748</v>
          </cell>
          <cell r="AJ24">
            <v>3826</v>
          </cell>
          <cell r="AK24">
            <v>73676</v>
          </cell>
          <cell r="AL24">
            <v>98950</v>
          </cell>
          <cell r="AM24">
            <v>22160</v>
          </cell>
          <cell r="AN24">
            <v>1077296.67</v>
          </cell>
          <cell r="AO24">
            <v>836121.67</v>
          </cell>
          <cell r="AP24">
            <v>241175</v>
          </cell>
          <cell r="AQ24">
            <v>7653</v>
          </cell>
          <cell r="AR24">
            <v>40003</v>
          </cell>
          <cell r="AS24">
            <v>578900</v>
          </cell>
          <cell r="AT24">
            <v>9651</v>
          </cell>
          <cell r="AU24">
            <v>4438</v>
          </cell>
          <cell r="AV24">
            <v>5213</v>
          </cell>
          <cell r="AW24">
            <v>1405279</v>
          </cell>
          <cell r="AX24">
            <v>53706</v>
          </cell>
          <cell r="AY24">
            <v>22867</v>
          </cell>
          <cell r="AZ24">
            <v>147462</v>
          </cell>
          <cell r="BA24">
            <v>344351</v>
          </cell>
          <cell r="BB24">
            <v>50333</v>
          </cell>
          <cell r="BC24">
            <v>46324</v>
          </cell>
          <cell r="BD24">
            <v>536394</v>
          </cell>
          <cell r="BE24">
            <v>34630</v>
          </cell>
          <cell r="BF24">
            <v>40658</v>
          </cell>
          <cell r="BG24">
            <v>104178</v>
          </cell>
          <cell r="BH24">
            <v>3991</v>
          </cell>
          <cell r="BI24">
            <v>132614</v>
          </cell>
          <cell r="BJ24">
            <v>122374</v>
          </cell>
          <cell r="BK24">
            <v>10240</v>
          </cell>
          <cell r="BL24">
            <v>201345</v>
          </cell>
          <cell r="BM24">
            <v>139345</v>
          </cell>
          <cell r="BN24">
            <v>62000</v>
          </cell>
          <cell r="BO24">
            <v>30163</v>
          </cell>
          <cell r="BP24">
            <v>64706</v>
          </cell>
          <cell r="BQ24">
            <v>121809</v>
          </cell>
          <cell r="BR24">
            <v>23920</v>
          </cell>
          <cell r="BS24">
            <v>275735</v>
          </cell>
          <cell r="BT24">
            <v>42087</v>
          </cell>
          <cell r="BU24">
            <v>74924</v>
          </cell>
          <cell r="BV24">
            <v>233000</v>
          </cell>
          <cell r="BW24">
            <v>43015</v>
          </cell>
          <cell r="BX24">
            <v>20090</v>
          </cell>
          <cell r="BY24">
            <v>161348</v>
          </cell>
          <cell r="BZ24">
            <v>2976</v>
          </cell>
          <cell r="CA24">
            <v>151842</v>
          </cell>
          <cell r="CB24">
            <v>6530</v>
          </cell>
          <cell r="CC24">
            <v>33790</v>
          </cell>
          <cell r="CD24">
            <v>1066070</v>
          </cell>
          <cell r="CE24">
            <v>992497</v>
          </cell>
          <cell r="CF24">
            <v>73573</v>
          </cell>
          <cell r="CG24">
            <v>151</v>
          </cell>
          <cell r="CH24">
            <v>19991</v>
          </cell>
          <cell r="CI24">
            <v>26771</v>
          </cell>
          <cell r="CJ24">
            <v>21279</v>
          </cell>
          <cell r="CK24">
            <v>60964</v>
          </cell>
          <cell r="CL24">
            <v>198752</v>
          </cell>
          <cell r="CM24">
            <v>38752</v>
          </cell>
          <cell r="CN24">
            <v>4420214</v>
          </cell>
          <cell r="CO24">
            <v>458551</v>
          </cell>
          <cell r="CP24">
            <v>426300</v>
          </cell>
          <cell r="CQ24">
            <v>10016</v>
          </cell>
          <cell r="CR24">
            <v>22235</v>
          </cell>
          <cell r="CS24">
            <v>24285</v>
          </cell>
          <cell r="CT24">
            <v>227746</v>
          </cell>
          <cell r="CU24">
            <v>84210</v>
          </cell>
          <cell r="CV24">
            <v>16254</v>
          </cell>
          <cell r="CW24">
            <v>24</v>
          </cell>
          <cell r="CX24">
            <v>11065</v>
          </cell>
          <cell r="CY24">
            <v>94390</v>
          </cell>
          <cell r="CZ24">
            <v>152518</v>
          </cell>
          <cell r="DA24">
            <v>67515</v>
          </cell>
        </row>
        <row r="25">
          <cell r="A25" t="str">
            <v>Utility summer max peak load</v>
          </cell>
          <cell r="B25" t="str">
            <v>PEAKS</v>
          </cell>
          <cell r="C25">
            <v>2004</v>
          </cell>
          <cell r="D25">
            <v>7482</v>
          </cell>
          <cell r="E25">
            <v>274400</v>
          </cell>
          <cell r="F25">
            <v>203116</v>
          </cell>
          <cell r="G25">
            <v>45669</v>
          </cell>
          <cell r="H25">
            <v>172536</v>
          </cell>
          <cell r="I25">
            <v>338382</v>
          </cell>
          <cell r="J25">
            <v>278055</v>
          </cell>
          <cell r="K25">
            <v>24930</v>
          </cell>
          <cell r="L25">
            <v>6092</v>
          </cell>
          <cell r="M25">
            <v>167094</v>
          </cell>
          <cell r="N25">
            <v>5684</v>
          </cell>
          <cell r="O25">
            <v>54873</v>
          </cell>
          <cell r="P25">
            <v>4509</v>
          </cell>
          <cell r="Q25">
            <v>1572</v>
          </cell>
          <cell r="R25">
            <v>14906</v>
          </cell>
          <cell r="S25">
            <v>43845</v>
          </cell>
          <cell r="T25">
            <v>1426800</v>
          </cell>
          <cell r="U25">
            <v>602</v>
          </cell>
          <cell r="V25">
            <v>64632</v>
          </cell>
          <cell r="W25">
            <v>9225</v>
          </cell>
          <cell r="X25">
            <v>124845</v>
          </cell>
          <cell r="Y25">
            <v>99671</v>
          </cell>
          <cell r="Z25">
            <v>49484</v>
          </cell>
          <cell r="AA25">
            <v>13508</v>
          </cell>
          <cell r="AB25">
            <v>8129</v>
          </cell>
          <cell r="AC25">
            <v>23287</v>
          </cell>
          <cell r="AD25">
            <v>149649</v>
          </cell>
          <cell r="AE25">
            <v>140106</v>
          </cell>
          <cell r="AF25">
            <v>9543</v>
          </cell>
          <cell r="AG25">
            <v>53374</v>
          </cell>
          <cell r="AH25">
            <v>258016</v>
          </cell>
          <cell r="AI25">
            <v>254968</v>
          </cell>
          <cell r="AJ25">
            <v>3048</v>
          </cell>
          <cell r="AK25">
            <v>66423</v>
          </cell>
          <cell r="AL25">
            <v>90154</v>
          </cell>
          <cell r="AM25">
            <v>17926</v>
          </cell>
          <cell r="AN25">
            <v>1181579.23</v>
          </cell>
          <cell r="AO25">
            <v>916979.23</v>
          </cell>
          <cell r="AP25">
            <v>264600</v>
          </cell>
          <cell r="AQ25">
            <v>4896</v>
          </cell>
          <cell r="AR25">
            <v>32076</v>
          </cell>
          <cell r="AS25">
            <v>645900</v>
          </cell>
          <cell r="AT25">
            <v>6247</v>
          </cell>
          <cell r="AU25">
            <v>3043</v>
          </cell>
          <cell r="AV25">
            <v>3204</v>
          </cell>
          <cell r="AW25">
            <v>1256230</v>
          </cell>
          <cell r="AX25">
            <v>38260</v>
          </cell>
          <cell r="AY25">
            <v>17147</v>
          </cell>
          <cell r="AZ25">
            <v>109502</v>
          </cell>
          <cell r="BA25">
            <v>338448</v>
          </cell>
          <cell r="BB25">
            <v>43804</v>
          </cell>
          <cell r="BC25">
            <v>34343</v>
          </cell>
          <cell r="BD25">
            <v>626856</v>
          </cell>
          <cell r="BE25">
            <v>37690</v>
          </cell>
          <cell r="BF25">
            <v>36300</v>
          </cell>
          <cell r="BG25">
            <v>101506</v>
          </cell>
          <cell r="BH25">
            <v>3891</v>
          </cell>
          <cell r="BI25">
            <v>140248</v>
          </cell>
          <cell r="BJ25">
            <v>133011</v>
          </cell>
          <cell r="BK25">
            <v>7237</v>
          </cell>
          <cell r="BL25">
            <v>232149</v>
          </cell>
          <cell r="BM25">
            <v>163149</v>
          </cell>
          <cell r="BN25">
            <v>69000</v>
          </cell>
          <cell r="BO25">
            <v>36150</v>
          </cell>
          <cell r="BP25">
            <v>62443</v>
          </cell>
          <cell r="BQ25">
            <v>83059</v>
          </cell>
          <cell r="BR25">
            <v>19088</v>
          </cell>
          <cell r="BS25">
            <v>330378</v>
          </cell>
          <cell r="BT25">
            <v>42493</v>
          </cell>
          <cell r="BU25">
            <v>73528</v>
          </cell>
          <cell r="BV25">
            <v>200000</v>
          </cell>
          <cell r="BW25">
            <v>26600</v>
          </cell>
          <cell r="BX25">
            <v>10625</v>
          </cell>
          <cell r="BY25">
            <v>136574</v>
          </cell>
          <cell r="BZ25">
            <v>1880</v>
          </cell>
          <cell r="CA25">
            <v>129702</v>
          </cell>
          <cell r="CB25">
            <v>4992</v>
          </cell>
          <cell r="CC25">
            <v>34961</v>
          </cell>
          <cell r="CD25">
            <v>1300564</v>
          </cell>
          <cell r="CE25">
            <v>1230769</v>
          </cell>
          <cell r="CF25">
            <v>69795</v>
          </cell>
          <cell r="CG25">
            <v>108</v>
          </cell>
          <cell r="CH25">
            <v>14941</v>
          </cell>
          <cell r="CI25">
            <v>30552</v>
          </cell>
          <cell r="CJ25">
            <v>14564</v>
          </cell>
          <cell r="CK25">
            <v>65409</v>
          </cell>
          <cell r="CL25">
            <v>155397</v>
          </cell>
          <cell r="CM25">
            <v>41171</v>
          </cell>
          <cell r="CN25">
            <v>4520766</v>
          </cell>
          <cell r="CO25">
            <v>421821</v>
          </cell>
          <cell r="CP25">
            <v>398500</v>
          </cell>
          <cell r="CQ25">
            <v>8614</v>
          </cell>
          <cell r="CR25">
            <v>14707</v>
          </cell>
          <cell r="CS25">
            <v>21397</v>
          </cell>
          <cell r="CT25">
            <v>229605</v>
          </cell>
          <cell r="CU25">
            <v>87178</v>
          </cell>
          <cell r="CV25">
            <v>13414</v>
          </cell>
          <cell r="CW25">
            <v>25</v>
          </cell>
          <cell r="CX25">
            <v>10761</v>
          </cell>
          <cell r="CY25">
            <v>61323</v>
          </cell>
          <cell r="CZ25">
            <v>155149</v>
          </cell>
          <cell r="DA25">
            <v>70862</v>
          </cell>
        </row>
        <row r="26">
          <cell r="A26" t="str">
            <v>Utility average peak load</v>
          </cell>
          <cell r="B26" t="str">
            <v>PEAKA</v>
          </cell>
          <cell r="C26">
            <v>2004</v>
          </cell>
          <cell r="D26">
            <v>6066</v>
          </cell>
          <cell r="E26">
            <v>243518</v>
          </cell>
          <cell r="F26">
            <v>173820</v>
          </cell>
          <cell r="G26">
            <v>41600</v>
          </cell>
          <cell r="H26">
            <v>153245</v>
          </cell>
          <cell r="I26">
            <v>274618</v>
          </cell>
          <cell r="J26">
            <v>276185</v>
          </cell>
          <cell r="K26">
            <v>24429</v>
          </cell>
          <cell r="L26">
            <v>5119</v>
          </cell>
          <cell r="M26">
            <v>141017</v>
          </cell>
          <cell r="N26">
            <v>5203</v>
          </cell>
          <cell r="O26">
            <v>56690</v>
          </cell>
          <cell r="P26">
            <v>4894</v>
          </cell>
          <cell r="Q26">
            <v>1421</v>
          </cell>
          <cell r="R26">
            <v>14215</v>
          </cell>
          <cell r="S26">
            <v>34339</v>
          </cell>
          <cell r="T26">
            <v>1221577</v>
          </cell>
          <cell r="U26">
            <v>495</v>
          </cell>
          <cell r="V26">
            <v>62959</v>
          </cell>
          <cell r="W26">
            <v>10658</v>
          </cell>
          <cell r="X26">
            <v>93036</v>
          </cell>
          <cell r="Y26">
            <v>93103</v>
          </cell>
          <cell r="Z26">
            <v>45586</v>
          </cell>
          <cell r="AA26">
            <v>13637</v>
          </cell>
          <cell r="AB26">
            <v>1641</v>
          </cell>
          <cell r="AC26">
            <v>29385</v>
          </cell>
          <cell r="AD26">
            <v>146894</v>
          </cell>
          <cell r="AE26">
            <v>137521</v>
          </cell>
          <cell r="AF26">
            <v>9373</v>
          </cell>
          <cell r="AG26">
            <v>30897</v>
          </cell>
          <cell r="AH26">
            <v>238438</v>
          </cell>
          <cell r="AI26">
            <v>235516</v>
          </cell>
          <cell r="AJ26">
            <v>2922</v>
          </cell>
          <cell r="AK26">
            <v>61799</v>
          </cell>
          <cell r="AL26">
            <v>81183</v>
          </cell>
          <cell r="AM26">
            <v>18185</v>
          </cell>
          <cell r="AN26">
            <v>1044943.5</v>
          </cell>
          <cell r="AO26">
            <v>813298.5</v>
          </cell>
          <cell r="AP26">
            <v>231645</v>
          </cell>
          <cell r="AQ26">
            <v>4462</v>
          </cell>
          <cell r="AR26">
            <v>31984</v>
          </cell>
          <cell r="AS26">
            <v>560800</v>
          </cell>
          <cell r="AT26">
            <v>6690</v>
          </cell>
          <cell r="AU26">
            <v>3253</v>
          </cell>
          <cell r="AV26">
            <v>3437</v>
          </cell>
          <cell r="AW26">
            <v>1182432</v>
          </cell>
          <cell r="AX26">
            <v>39995</v>
          </cell>
          <cell r="AY26">
            <v>17544</v>
          </cell>
          <cell r="AZ26">
            <v>112201</v>
          </cell>
          <cell r="BA26">
            <v>309780</v>
          </cell>
          <cell r="BB26">
            <v>43176</v>
          </cell>
          <cell r="BC26">
            <v>34935</v>
          </cell>
          <cell r="BD26">
            <v>525337</v>
          </cell>
          <cell r="BE26">
            <v>33510</v>
          </cell>
          <cell r="BF26">
            <v>33583</v>
          </cell>
          <cell r="BG26">
            <v>93380</v>
          </cell>
          <cell r="BH26">
            <v>656</v>
          </cell>
          <cell r="BI26">
            <v>120976</v>
          </cell>
          <cell r="BJ26">
            <v>113601</v>
          </cell>
          <cell r="BK26">
            <v>7375</v>
          </cell>
          <cell r="BL26">
            <v>194888</v>
          </cell>
          <cell r="BM26">
            <v>134888</v>
          </cell>
          <cell r="BN26">
            <v>60000</v>
          </cell>
          <cell r="BO26">
            <v>29149</v>
          </cell>
          <cell r="BP26">
            <v>58317</v>
          </cell>
          <cell r="BQ26">
            <v>90195</v>
          </cell>
          <cell r="BR26">
            <v>21504</v>
          </cell>
          <cell r="BS26">
            <v>270811</v>
          </cell>
          <cell r="BT26">
            <v>38080</v>
          </cell>
          <cell r="BU26">
            <v>59320</v>
          </cell>
          <cell r="BV26">
            <v>188000</v>
          </cell>
          <cell r="BW26">
            <v>28653</v>
          </cell>
          <cell r="BX26">
            <v>13499</v>
          </cell>
          <cell r="BY26">
            <v>129383</v>
          </cell>
          <cell r="BZ26">
            <v>2157</v>
          </cell>
          <cell r="CA26">
            <v>121862</v>
          </cell>
          <cell r="CB26">
            <v>5364</v>
          </cell>
          <cell r="CC26">
            <v>31882</v>
          </cell>
          <cell r="CD26">
            <v>1076942</v>
          </cell>
          <cell r="CE26">
            <v>1013278</v>
          </cell>
          <cell r="CF26">
            <v>63664</v>
          </cell>
          <cell r="CG26">
            <v>114</v>
          </cell>
          <cell r="CH26">
            <v>15966</v>
          </cell>
          <cell r="CI26">
            <v>21972</v>
          </cell>
          <cell r="CJ26">
            <v>15767</v>
          </cell>
          <cell r="CK26">
            <v>57387</v>
          </cell>
          <cell r="CL26">
            <v>161420</v>
          </cell>
          <cell r="CM26">
            <v>37397</v>
          </cell>
          <cell r="CN26">
            <v>4042889</v>
          </cell>
          <cell r="CO26">
            <v>393912</v>
          </cell>
          <cell r="CP26">
            <v>370300</v>
          </cell>
          <cell r="CQ26">
            <v>8206</v>
          </cell>
          <cell r="CR26">
            <v>15406</v>
          </cell>
          <cell r="CS26">
            <v>17643</v>
          </cell>
          <cell r="CT26">
            <v>208987</v>
          </cell>
          <cell r="CU26">
            <v>79728</v>
          </cell>
          <cell r="CV26">
            <v>13916</v>
          </cell>
          <cell r="CW26">
            <v>24</v>
          </cell>
          <cell r="CX26">
            <v>10299</v>
          </cell>
          <cell r="CY26">
            <v>71394</v>
          </cell>
          <cell r="CZ26">
            <v>132481</v>
          </cell>
          <cell r="DA26">
            <v>64500</v>
          </cell>
        </row>
        <row r="27">
          <cell r="A27" t="str">
            <v>Total circuit kms of line</v>
          </cell>
          <cell r="B27" t="str">
            <v>KMC</v>
          </cell>
          <cell r="C27">
            <v>2004</v>
          </cell>
          <cell r="D27">
            <v>92.5</v>
          </cell>
          <cell r="E27">
            <v>1517</v>
          </cell>
          <cell r="F27">
            <v>783.5</v>
          </cell>
          <cell r="G27">
            <v>432</v>
          </cell>
          <cell r="H27">
            <v>446</v>
          </cell>
          <cell r="I27">
            <v>1383</v>
          </cell>
          <cell r="J27">
            <v>1082</v>
          </cell>
          <cell r="K27">
            <v>140.30000000000001</v>
          </cell>
          <cell r="L27">
            <v>27.5</v>
          </cell>
          <cell r="M27">
            <v>745</v>
          </cell>
          <cell r="N27">
            <v>21</v>
          </cell>
          <cell r="O27">
            <v>320</v>
          </cell>
          <cell r="P27">
            <v>28.1</v>
          </cell>
          <cell r="Q27">
            <v>7.6</v>
          </cell>
          <cell r="R27">
            <v>142</v>
          </cell>
          <cell r="S27">
            <v>136.1</v>
          </cell>
          <cell r="T27">
            <v>4972</v>
          </cell>
          <cell r="U27">
            <v>1184</v>
          </cell>
          <cell r="V27">
            <v>258</v>
          </cell>
          <cell r="W27">
            <v>136.19999999999999</v>
          </cell>
          <cell r="X27">
            <v>462.9</v>
          </cell>
          <cell r="Y27">
            <v>274.89999999999998</v>
          </cell>
          <cell r="Z27">
            <v>487.6</v>
          </cell>
          <cell r="AA27">
            <v>84.6</v>
          </cell>
          <cell r="AB27">
            <v>8.1</v>
          </cell>
          <cell r="AC27">
            <v>1832.5</v>
          </cell>
          <cell r="AD27">
            <v>870.6</v>
          </cell>
          <cell r="AE27">
            <v>833.6</v>
          </cell>
          <cell r="AF27">
            <v>37</v>
          </cell>
          <cell r="AG27">
            <v>233.4</v>
          </cell>
          <cell r="AH27">
            <v>948.4</v>
          </cell>
          <cell r="AI27">
            <v>916</v>
          </cell>
          <cell r="AJ27">
            <v>32.4</v>
          </cell>
          <cell r="AK27">
            <v>1649</v>
          </cell>
          <cell r="AL27">
            <v>1301.0999999999999</v>
          </cell>
          <cell r="AM27">
            <v>68.400000000000006</v>
          </cell>
          <cell r="AN27">
            <v>3203</v>
          </cell>
          <cell r="AO27">
            <v>2481</v>
          </cell>
          <cell r="AP27">
            <v>722</v>
          </cell>
          <cell r="AQ27">
            <v>22.8</v>
          </cell>
          <cell r="AR27">
            <v>65.400000000000006</v>
          </cell>
          <cell r="AS27">
            <v>2384</v>
          </cell>
          <cell r="AT27">
            <v>119060.4</v>
          </cell>
          <cell r="AU27">
            <v>119040</v>
          </cell>
          <cell r="AV27">
            <v>20.399999999999999</v>
          </cell>
          <cell r="AW27">
            <v>5040</v>
          </cell>
          <cell r="AX27">
            <v>596</v>
          </cell>
          <cell r="AY27">
            <v>98</v>
          </cell>
          <cell r="AZ27">
            <v>347.9</v>
          </cell>
          <cell r="BA27">
            <v>1758</v>
          </cell>
          <cell r="BB27">
            <v>100</v>
          </cell>
          <cell r="BC27">
            <v>659</v>
          </cell>
          <cell r="BD27">
            <v>2498</v>
          </cell>
          <cell r="BE27">
            <v>108</v>
          </cell>
          <cell r="BF27">
            <v>112</v>
          </cell>
          <cell r="BG27">
            <v>730</v>
          </cell>
          <cell r="BH27">
            <v>4</v>
          </cell>
          <cell r="BI27">
            <v>984.8</v>
          </cell>
          <cell r="BJ27">
            <v>627.5</v>
          </cell>
          <cell r="BK27">
            <v>357.3</v>
          </cell>
          <cell r="BL27">
            <v>2091</v>
          </cell>
          <cell r="BM27">
            <v>791</v>
          </cell>
          <cell r="BN27">
            <v>1300</v>
          </cell>
          <cell r="BO27">
            <v>327</v>
          </cell>
          <cell r="BP27">
            <v>770</v>
          </cell>
          <cell r="BQ27">
            <v>560</v>
          </cell>
          <cell r="BR27">
            <v>370</v>
          </cell>
          <cell r="BS27">
            <v>1316</v>
          </cell>
          <cell r="BT27">
            <v>236</v>
          </cell>
          <cell r="BU27">
            <v>297.7</v>
          </cell>
          <cell r="BV27">
            <v>1731</v>
          </cell>
          <cell r="BW27">
            <v>147.4</v>
          </cell>
          <cell r="BX27">
            <v>128</v>
          </cell>
          <cell r="BY27">
            <v>533.79999999999995</v>
          </cell>
          <cell r="BZ27">
            <v>11.8</v>
          </cell>
          <cell r="CA27">
            <v>494</v>
          </cell>
          <cell r="CB27">
            <v>28</v>
          </cell>
          <cell r="CC27">
            <v>271</v>
          </cell>
          <cell r="CD27">
            <v>5751.2</v>
          </cell>
          <cell r="CE27">
            <v>5379</v>
          </cell>
          <cell r="CF27">
            <v>372.2</v>
          </cell>
          <cell r="CG27">
            <v>711</v>
          </cell>
          <cell r="CH27">
            <v>70</v>
          </cell>
          <cell r="CI27">
            <v>86</v>
          </cell>
          <cell r="CJ27">
            <v>212</v>
          </cell>
          <cell r="CK27">
            <v>233</v>
          </cell>
          <cell r="CL27">
            <v>1338.1</v>
          </cell>
          <cell r="CM27">
            <v>231</v>
          </cell>
          <cell r="CN27">
            <v>16869</v>
          </cell>
          <cell r="CO27">
            <v>1789</v>
          </cell>
          <cell r="CP27">
            <v>1510</v>
          </cell>
          <cell r="CQ27">
            <v>32.799999999999997</v>
          </cell>
          <cell r="CR27">
            <v>246.2</v>
          </cell>
          <cell r="CS27">
            <v>208</v>
          </cell>
          <cell r="CT27">
            <v>1324.2</v>
          </cell>
          <cell r="CU27">
            <v>417.7</v>
          </cell>
          <cell r="CV27">
            <v>122</v>
          </cell>
          <cell r="CW27">
            <v>65.2</v>
          </cell>
          <cell r="CX27">
            <v>32.6</v>
          </cell>
          <cell r="CY27">
            <v>443.2</v>
          </cell>
          <cell r="CZ27">
            <v>956</v>
          </cell>
          <cell r="DA27">
            <v>247.7</v>
          </cell>
        </row>
        <row r="28">
          <cell r="A28" t="str">
            <v>Overhead circuit kms of line</v>
          </cell>
          <cell r="B28" t="str">
            <v>KMCO</v>
          </cell>
          <cell r="C28">
            <v>2004</v>
          </cell>
          <cell r="D28">
            <v>92</v>
          </cell>
          <cell r="E28">
            <v>690</v>
          </cell>
          <cell r="F28">
            <v>606.9</v>
          </cell>
          <cell r="G28">
            <v>405</v>
          </cell>
          <cell r="H28">
            <v>255</v>
          </cell>
          <cell r="I28">
            <v>818</v>
          </cell>
          <cell r="J28">
            <v>727</v>
          </cell>
          <cell r="K28">
            <v>77</v>
          </cell>
          <cell r="L28">
            <v>26</v>
          </cell>
          <cell r="M28">
            <v>525</v>
          </cell>
          <cell r="N28">
            <v>17</v>
          </cell>
          <cell r="O28">
            <v>220</v>
          </cell>
          <cell r="P28">
            <v>15.5</v>
          </cell>
          <cell r="Q28">
            <v>6.4</v>
          </cell>
          <cell r="R28">
            <v>137</v>
          </cell>
          <cell r="S28">
            <v>87.8</v>
          </cell>
          <cell r="T28">
            <v>1696</v>
          </cell>
          <cell r="U28">
            <v>813</v>
          </cell>
          <cell r="V28">
            <v>202.9</v>
          </cell>
          <cell r="W28">
            <v>125.6</v>
          </cell>
          <cell r="X28">
            <v>235.3</v>
          </cell>
          <cell r="Y28">
            <v>184.8</v>
          </cell>
          <cell r="Z28">
            <v>20.399999999999999</v>
          </cell>
          <cell r="AA28">
            <v>76.599999999999994</v>
          </cell>
          <cell r="AB28">
            <v>6.3</v>
          </cell>
          <cell r="AC28">
            <v>1831.4</v>
          </cell>
          <cell r="AD28">
            <v>695.6</v>
          </cell>
          <cell r="AE28">
            <v>660.6</v>
          </cell>
          <cell r="AF28">
            <v>35</v>
          </cell>
          <cell r="AG28">
            <v>177.2</v>
          </cell>
          <cell r="AH28">
            <v>411.8</v>
          </cell>
          <cell r="AI28">
            <v>401</v>
          </cell>
          <cell r="AJ28">
            <v>10.8</v>
          </cell>
          <cell r="AK28">
            <v>1570</v>
          </cell>
          <cell r="AL28">
            <v>871.7</v>
          </cell>
          <cell r="AM28">
            <v>57.4</v>
          </cell>
          <cell r="AN28">
            <v>1609</v>
          </cell>
          <cell r="AO28">
            <v>1097</v>
          </cell>
          <cell r="AP28">
            <v>512</v>
          </cell>
          <cell r="AQ28">
            <v>20.3</v>
          </cell>
          <cell r="AR28">
            <v>56.6</v>
          </cell>
          <cell r="AS28">
            <v>734</v>
          </cell>
          <cell r="AT28">
            <v>114860</v>
          </cell>
          <cell r="AU28">
            <v>114840</v>
          </cell>
          <cell r="AV28">
            <v>20</v>
          </cell>
          <cell r="AW28">
            <v>3190</v>
          </cell>
          <cell r="AX28">
            <v>493</v>
          </cell>
          <cell r="AY28">
            <v>88</v>
          </cell>
          <cell r="AZ28">
            <v>241.6</v>
          </cell>
          <cell r="BA28">
            <v>981</v>
          </cell>
          <cell r="BB28">
            <v>93</v>
          </cell>
          <cell r="BC28">
            <v>580</v>
          </cell>
          <cell r="BD28">
            <v>1256</v>
          </cell>
          <cell r="BE28">
            <v>85</v>
          </cell>
          <cell r="BF28">
            <v>78</v>
          </cell>
          <cell r="BG28">
            <v>524</v>
          </cell>
          <cell r="BH28">
            <v>2</v>
          </cell>
          <cell r="BI28">
            <v>577.5</v>
          </cell>
          <cell r="BJ28">
            <v>234.8</v>
          </cell>
          <cell r="BK28">
            <v>342.7</v>
          </cell>
          <cell r="BL28">
            <v>1566</v>
          </cell>
          <cell r="BM28">
            <v>466</v>
          </cell>
          <cell r="BN28">
            <v>1100</v>
          </cell>
          <cell r="BO28">
            <v>252</v>
          </cell>
          <cell r="BP28">
            <v>693</v>
          </cell>
          <cell r="BQ28">
            <v>500</v>
          </cell>
          <cell r="BR28">
            <v>365</v>
          </cell>
          <cell r="BS28">
            <v>530</v>
          </cell>
          <cell r="BT28">
            <v>149</v>
          </cell>
          <cell r="BU28">
            <v>245</v>
          </cell>
          <cell r="BV28">
            <v>892</v>
          </cell>
          <cell r="BW28">
            <v>127.5</v>
          </cell>
          <cell r="BX28">
            <v>117</v>
          </cell>
          <cell r="BY28">
            <v>380.7</v>
          </cell>
          <cell r="BZ28">
            <v>11.8</v>
          </cell>
          <cell r="CA28">
            <v>348</v>
          </cell>
          <cell r="CB28">
            <v>20.9</v>
          </cell>
          <cell r="CC28">
            <v>262.60000000000002</v>
          </cell>
          <cell r="CD28">
            <v>1915.2</v>
          </cell>
          <cell r="CE28">
            <v>1775</v>
          </cell>
          <cell r="CF28">
            <v>140.19999999999999</v>
          </cell>
          <cell r="CG28">
            <v>605</v>
          </cell>
          <cell r="CH28">
            <v>68</v>
          </cell>
          <cell r="CI28">
            <v>76.5</v>
          </cell>
          <cell r="CJ28">
            <v>205.5</v>
          </cell>
          <cell r="CK28">
            <v>175</v>
          </cell>
          <cell r="CL28">
            <v>886.1</v>
          </cell>
          <cell r="CM28">
            <v>135.1</v>
          </cell>
          <cell r="CN28">
            <v>9136</v>
          </cell>
          <cell r="CO28">
            <v>1256.5999999999999</v>
          </cell>
          <cell r="CP28">
            <v>1023</v>
          </cell>
          <cell r="CQ28">
            <v>20.7</v>
          </cell>
          <cell r="CR28">
            <v>212.9</v>
          </cell>
          <cell r="CS28">
            <v>120.8</v>
          </cell>
          <cell r="CT28">
            <v>934.5</v>
          </cell>
          <cell r="CU28">
            <v>323.89999999999998</v>
          </cell>
          <cell r="CV28">
            <v>114</v>
          </cell>
          <cell r="CW28">
            <v>53.2</v>
          </cell>
          <cell r="CX28">
            <v>25.6</v>
          </cell>
          <cell r="CY28">
            <v>334.7</v>
          </cell>
          <cell r="CZ28">
            <v>472.1</v>
          </cell>
          <cell r="DA28">
            <v>148.6</v>
          </cell>
        </row>
        <row r="29">
          <cell r="A29" t="str">
            <v>Underground circuit kms ofline</v>
          </cell>
          <cell r="B29" t="str">
            <v>KMCU</v>
          </cell>
          <cell r="C29">
            <v>2004</v>
          </cell>
          <cell r="D29">
            <v>0.5</v>
          </cell>
          <cell r="E29">
            <v>827</v>
          </cell>
          <cell r="F29">
            <v>176.6</v>
          </cell>
          <cell r="G29">
            <v>27</v>
          </cell>
          <cell r="H29">
            <v>191</v>
          </cell>
          <cell r="I29">
            <v>565</v>
          </cell>
          <cell r="J29">
            <v>355</v>
          </cell>
          <cell r="K29">
            <v>63.3</v>
          </cell>
          <cell r="L29">
            <v>1.5</v>
          </cell>
          <cell r="M29">
            <v>220</v>
          </cell>
          <cell r="N29">
            <v>4</v>
          </cell>
          <cell r="O29">
            <v>100</v>
          </cell>
          <cell r="P29">
            <v>12.6</v>
          </cell>
          <cell r="Q29">
            <v>1.2</v>
          </cell>
          <cell r="R29">
            <v>5</v>
          </cell>
          <cell r="S29">
            <v>48.3</v>
          </cell>
          <cell r="T29">
            <v>3276</v>
          </cell>
          <cell r="U29">
            <v>371</v>
          </cell>
          <cell r="V29">
            <v>55.1</v>
          </cell>
          <cell r="W29">
            <v>10.6</v>
          </cell>
          <cell r="X29">
            <v>227.6</v>
          </cell>
          <cell r="Y29">
            <v>90.1</v>
          </cell>
          <cell r="Z29">
            <v>467.2</v>
          </cell>
          <cell r="AA29">
            <v>8</v>
          </cell>
          <cell r="AB29">
            <v>1.8</v>
          </cell>
          <cell r="AC29">
            <v>1.1000000000000001</v>
          </cell>
          <cell r="AD29">
            <v>175</v>
          </cell>
          <cell r="AE29">
            <v>173</v>
          </cell>
          <cell r="AF29">
            <v>2</v>
          </cell>
          <cell r="AG29">
            <v>56.2</v>
          </cell>
          <cell r="AH29">
            <v>536.6</v>
          </cell>
          <cell r="AI29">
            <v>515</v>
          </cell>
          <cell r="AJ29">
            <v>21.6</v>
          </cell>
          <cell r="AK29">
            <v>79</v>
          </cell>
          <cell r="AL29">
            <v>429.4</v>
          </cell>
          <cell r="AM29">
            <v>11</v>
          </cell>
          <cell r="AN29">
            <v>1594</v>
          </cell>
          <cell r="AO29">
            <v>1384</v>
          </cell>
          <cell r="AP29">
            <v>210</v>
          </cell>
          <cell r="AQ29">
            <v>2.5</v>
          </cell>
          <cell r="AR29">
            <v>8.8000000000000007</v>
          </cell>
          <cell r="AS29">
            <v>1650</v>
          </cell>
          <cell r="AT29">
            <v>4200.3999999999996</v>
          </cell>
          <cell r="AU29">
            <v>4200</v>
          </cell>
          <cell r="AV29">
            <v>0.4</v>
          </cell>
          <cell r="AW29">
            <v>1850</v>
          </cell>
          <cell r="AX29">
            <v>103</v>
          </cell>
          <cell r="AY29">
            <v>10</v>
          </cell>
          <cell r="AZ29">
            <v>106.3</v>
          </cell>
          <cell r="BA29">
            <v>777</v>
          </cell>
          <cell r="BB29">
            <v>7</v>
          </cell>
          <cell r="BC29">
            <v>79</v>
          </cell>
          <cell r="BD29">
            <v>1242</v>
          </cell>
          <cell r="BE29">
            <v>23</v>
          </cell>
          <cell r="BF29">
            <v>34</v>
          </cell>
          <cell r="BG29">
            <v>206</v>
          </cell>
          <cell r="BH29">
            <v>2</v>
          </cell>
          <cell r="BI29">
            <v>407.3</v>
          </cell>
          <cell r="BJ29">
            <v>392.7</v>
          </cell>
          <cell r="BK29">
            <v>14.6</v>
          </cell>
          <cell r="BL29">
            <v>525</v>
          </cell>
          <cell r="BM29">
            <v>325</v>
          </cell>
          <cell r="BN29">
            <v>200</v>
          </cell>
          <cell r="BO29">
            <v>75</v>
          </cell>
          <cell r="BP29">
            <v>77</v>
          </cell>
          <cell r="BQ29">
            <v>60</v>
          </cell>
          <cell r="BR29">
            <v>5</v>
          </cell>
          <cell r="BS29">
            <v>786</v>
          </cell>
          <cell r="BT29">
            <v>87</v>
          </cell>
          <cell r="BU29">
            <v>52.7</v>
          </cell>
          <cell r="BV29">
            <v>839</v>
          </cell>
          <cell r="BW29">
            <v>19.899999999999999</v>
          </cell>
          <cell r="BX29">
            <v>11</v>
          </cell>
          <cell r="BY29">
            <v>153.1</v>
          </cell>
          <cell r="BZ29">
            <v>0</v>
          </cell>
          <cell r="CA29">
            <v>146</v>
          </cell>
          <cell r="CB29">
            <v>7.1</v>
          </cell>
          <cell r="CC29">
            <v>8.4</v>
          </cell>
          <cell r="CD29">
            <v>3836</v>
          </cell>
          <cell r="CE29">
            <v>3604</v>
          </cell>
          <cell r="CF29">
            <v>232</v>
          </cell>
          <cell r="CG29">
            <v>106</v>
          </cell>
          <cell r="CH29">
            <v>2</v>
          </cell>
          <cell r="CI29">
            <v>9.5</v>
          </cell>
          <cell r="CJ29">
            <v>6.5</v>
          </cell>
          <cell r="CK29">
            <v>58</v>
          </cell>
          <cell r="CL29">
            <v>452</v>
          </cell>
          <cell r="CM29">
            <v>95.9</v>
          </cell>
          <cell r="CN29">
            <v>7733</v>
          </cell>
          <cell r="CO29">
            <v>532.4</v>
          </cell>
          <cell r="CP29">
            <v>487</v>
          </cell>
          <cell r="CQ29">
            <v>12.1</v>
          </cell>
          <cell r="CR29">
            <v>33.299999999999997</v>
          </cell>
          <cell r="CS29">
            <v>87.2</v>
          </cell>
          <cell r="CT29">
            <v>389.7</v>
          </cell>
          <cell r="CU29">
            <v>93.8</v>
          </cell>
          <cell r="CV29">
            <v>8</v>
          </cell>
          <cell r="CW29">
            <v>12</v>
          </cell>
          <cell r="CX29">
            <v>7</v>
          </cell>
          <cell r="CY29">
            <v>108.5</v>
          </cell>
          <cell r="CZ29">
            <v>483.9</v>
          </cell>
          <cell r="DA29">
            <v>99.1</v>
          </cell>
        </row>
        <row r="30">
          <cell r="A30" t="str">
            <v>Circuit kilometers 3 phase</v>
          </cell>
          <cell r="B30" t="str">
            <v>KMC3</v>
          </cell>
          <cell r="C30">
            <v>2004</v>
          </cell>
          <cell r="D30">
            <v>47</v>
          </cell>
          <cell r="E30">
            <v>740</v>
          </cell>
          <cell r="F30">
            <v>448.1</v>
          </cell>
          <cell r="G30">
            <v>202</v>
          </cell>
          <cell r="H30">
            <v>211</v>
          </cell>
          <cell r="I30">
            <v>673.8</v>
          </cell>
          <cell r="J30">
            <v>458.2</v>
          </cell>
          <cell r="K30">
            <v>68</v>
          </cell>
          <cell r="L30">
            <v>15.9</v>
          </cell>
          <cell r="M30">
            <v>467</v>
          </cell>
          <cell r="N30">
            <v>10</v>
          </cell>
          <cell r="O30">
            <v>100</v>
          </cell>
          <cell r="P30">
            <v>12.7</v>
          </cell>
          <cell r="Q30">
            <v>5.2</v>
          </cell>
          <cell r="R30">
            <v>0</v>
          </cell>
          <cell r="S30">
            <v>65.900000000000006</v>
          </cell>
          <cell r="T30">
            <v>3005</v>
          </cell>
          <cell r="U30">
            <v>684</v>
          </cell>
          <cell r="V30">
            <v>145</v>
          </cell>
          <cell r="W30">
            <v>30.8</v>
          </cell>
          <cell r="X30">
            <v>166</v>
          </cell>
          <cell r="Y30">
            <v>145.9</v>
          </cell>
          <cell r="Z30">
            <v>0</v>
          </cell>
          <cell r="AA30">
            <v>48.5</v>
          </cell>
          <cell r="AB30">
            <v>3.5</v>
          </cell>
          <cell r="AC30">
            <v>0</v>
          </cell>
          <cell r="AD30">
            <v>20.399999999999999</v>
          </cell>
          <cell r="AE30">
            <v>0</v>
          </cell>
          <cell r="AF30">
            <v>20.399999999999999</v>
          </cell>
          <cell r="AG30">
            <v>107.7</v>
          </cell>
          <cell r="AH30">
            <v>432.9</v>
          </cell>
          <cell r="AI30">
            <v>426</v>
          </cell>
          <cell r="AJ30">
            <v>6.9</v>
          </cell>
          <cell r="AK30">
            <v>599</v>
          </cell>
          <cell r="AL30">
            <v>388.3</v>
          </cell>
          <cell r="AM30">
            <v>27.3</v>
          </cell>
          <cell r="AN30">
            <v>1867</v>
          </cell>
          <cell r="AO30">
            <v>1517</v>
          </cell>
          <cell r="AP30">
            <v>350</v>
          </cell>
          <cell r="AQ30">
            <v>8</v>
          </cell>
          <cell r="AR30">
            <v>42.8</v>
          </cell>
          <cell r="AS30">
            <v>1014.8</v>
          </cell>
          <cell r="AT30">
            <v>44929</v>
          </cell>
          <cell r="AU30">
            <v>44920</v>
          </cell>
          <cell r="AV30">
            <v>9</v>
          </cell>
          <cell r="AW30">
            <v>2680</v>
          </cell>
          <cell r="AX30">
            <v>291</v>
          </cell>
          <cell r="AY30">
            <v>61</v>
          </cell>
          <cell r="AZ30">
            <v>251</v>
          </cell>
          <cell r="BA30">
            <v>755</v>
          </cell>
          <cell r="BB30">
            <v>58</v>
          </cell>
          <cell r="BC30">
            <v>159</v>
          </cell>
          <cell r="BD30">
            <v>1160</v>
          </cell>
          <cell r="BE30">
            <v>64.5</v>
          </cell>
          <cell r="BF30">
            <v>75</v>
          </cell>
          <cell r="BG30">
            <v>380</v>
          </cell>
          <cell r="BH30">
            <v>1</v>
          </cell>
          <cell r="BI30">
            <v>292.10000000000002</v>
          </cell>
          <cell r="BJ30">
            <v>260.8</v>
          </cell>
          <cell r="BK30">
            <v>31.3</v>
          </cell>
          <cell r="BL30">
            <v>861</v>
          </cell>
          <cell r="BM30">
            <v>411</v>
          </cell>
          <cell r="BN30">
            <v>450</v>
          </cell>
          <cell r="BO30">
            <v>174</v>
          </cell>
          <cell r="BP30">
            <v>388</v>
          </cell>
          <cell r="BQ30">
            <v>373</v>
          </cell>
          <cell r="BR30">
            <v>200</v>
          </cell>
          <cell r="BS30">
            <v>698</v>
          </cell>
          <cell r="BT30">
            <v>62</v>
          </cell>
          <cell r="BU30">
            <v>217.9</v>
          </cell>
          <cell r="BV30">
            <v>359.6</v>
          </cell>
          <cell r="BW30">
            <v>94.1</v>
          </cell>
          <cell r="BX30">
            <v>84</v>
          </cell>
          <cell r="BY30">
            <v>347.1</v>
          </cell>
          <cell r="BZ30">
            <v>7.7</v>
          </cell>
          <cell r="CA30">
            <v>320</v>
          </cell>
          <cell r="CB30">
            <v>19.399999999999999</v>
          </cell>
          <cell r="CC30">
            <v>177.5</v>
          </cell>
          <cell r="CD30">
            <v>2620.6</v>
          </cell>
          <cell r="CE30">
            <v>2473</v>
          </cell>
          <cell r="CF30">
            <v>147.6</v>
          </cell>
          <cell r="CG30">
            <v>446</v>
          </cell>
          <cell r="CH30">
            <v>49</v>
          </cell>
          <cell r="CI30">
            <v>43</v>
          </cell>
          <cell r="CJ30">
            <v>72.099999999999994</v>
          </cell>
          <cell r="CK30">
            <v>158</v>
          </cell>
          <cell r="CL30">
            <v>754</v>
          </cell>
          <cell r="CM30">
            <v>39.200000000000003</v>
          </cell>
          <cell r="CN30">
            <v>0</v>
          </cell>
          <cell r="CO30">
            <v>908</v>
          </cell>
          <cell r="CP30">
            <v>819</v>
          </cell>
          <cell r="CQ30">
            <v>17.2</v>
          </cell>
          <cell r="CR30">
            <v>71.8</v>
          </cell>
          <cell r="CS30">
            <v>87.8</v>
          </cell>
          <cell r="CT30">
            <v>880.1</v>
          </cell>
          <cell r="CU30">
            <v>268.8</v>
          </cell>
          <cell r="CV30">
            <v>86</v>
          </cell>
          <cell r="CW30">
            <v>45.4</v>
          </cell>
          <cell r="CX30">
            <v>19.3</v>
          </cell>
          <cell r="CY30">
            <v>261.39999999999998</v>
          </cell>
          <cell r="CZ30">
            <v>431.1</v>
          </cell>
          <cell r="DA30">
            <v>141.4</v>
          </cell>
        </row>
        <row r="31">
          <cell r="A31" t="str">
            <v>Circuit kilometers 2 phase</v>
          </cell>
          <cell r="B31" t="str">
            <v>KMC2</v>
          </cell>
          <cell r="C31">
            <v>2004</v>
          </cell>
          <cell r="D31">
            <v>0</v>
          </cell>
          <cell r="E31">
            <v>0</v>
          </cell>
          <cell r="F31">
            <v>5.3</v>
          </cell>
          <cell r="G31">
            <v>19</v>
          </cell>
          <cell r="H31">
            <v>0</v>
          </cell>
          <cell r="I31">
            <v>0</v>
          </cell>
          <cell r="J31">
            <v>2</v>
          </cell>
          <cell r="K31">
            <v>0</v>
          </cell>
          <cell r="L31">
            <v>2.2000000000000002</v>
          </cell>
          <cell r="M31">
            <v>2.2999999999999998</v>
          </cell>
          <cell r="N31">
            <v>1</v>
          </cell>
          <cell r="O31">
            <v>0</v>
          </cell>
          <cell r="P31">
            <v>1.4</v>
          </cell>
          <cell r="Q31">
            <v>0</v>
          </cell>
          <cell r="R31">
            <v>0</v>
          </cell>
          <cell r="S31">
            <v>1.4</v>
          </cell>
          <cell r="T31">
            <v>93</v>
          </cell>
          <cell r="U31">
            <v>28.9</v>
          </cell>
          <cell r="V31">
            <v>5</v>
          </cell>
          <cell r="W31">
            <v>0.7</v>
          </cell>
          <cell r="X31">
            <v>0.1</v>
          </cell>
          <cell r="Y31">
            <v>5.7</v>
          </cell>
          <cell r="Z31">
            <v>0</v>
          </cell>
          <cell r="AA31">
            <v>8.8000000000000007</v>
          </cell>
          <cell r="AB31">
            <v>0.2</v>
          </cell>
          <cell r="AC31">
            <v>0</v>
          </cell>
          <cell r="AD31">
            <v>0</v>
          </cell>
          <cell r="AE31">
            <v>0</v>
          </cell>
          <cell r="AF31">
            <v>0</v>
          </cell>
          <cell r="AG31">
            <v>0.4</v>
          </cell>
          <cell r="AH31">
            <v>0</v>
          </cell>
          <cell r="AI31">
            <v>0</v>
          </cell>
          <cell r="AJ31">
            <v>0</v>
          </cell>
          <cell r="AK31">
            <v>59</v>
          </cell>
          <cell r="AL31">
            <v>0</v>
          </cell>
          <cell r="AM31">
            <v>0</v>
          </cell>
          <cell r="AN31">
            <v>79.5</v>
          </cell>
          <cell r="AO31">
            <v>79</v>
          </cell>
          <cell r="AP31">
            <v>0.5</v>
          </cell>
          <cell r="AQ31">
            <v>4</v>
          </cell>
          <cell r="AR31">
            <v>0</v>
          </cell>
          <cell r="AS31">
            <v>20.5</v>
          </cell>
          <cell r="AT31">
            <v>3560</v>
          </cell>
          <cell r="AU31">
            <v>3560</v>
          </cell>
          <cell r="AV31">
            <v>0</v>
          </cell>
          <cell r="AW31">
            <v>220</v>
          </cell>
          <cell r="AX31">
            <v>4</v>
          </cell>
          <cell r="AY31">
            <v>0</v>
          </cell>
          <cell r="AZ31">
            <v>0</v>
          </cell>
          <cell r="BA31">
            <v>0</v>
          </cell>
          <cell r="BB31">
            <v>0</v>
          </cell>
          <cell r="BC31">
            <v>34</v>
          </cell>
          <cell r="BD31">
            <v>0</v>
          </cell>
          <cell r="BE31">
            <v>0</v>
          </cell>
          <cell r="BF31">
            <v>0</v>
          </cell>
          <cell r="BG31">
            <v>26</v>
          </cell>
          <cell r="BH31">
            <v>0</v>
          </cell>
          <cell r="BI31">
            <v>7.1</v>
          </cell>
          <cell r="BJ31">
            <v>0</v>
          </cell>
          <cell r="BK31">
            <v>7.1</v>
          </cell>
          <cell r="BL31">
            <v>2</v>
          </cell>
          <cell r="BM31">
            <v>2</v>
          </cell>
          <cell r="BN31">
            <v>0</v>
          </cell>
          <cell r="BO31">
            <v>6</v>
          </cell>
          <cell r="BP31">
            <v>0</v>
          </cell>
          <cell r="BQ31">
            <v>7</v>
          </cell>
          <cell r="BR31">
            <v>0</v>
          </cell>
          <cell r="BS31">
            <v>0</v>
          </cell>
          <cell r="BT31">
            <v>83</v>
          </cell>
          <cell r="BU31">
            <v>5.7</v>
          </cell>
          <cell r="BV31">
            <v>0</v>
          </cell>
          <cell r="BW31">
            <v>1.5</v>
          </cell>
          <cell r="BX31">
            <v>0</v>
          </cell>
          <cell r="BY31">
            <v>8.1</v>
          </cell>
          <cell r="BZ31">
            <v>0</v>
          </cell>
          <cell r="CA31">
            <v>7</v>
          </cell>
          <cell r="CB31">
            <v>1.1000000000000001</v>
          </cell>
          <cell r="CC31">
            <v>0</v>
          </cell>
          <cell r="CD31">
            <v>51</v>
          </cell>
          <cell r="CE31">
            <v>51</v>
          </cell>
          <cell r="CF31">
            <v>0</v>
          </cell>
          <cell r="CG31">
            <v>10</v>
          </cell>
          <cell r="CH31">
            <v>1</v>
          </cell>
          <cell r="CI31">
            <v>0</v>
          </cell>
          <cell r="CJ31">
            <v>0</v>
          </cell>
          <cell r="CK31">
            <v>16</v>
          </cell>
          <cell r="CL31">
            <v>0</v>
          </cell>
          <cell r="CM31">
            <v>0</v>
          </cell>
          <cell r="CN31">
            <v>0</v>
          </cell>
          <cell r="CO31">
            <v>21.3</v>
          </cell>
          <cell r="CP31">
            <v>20</v>
          </cell>
          <cell r="CQ31">
            <v>0.3</v>
          </cell>
          <cell r="CR31">
            <v>1</v>
          </cell>
          <cell r="CS31">
            <v>6.8</v>
          </cell>
          <cell r="CT31">
            <v>39.6</v>
          </cell>
          <cell r="CU31">
            <v>210</v>
          </cell>
          <cell r="CV31">
            <v>0</v>
          </cell>
          <cell r="CW31">
            <v>0</v>
          </cell>
          <cell r="CX31">
            <v>0</v>
          </cell>
          <cell r="CY31">
            <v>1.1000000000000001</v>
          </cell>
          <cell r="CZ31">
            <v>8.1999999999999993</v>
          </cell>
          <cell r="DA31">
            <v>0</v>
          </cell>
        </row>
        <row r="32">
          <cell r="A32" t="str">
            <v>Circuit kms single phase</v>
          </cell>
          <cell r="B32" t="str">
            <v>KMC1</v>
          </cell>
          <cell r="C32">
            <v>2004</v>
          </cell>
          <cell r="D32">
            <v>45.5</v>
          </cell>
          <cell r="E32">
            <v>777</v>
          </cell>
          <cell r="F32">
            <v>330.1</v>
          </cell>
          <cell r="G32">
            <v>211</v>
          </cell>
          <cell r="H32">
            <v>237</v>
          </cell>
          <cell r="I32">
            <v>709</v>
          </cell>
          <cell r="J32">
            <v>618.79999999999995</v>
          </cell>
          <cell r="K32">
            <v>72.3</v>
          </cell>
          <cell r="L32">
            <v>9.4</v>
          </cell>
          <cell r="M32">
            <v>276</v>
          </cell>
          <cell r="N32">
            <v>10</v>
          </cell>
          <cell r="O32">
            <v>220</v>
          </cell>
          <cell r="P32">
            <v>14</v>
          </cell>
          <cell r="Q32">
            <v>2.4</v>
          </cell>
          <cell r="R32">
            <v>0</v>
          </cell>
          <cell r="S32">
            <v>118.4</v>
          </cell>
          <cell r="T32">
            <v>1874</v>
          </cell>
          <cell r="U32">
            <v>470.8</v>
          </cell>
          <cell r="V32">
            <v>106</v>
          </cell>
          <cell r="W32">
            <v>104.7</v>
          </cell>
          <cell r="X32">
            <v>296.8</v>
          </cell>
          <cell r="Y32">
            <v>123.3</v>
          </cell>
          <cell r="Z32">
            <v>0</v>
          </cell>
          <cell r="AA32">
            <v>27.3</v>
          </cell>
          <cell r="AB32">
            <v>2.5</v>
          </cell>
          <cell r="AC32">
            <v>0</v>
          </cell>
          <cell r="AD32">
            <v>16.600000000000001</v>
          </cell>
          <cell r="AE32">
            <v>0</v>
          </cell>
          <cell r="AF32">
            <v>16.600000000000001</v>
          </cell>
          <cell r="AG32">
            <v>125.3</v>
          </cell>
          <cell r="AH32">
            <v>515.5</v>
          </cell>
          <cell r="AI32">
            <v>490</v>
          </cell>
          <cell r="AJ32">
            <v>25.5</v>
          </cell>
          <cell r="AK32">
            <v>991</v>
          </cell>
          <cell r="AL32">
            <v>912.8</v>
          </cell>
          <cell r="AM32">
            <v>41.1</v>
          </cell>
          <cell r="AN32">
            <v>1257</v>
          </cell>
          <cell r="AO32">
            <v>886</v>
          </cell>
          <cell r="AP32">
            <v>371</v>
          </cell>
          <cell r="AQ32">
            <v>10.6</v>
          </cell>
          <cell r="AR32">
            <v>22.6</v>
          </cell>
          <cell r="AS32">
            <v>1349</v>
          </cell>
          <cell r="AT32">
            <v>70571.399999999994</v>
          </cell>
          <cell r="AU32">
            <v>70560</v>
          </cell>
          <cell r="AV32">
            <v>11.4</v>
          </cell>
          <cell r="AW32">
            <v>2140</v>
          </cell>
          <cell r="AX32">
            <v>301</v>
          </cell>
          <cell r="AY32">
            <v>37</v>
          </cell>
          <cell r="AZ32">
            <v>203</v>
          </cell>
          <cell r="BA32">
            <v>1003</v>
          </cell>
          <cell r="BB32">
            <v>42</v>
          </cell>
          <cell r="BC32">
            <v>113</v>
          </cell>
          <cell r="BD32">
            <v>1338</v>
          </cell>
          <cell r="BE32">
            <v>43</v>
          </cell>
          <cell r="BF32">
            <v>25</v>
          </cell>
          <cell r="BG32">
            <v>324</v>
          </cell>
          <cell r="BH32">
            <v>3</v>
          </cell>
          <cell r="BI32">
            <v>671</v>
          </cell>
          <cell r="BJ32">
            <v>366.7</v>
          </cell>
          <cell r="BK32">
            <v>304.3</v>
          </cell>
          <cell r="BL32">
            <v>1228</v>
          </cell>
          <cell r="BM32">
            <v>378</v>
          </cell>
          <cell r="BN32">
            <v>850</v>
          </cell>
          <cell r="BO32">
            <v>152</v>
          </cell>
          <cell r="BP32">
            <v>382</v>
          </cell>
          <cell r="BQ32">
            <v>180</v>
          </cell>
          <cell r="BR32">
            <v>170</v>
          </cell>
          <cell r="BS32">
            <v>618</v>
          </cell>
          <cell r="BT32">
            <v>66</v>
          </cell>
          <cell r="BU32">
            <v>74.099999999999994</v>
          </cell>
          <cell r="BV32">
            <v>509.1</v>
          </cell>
          <cell r="BW32">
            <v>51.8</v>
          </cell>
          <cell r="BX32">
            <v>44</v>
          </cell>
          <cell r="BY32">
            <v>178.6</v>
          </cell>
          <cell r="BZ32">
            <v>4.0999999999999996</v>
          </cell>
          <cell r="CA32">
            <v>167</v>
          </cell>
          <cell r="CB32">
            <v>7.5</v>
          </cell>
          <cell r="CC32">
            <v>93.5</v>
          </cell>
          <cell r="CD32">
            <v>3079.7</v>
          </cell>
          <cell r="CE32">
            <v>2855</v>
          </cell>
          <cell r="CF32">
            <v>224.7</v>
          </cell>
          <cell r="CG32">
            <v>255</v>
          </cell>
          <cell r="CH32">
            <v>20</v>
          </cell>
          <cell r="CI32">
            <v>43</v>
          </cell>
          <cell r="CJ32">
            <v>139.9</v>
          </cell>
          <cell r="CK32">
            <v>59</v>
          </cell>
          <cell r="CL32">
            <v>583</v>
          </cell>
          <cell r="CM32">
            <v>57.2</v>
          </cell>
          <cell r="CN32">
            <v>0</v>
          </cell>
          <cell r="CO32">
            <v>373.7</v>
          </cell>
          <cell r="CP32">
            <v>185</v>
          </cell>
          <cell r="CQ32">
            <v>15.3</v>
          </cell>
          <cell r="CR32">
            <v>173.4</v>
          </cell>
          <cell r="CS32">
            <v>113.4</v>
          </cell>
          <cell r="CT32">
            <v>403.6</v>
          </cell>
          <cell r="CU32">
            <v>148.9</v>
          </cell>
          <cell r="CV32">
            <v>36</v>
          </cell>
          <cell r="CW32">
            <v>19.8</v>
          </cell>
          <cell r="CX32">
            <v>13.2</v>
          </cell>
          <cell r="CY32">
            <v>180.7</v>
          </cell>
          <cell r="CZ32">
            <v>516.4</v>
          </cell>
          <cell r="DA32">
            <v>106.3</v>
          </cell>
        </row>
        <row r="33">
          <cell r="A33" t="str">
            <v>No transmission transformers</v>
          </cell>
          <cell r="B33" t="str">
            <v>NTRST</v>
          </cell>
          <cell r="C33">
            <v>2004</v>
          </cell>
          <cell r="D33">
            <v>0</v>
          </cell>
          <cell r="E33">
            <v>0</v>
          </cell>
          <cell r="F33">
            <v>0</v>
          </cell>
          <cell r="G33">
            <v>0</v>
          </cell>
          <cell r="H33">
            <v>0</v>
          </cell>
          <cell r="I33">
            <v>0</v>
          </cell>
          <cell r="J33">
            <v>2</v>
          </cell>
          <cell r="K33">
            <v>0</v>
          </cell>
          <cell r="L33">
            <v>0</v>
          </cell>
          <cell r="M33">
            <v>0</v>
          </cell>
          <cell r="N33">
            <v>0</v>
          </cell>
          <cell r="O33">
            <v>0</v>
          </cell>
          <cell r="P33">
            <v>0</v>
          </cell>
          <cell r="Q33">
            <v>0</v>
          </cell>
          <cell r="R33">
            <v>0</v>
          </cell>
          <cell r="S33">
            <v>0</v>
          </cell>
          <cell r="T33">
            <v>0</v>
          </cell>
          <cell r="U33">
            <v>10</v>
          </cell>
          <cell r="V33">
            <v>0</v>
          </cell>
          <cell r="W33">
            <v>0</v>
          </cell>
          <cell r="X33">
            <v>0</v>
          </cell>
          <cell r="Y33">
            <v>0</v>
          </cell>
          <cell r="Z33">
            <v>2</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1</v>
          </cell>
          <cell r="AS33">
            <v>2</v>
          </cell>
          <cell r="AT33">
            <v>256</v>
          </cell>
          <cell r="AU33">
            <v>256</v>
          </cell>
          <cell r="AV33">
            <v>0</v>
          </cell>
          <cell r="AW33">
            <v>22</v>
          </cell>
          <cell r="AX33">
            <v>0</v>
          </cell>
          <cell r="AY33">
            <v>3</v>
          </cell>
          <cell r="AZ33">
            <v>0</v>
          </cell>
          <cell r="BA33">
            <v>16</v>
          </cell>
          <cell r="BB33">
            <v>0</v>
          </cell>
          <cell r="BC33">
            <v>0</v>
          </cell>
          <cell r="BD33">
            <v>0</v>
          </cell>
          <cell r="BE33">
            <v>0</v>
          </cell>
          <cell r="BF33">
            <v>0</v>
          </cell>
          <cell r="BG33">
            <v>0</v>
          </cell>
          <cell r="BH33">
            <v>0</v>
          </cell>
          <cell r="BI33">
            <v>0</v>
          </cell>
          <cell r="BJ33">
            <v>0</v>
          </cell>
          <cell r="BK33">
            <v>0</v>
          </cell>
          <cell r="BL33">
            <v>0</v>
          </cell>
          <cell r="BM33">
            <v>0</v>
          </cell>
          <cell r="BN33">
            <v>0</v>
          </cell>
          <cell r="BO33">
            <v>1</v>
          </cell>
          <cell r="BP33">
            <v>1</v>
          </cell>
          <cell r="BQ33">
            <v>0</v>
          </cell>
          <cell r="BR33">
            <v>0</v>
          </cell>
          <cell r="BS33">
            <v>0</v>
          </cell>
          <cell r="BT33">
            <v>0</v>
          </cell>
          <cell r="BU33">
            <v>0</v>
          </cell>
          <cell r="BV33">
            <v>0</v>
          </cell>
          <cell r="BW33">
            <v>0</v>
          </cell>
          <cell r="BX33">
            <v>0</v>
          </cell>
          <cell r="BY33">
            <v>0</v>
          </cell>
          <cell r="BZ33">
            <v>0</v>
          </cell>
          <cell r="CA33">
            <v>0</v>
          </cell>
          <cell r="CB33">
            <v>0</v>
          </cell>
          <cell r="CC33">
            <v>0</v>
          </cell>
          <cell r="CD33">
            <v>18</v>
          </cell>
          <cell r="CE33">
            <v>18</v>
          </cell>
          <cell r="CF33">
            <v>0</v>
          </cell>
          <cell r="CG33">
            <v>8</v>
          </cell>
          <cell r="CH33">
            <v>0</v>
          </cell>
          <cell r="CI33">
            <v>0</v>
          </cell>
          <cell r="CJ33">
            <v>0</v>
          </cell>
          <cell r="CK33">
            <v>0</v>
          </cell>
          <cell r="CL33">
            <v>0</v>
          </cell>
          <cell r="CM33">
            <v>0</v>
          </cell>
          <cell r="CN33">
            <v>2</v>
          </cell>
          <cell r="CO33">
            <v>0</v>
          </cell>
          <cell r="CP33">
            <v>0</v>
          </cell>
          <cell r="CQ33">
            <v>0</v>
          </cell>
          <cell r="CR33">
            <v>0</v>
          </cell>
          <cell r="CS33">
            <v>0</v>
          </cell>
          <cell r="CT33">
            <v>8</v>
          </cell>
          <cell r="CU33">
            <v>0</v>
          </cell>
          <cell r="CV33">
            <v>0</v>
          </cell>
          <cell r="CW33">
            <v>0</v>
          </cell>
          <cell r="CX33">
            <v>0</v>
          </cell>
          <cell r="CY33">
            <v>0</v>
          </cell>
          <cell r="CZ33">
            <v>0</v>
          </cell>
          <cell r="DA33">
            <v>0</v>
          </cell>
        </row>
        <row r="34">
          <cell r="A34" t="str">
            <v>No subtransmission transformer</v>
          </cell>
          <cell r="B34" t="str">
            <v>NTRFST</v>
          </cell>
          <cell r="C34">
            <v>2004</v>
          </cell>
          <cell r="D34">
            <v>4</v>
          </cell>
          <cell r="E34">
            <v>42</v>
          </cell>
          <cell r="F34">
            <v>23</v>
          </cell>
          <cell r="G34">
            <v>0</v>
          </cell>
          <cell r="H34">
            <v>5</v>
          </cell>
          <cell r="I34">
            <v>44</v>
          </cell>
          <cell r="J34">
            <v>8</v>
          </cell>
          <cell r="K34">
            <v>6</v>
          </cell>
          <cell r="L34">
            <v>0</v>
          </cell>
          <cell r="M34">
            <v>44</v>
          </cell>
          <cell r="N34">
            <v>4</v>
          </cell>
          <cell r="O34">
            <v>12</v>
          </cell>
          <cell r="P34">
            <v>1</v>
          </cell>
          <cell r="Q34">
            <v>0</v>
          </cell>
          <cell r="R34">
            <v>17</v>
          </cell>
          <cell r="S34">
            <v>0</v>
          </cell>
          <cell r="T34">
            <v>101</v>
          </cell>
          <cell r="U34">
            <v>25</v>
          </cell>
          <cell r="V34">
            <v>10</v>
          </cell>
          <cell r="W34">
            <v>0</v>
          </cell>
          <cell r="X34">
            <v>6</v>
          </cell>
          <cell r="Y34">
            <v>10</v>
          </cell>
          <cell r="Z34">
            <v>7</v>
          </cell>
          <cell r="AA34">
            <v>0</v>
          </cell>
          <cell r="AB34">
            <v>0</v>
          </cell>
          <cell r="AC34">
            <v>0</v>
          </cell>
          <cell r="AD34">
            <v>37</v>
          </cell>
          <cell r="AE34">
            <v>30</v>
          </cell>
          <cell r="AF34">
            <v>7</v>
          </cell>
          <cell r="AG34">
            <v>0</v>
          </cell>
          <cell r="AH34">
            <v>1</v>
          </cell>
          <cell r="AI34">
            <v>0</v>
          </cell>
          <cell r="AJ34">
            <v>1</v>
          </cell>
          <cell r="AK34">
            <v>18</v>
          </cell>
          <cell r="AL34">
            <v>72</v>
          </cell>
          <cell r="AM34">
            <v>0</v>
          </cell>
          <cell r="AN34">
            <v>48</v>
          </cell>
          <cell r="AO34">
            <v>48</v>
          </cell>
          <cell r="AP34">
            <v>0</v>
          </cell>
          <cell r="AQ34">
            <v>0</v>
          </cell>
          <cell r="AR34">
            <v>3</v>
          </cell>
          <cell r="AS34">
            <v>24</v>
          </cell>
          <cell r="AT34">
            <v>1682</v>
          </cell>
          <cell r="AU34">
            <v>1682</v>
          </cell>
          <cell r="AV34">
            <v>0</v>
          </cell>
          <cell r="AW34">
            <v>154</v>
          </cell>
          <cell r="AX34">
            <v>15</v>
          </cell>
          <cell r="AY34">
            <v>0</v>
          </cell>
          <cell r="AZ34">
            <v>34</v>
          </cell>
          <cell r="BA34">
            <v>7</v>
          </cell>
          <cell r="BB34">
            <v>0</v>
          </cell>
          <cell r="BC34">
            <v>7</v>
          </cell>
          <cell r="BD34">
            <v>51</v>
          </cell>
          <cell r="BE34">
            <v>0</v>
          </cell>
          <cell r="BF34">
            <v>6</v>
          </cell>
          <cell r="BG34">
            <v>8</v>
          </cell>
          <cell r="BH34">
            <v>0</v>
          </cell>
          <cell r="BI34">
            <v>13</v>
          </cell>
          <cell r="BJ34">
            <v>13</v>
          </cell>
          <cell r="BK34">
            <v>0</v>
          </cell>
          <cell r="BL34">
            <v>9</v>
          </cell>
          <cell r="BM34">
            <v>0</v>
          </cell>
          <cell r="BN34">
            <v>9</v>
          </cell>
          <cell r="BO34">
            <v>32</v>
          </cell>
          <cell r="BP34">
            <v>14</v>
          </cell>
          <cell r="BQ34">
            <v>20</v>
          </cell>
          <cell r="BR34">
            <v>0</v>
          </cell>
          <cell r="BS34">
            <v>38</v>
          </cell>
          <cell r="BT34">
            <v>0</v>
          </cell>
          <cell r="BU34">
            <v>0</v>
          </cell>
          <cell r="BV34">
            <v>16</v>
          </cell>
          <cell r="BW34">
            <v>11</v>
          </cell>
          <cell r="BX34">
            <v>3</v>
          </cell>
          <cell r="BY34">
            <v>39</v>
          </cell>
          <cell r="BZ34">
            <v>0</v>
          </cell>
          <cell r="CA34">
            <v>37</v>
          </cell>
          <cell r="CB34">
            <v>2</v>
          </cell>
          <cell r="CC34">
            <v>7</v>
          </cell>
          <cell r="CD34">
            <v>24</v>
          </cell>
          <cell r="CE34">
            <v>15</v>
          </cell>
          <cell r="CF34">
            <v>9</v>
          </cell>
          <cell r="CG34">
            <v>33</v>
          </cell>
          <cell r="CH34">
            <v>5</v>
          </cell>
          <cell r="CI34">
            <v>9</v>
          </cell>
          <cell r="CJ34">
            <v>0</v>
          </cell>
          <cell r="CK34">
            <v>0</v>
          </cell>
          <cell r="CL34">
            <v>33</v>
          </cell>
          <cell r="CM34">
            <v>5</v>
          </cell>
          <cell r="CN34">
            <v>0</v>
          </cell>
          <cell r="CO34">
            <v>66</v>
          </cell>
          <cell r="CP34">
            <v>59</v>
          </cell>
          <cell r="CQ34">
            <v>3</v>
          </cell>
          <cell r="CR34">
            <v>4</v>
          </cell>
          <cell r="CS34">
            <v>3</v>
          </cell>
          <cell r="CT34">
            <v>29</v>
          </cell>
          <cell r="CU34">
            <v>615</v>
          </cell>
          <cell r="CV34">
            <v>6</v>
          </cell>
          <cell r="CW34">
            <v>4</v>
          </cell>
          <cell r="CX34">
            <v>2</v>
          </cell>
          <cell r="CY34">
            <v>28</v>
          </cell>
          <cell r="CZ34">
            <v>14</v>
          </cell>
          <cell r="DA34">
            <v>0</v>
          </cell>
        </row>
        <row r="35">
          <cell r="A35" t="str">
            <v>No distribution transformers</v>
          </cell>
          <cell r="B35" t="str">
            <v>NTRFD</v>
          </cell>
          <cell r="C35">
            <v>2004</v>
          </cell>
          <cell r="D35">
            <v>324</v>
          </cell>
          <cell r="E35">
            <v>9118</v>
          </cell>
          <cell r="F35">
            <v>4895</v>
          </cell>
          <cell r="G35">
            <v>2631</v>
          </cell>
          <cell r="H35">
            <v>3252</v>
          </cell>
          <cell r="I35">
            <v>8605</v>
          </cell>
          <cell r="J35">
            <v>6711</v>
          </cell>
          <cell r="K35">
            <v>813</v>
          </cell>
          <cell r="L35">
            <v>1</v>
          </cell>
          <cell r="M35">
            <v>3496</v>
          </cell>
          <cell r="N35">
            <v>241</v>
          </cell>
          <cell r="O35">
            <v>2000</v>
          </cell>
          <cell r="P35">
            <v>275</v>
          </cell>
          <cell r="Q35">
            <v>66</v>
          </cell>
          <cell r="R35">
            <v>600</v>
          </cell>
          <cell r="S35">
            <v>1502</v>
          </cell>
          <cell r="T35">
            <v>25409</v>
          </cell>
          <cell r="U35">
            <v>8017</v>
          </cell>
          <cell r="V35">
            <v>1563</v>
          </cell>
          <cell r="W35">
            <v>703</v>
          </cell>
          <cell r="X35">
            <v>3028</v>
          </cell>
          <cell r="Y35">
            <v>2418</v>
          </cell>
          <cell r="Z35">
            <v>2601</v>
          </cell>
          <cell r="AA35">
            <v>788</v>
          </cell>
          <cell r="AB35">
            <v>113</v>
          </cell>
          <cell r="AC35">
            <v>5606</v>
          </cell>
          <cell r="AD35">
            <v>5484</v>
          </cell>
          <cell r="AE35">
            <v>5066</v>
          </cell>
          <cell r="AF35">
            <v>418</v>
          </cell>
          <cell r="AG35">
            <v>1420</v>
          </cell>
          <cell r="AH35">
            <v>5189</v>
          </cell>
          <cell r="AI35">
            <v>4939</v>
          </cell>
          <cell r="AJ35">
            <v>250</v>
          </cell>
          <cell r="AK35">
            <v>6408</v>
          </cell>
          <cell r="AL35">
            <v>3569</v>
          </cell>
          <cell r="AM35">
            <v>593</v>
          </cell>
          <cell r="AN35">
            <v>23334</v>
          </cell>
          <cell r="AO35">
            <v>17402</v>
          </cell>
          <cell r="AP35">
            <v>5932</v>
          </cell>
          <cell r="AQ35">
            <v>174</v>
          </cell>
          <cell r="AR35">
            <v>734</v>
          </cell>
          <cell r="AS35">
            <v>13574</v>
          </cell>
          <cell r="AT35">
            <v>505790</v>
          </cell>
          <cell r="AU35">
            <v>505619</v>
          </cell>
          <cell r="AV35">
            <v>171</v>
          </cell>
          <cell r="AW35">
            <v>39756</v>
          </cell>
          <cell r="AX35">
            <v>3124</v>
          </cell>
          <cell r="AY35">
            <v>688</v>
          </cell>
          <cell r="AZ35">
            <v>2200</v>
          </cell>
          <cell r="BA35">
            <v>9386</v>
          </cell>
          <cell r="BB35">
            <v>590</v>
          </cell>
          <cell r="BC35">
            <v>1735</v>
          </cell>
          <cell r="BD35">
            <v>14435</v>
          </cell>
          <cell r="BE35">
            <v>1102</v>
          </cell>
          <cell r="BF35">
            <v>1108</v>
          </cell>
          <cell r="BG35">
            <v>4010</v>
          </cell>
          <cell r="BH35">
            <v>16</v>
          </cell>
          <cell r="BI35">
            <v>3750</v>
          </cell>
          <cell r="BJ35">
            <v>3100</v>
          </cell>
          <cell r="BK35">
            <v>650</v>
          </cell>
          <cell r="BL35">
            <v>8146</v>
          </cell>
          <cell r="BM35">
            <v>4068</v>
          </cell>
          <cell r="BN35">
            <v>4078</v>
          </cell>
          <cell r="BO35">
            <v>1640</v>
          </cell>
          <cell r="BP35">
            <v>4900</v>
          </cell>
          <cell r="BQ35">
            <v>3890</v>
          </cell>
          <cell r="BR35">
            <v>725</v>
          </cell>
          <cell r="BS35">
            <v>7650</v>
          </cell>
          <cell r="BT35">
            <v>1230</v>
          </cell>
          <cell r="BU35">
            <v>1692</v>
          </cell>
          <cell r="BV35">
            <v>6153</v>
          </cell>
          <cell r="BW35">
            <v>1592</v>
          </cell>
          <cell r="BX35">
            <v>687</v>
          </cell>
          <cell r="BY35">
            <v>3489</v>
          </cell>
          <cell r="BZ35">
            <v>134</v>
          </cell>
          <cell r="CA35">
            <v>3149</v>
          </cell>
          <cell r="CB35">
            <v>206</v>
          </cell>
          <cell r="CC35">
            <v>2042</v>
          </cell>
          <cell r="CD35">
            <v>32777</v>
          </cell>
          <cell r="CE35">
            <v>30483</v>
          </cell>
          <cell r="CF35">
            <v>2294</v>
          </cell>
          <cell r="CG35">
            <v>5892</v>
          </cell>
          <cell r="CH35">
            <v>425</v>
          </cell>
          <cell r="CI35">
            <v>965</v>
          </cell>
          <cell r="CJ35">
            <v>930</v>
          </cell>
          <cell r="CK35">
            <v>1295</v>
          </cell>
          <cell r="CL35">
            <v>6777</v>
          </cell>
          <cell r="CM35">
            <v>865</v>
          </cell>
          <cell r="CN35">
            <v>59405</v>
          </cell>
          <cell r="CO35">
            <v>14701</v>
          </cell>
          <cell r="CP35">
            <v>12700</v>
          </cell>
          <cell r="CQ35">
            <v>274</v>
          </cell>
          <cell r="CR35">
            <v>1727</v>
          </cell>
          <cell r="CS35">
            <v>1232</v>
          </cell>
          <cell r="CT35">
            <v>8817</v>
          </cell>
          <cell r="CU35">
            <v>2027</v>
          </cell>
          <cell r="CV35">
            <v>681</v>
          </cell>
          <cell r="CW35">
            <v>417</v>
          </cell>
          <cell r="CX35">
            <v>243</v>
          </cell>
          <cell r="CY35">
            <v>2956</v>
          </cell>
          <cell r="CZ35">
            <v>4857</v>
          </cell>
          <cell r="DA35">
            <v>1640</v>
          </cell>
        </row>
        <row r="36">
          <cell r="A36" t="str">
            <v>Utility average load factor</v>
          </cell>
          <cell r="B36" t="str">
            <v>LF</v>
          </cell>
          <cell r="C36">
            <v>2004</v>
          </cell>
          <cell r="D36">
            <v>75.349999999999994</v>
          </cell>
          <cell r="E36" t="str">
            <v>0.62</v>
          </cell>
          <cell r="F36">
            <v>78.08</v>
          </cell>
          <cell r="G36">
            <v>65.48</v>
          </cell>
          <cell r="H36">
            <v>65</v>
          </cell>
          <cell r="I36">
            <v>71.599999999999994</v>
          </cell>
          <cell r="J36">
            <v>77</v>
          </cell>
          <cell r="K36">
            <v>72.89</v>
          </cell>
          <cell r="L36">
            <v>74.7</v>
          </cell>
          <cell r="M36">
            <v>73.87</v>
          </cell>
          <cell r="N36">
            <v>69.319999999999993</v>
          </cell>
          <cell r="O36">
            <v>77</v>
          </cell>
          <cell r="P36">
            <v>69.53</v>
          </cell>
          <cell r="Q36" t="str">
            <v>0.25</v>
          </cell>
          <cell r="R36">
            <v>59.94</v>
          </cell>
          <cell r="S36">
            <v>71</v>
          </cell>
          <cell r="T36">
            <v>74.599999999999994</v>
          </cell>
          <cell r="U36">
            <v>82</v>
          </cell>
          <cell r="V36" t="str">
            <v>0.74</v>
          </cell>
          <cell r="W36">
            <v>71</v>
          </cell>
          <cell r="X36">
            <v>66.98</v>
          </cell>
          <cell r="Y36">
            <v>80.7</v>
          </cell>
          <cell r="Z36">
            <v>64.5</v>
          </cell>
          <cell r="AA36">
            <v>72.5</v>
          </cell>
          <cell r="AB36">
            <v>76.599999999999994</v>
          </cell>
          <cell r="AC36">
            <v>1.51</v>
          </cell>
          <cell r="AD36">
            <v>0</v>
          </cell>
          <cell r="AE36">
            <v>76.47</v>
          </cell>
          <cell r="AF36">
            <v>613</v>
          </cell>
          <cell r="AG36">
            <v>63.53</v>
          </cell>
          <cell r="AH36">
            <v>0</v>
          </cell>
          <cell r="AI36">
            <v>75.5</v>
          </cell>
          <cell r="AJ36">
            <v>62.6</v>
          </cell>
          <cell r="AK36">
            <v>70.3</v>
          </cell>
          <cell r="AL36">
            <v>80.33</v>
          </cell>
          <cell r="AM36">
            <v>69</v>
          </cell>
          <cell r="AN36">
            <v>0</v>
          </cell>
          <cell r="AO36">
            <v>73.650000000000006</v>
          </cell>
          <cell r="AP36">
            <v>67.7</v>
          </cell>
          <cell r="AQ36">
            <v>71.52</v>
          </cell>
          <cell r="AR36">
            <v>75.36</v>
          </cell>
          <cell r="AS36">
            <v>0</v>
          </cell>
          <cell r="AT36">
            <v>68.599999999999994</v>
          </cell>
          <cell r="AU36" t="str">
            <v>0.80</v>
          </cell>
          <cell r="AV36">
            <v>67.8</v>
          </cell>
          <cell r="AW36" t="str">
            <v>0.74</v>
          </cell>
          <cell r="AX36">
            <v>50</v>
          </cell>
          <cell r="AY36">
            <v>73.72</v>
          </cell>
          <cell r="AZ36" t="str">
            <v>0.75</v>
          </cell>
          <cell r="BA36">
            <v>73.099999999999994</v>
          </cell>
          <cell r="BB36" t="str">
            <v>0.73</v>
          </cell>
          <cell r="BC36">
            <v>74.05</v>
          </cell>
          <cell r="BD36">
            <v>73.099999999999994</v>
          </cell>
          <cell r="BE36">
            <v>70.599999999999994</v>
          </cell>
          <cell r="BF36">
            <v>73.2</v>
          </cell>
          <cell r="BG36">
            <v>74.099999999999994</v>
          </cell>
          <cell r="BH36">
            <v>2714</v>
          </cell>
          <cell r="BI36">
            <v>141.49</v>
          </cell>
          <cell r="BJ36">
            <v>70</v>
          </cell>
          <cell r="BK36">
            <v>71.489999999999995</v>
          </cell>
          <cell r="BL36">
            <v>0</v>
          </cell>
          <cell r="BM36">
            <v>73.400000000000006</v>
          </cell>
          <cell r="BN36">
            <v>88</v>
          </cell>
          <cell r="BO36">
            <v>80.599999999999994</v>
          </cell>
          <cell r="BP36" t="str">
            <v>0.73</v>
          </cell>
          <cell r="BQ36" t="str">
            <v>0.76</v>
          </cell>
          <cell r="BR36">
            <v>74.41</v>
          </cell>
          <cell r="BS36">
            <v>71.900000000000006</v>
          </cell>
          <cell r="BT36">
            <v>72.64</v>
          </cell>
          <cell r="BU36">
            <v>63.4</v>
          </cell>
          <cell r="BV36">
            <v>71.89</v>
          </cell>
          <cell r="BW36" t="str">
            <v>0.56</v>
          </cell>
          <cell r="BX36">
            <v>69.06</v>
          </cell>
          <cell r="BY36">
            <v>0</v>
          </cell>
          <cell r="BZ36">
            <v>71.16</v>
          </cell>
          <cell r="CA36">
            <v>72.25</v>
          </cell>
          <cell r="CB36">
            <v>70.239999999999995</v>
          </cell>
          <cell r="CC36">
            <v>59</v>
          </cell>
          <cell r="CD36">
            <v>70</v>
          </cell>
          <cell r="CE36">
            <v>70</v>
          </cell>
          <cell r="CF36">
            <v>0.81</v>
          </cell>
          <cell r="CG36">
            <v>75.900000000000006</v>
          </cell>
          <cell r="CH36">
            <v>70</v>
          </cell>
          <cell r="CI36">
            <v>70</v>
          </cell>
          <cell r="CJ36">
            <v>8.52</v>
          </cell>
          <cell r="CK36">
            <v>64</v>
          </cell>
          <cell r="CL36">
            <v>76.06</v>
          </cell>
          <cell r="CM36">
            <v>72.099999999999994</v>
          </cell>
          <cell r="CN36">
            <v>74.59</v>
          </cell>
          <cell r="CO36">
            <v>0</v>
          </cell>
          <cell r="CP36">
            <v>69.81</v>
          </cell>
          <cell r="CQ36">
            <v>72.2</v>
          </cell>
          <cell r="CR36">
            <v>74.44</v>
          </cell>
          <cell r="CS36">
            <v>67.98</v>
          </cell>
          <cell r="CT36">
            <v>71</v>
          </cell>
          <cell r="CU36" t="str">
            <v>0.72</v>
          </cell>
          <cell r="CV36">
            <v>74.5</v>
          </cell>
          <cell r="CW36">
            <v>75</v>
          </cell>
          <cell r="CX36">
            <v>73.599999999999994</v>
          </cell>
          <cell r="CY36">
            <v>71.2</v>
          </cell>
          <cell r="CZ36">
            <v>71</v>
          </cell>
          <cell r="DA36">
            <v>73</v>
          </cell>
        </row>
      </sheetData>
      <sheetData sheetId="5" refreshError="1">
        <row r="1">
          <cell r="A1" t="str">
            <v>Distributor Data for Year ended Dec 31st, 2005</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Horizon Utilities Corporation</v>
          </cell>
          <cell r="AN1" t="str">
            <v>Hearst Power Distribution Company Limited</v>
          </cell>
          <cell r="AO1" t="str">
            <v>Hydro 2000 Inc.</v>
          </cell>
          <cell r="AP1" t="str">
            <v>Hydro Hawkesbury Inc.</v>
          </cell>
          <cell r="AQ1" t="str">
            <v>Hydro One Brampton Networks Inc.</v>
          </cell>
          <cell r="AR1" t="str">
            <v>Hydro One Networks Inc.</v>
          </cell>
          <cell r="AS1" t="str">
            <v>Hydro One Networks Inc. without Terrace Bay Superior Wires Inc.</v>
          </cell>
          <cell r="AT1" t="str">
            <v>Terrace Bay Superior Wires Inc.</v>
          </cell>
          <cell r="AU1" t="str">
            <v>Hydro Ottawa Limited</v>
          </cell>
          <cell r="AV1" t="str">
            <v>Innisfil Hydro Distribution Systems Limited</v>
          </cell>
          <cell r="AW1" t="str">
            <v>Kenora Hydro Electric Corporation Ltd.</v>
          </cell>
          <cell r="AX1" t="str">
            <v>Kingston Hydro Corporation</v>
          </cell>
          <cell r="AY1" t="str">
            <v>Kitchener-Wilmot Hydro Inc.</v>
          </cell>
          <cell r="AZ1" t="str">
            <v>Lakefront Utilities Inc.</v>
          </cell>
          <cell r="BA1" t="str">
            <v>Lakeland Power Distribution Ltd.</v>
          </cell>
          <cell r="BB1" t="str">
            <v>London Hydro Inc.</v>
          </cell>
          <cell r="BC1" t="str">
            <v>Middlesex Power Distribution Corporation</v>
          </cell>
          <cell r="BD1" t="str">
            <v>Midland Power Utility Corporation</v>
          </cell>
          <cell r="BE1" t="str">
            <v>Milton Hydro Distribution Inc.</v>
          </cell>
          <cell r="BF1" t="str">
            <v>Newbury Power Inc.</v>
          </cell>
          <cell r="BG1" t="str">
            <v>Newmarket - Tay Power Distribution Ltd.</v>
          </cell>
          <cell r="BH1" t="str">
            <v>Newmarket Hydro Ltd.</v>
          </cell>
          <cell r="BI1" t="str">
            <v>Tay Hydro Electric Distribution Company Inc.</v>
          </cell>
          <cell r="BJ1" t="str">
            <v>Niagara Peninsula Energy Inc.</v>
          </cell>
          <cell r="BK1" t="str">
            <v>Niagara Falls Hydro Inc.</v>
          </cell>
          <cell r="BL1" t="str">
            <v>Peninsula West Utilities Limited</v>
          </cell>
          <cell r="BM1" t="str">
            <v>Niagara-on-the-Lake Hydro Inc.</v>
          </cell>
          <cell r="BN1" t="str">
            <v>Norfolk Power Distribution Inc.</v>
          </cell>
          <cell r="BO1" t="str">
            <v>North Bay Hydro Distribution Limited</v>
          </cell>
          <cell r="BP1" t="str">
            <v>Northern Ontario Wires Inc.</v>
          </cell>
          <cell r="BQ1" t="str">
            <v>Oakville Hydro Electricity Distribution Inc.</v>
          </cell>
          <cell r="BR1" t="str">
            <v>Orangeville Hydro Limited</v>
          </cell>
          <cell r="BS1" t="str">
            <v>Orillia Power Distribution Corporation</v>
          </cell>
          <cell r="BT1" t="str">
            <v>Oshawa PUC Networks Inc.</v>
          </cell>
          <cell r="BU1" t="str">
            <v>Ottawa River Power Corporation</v>
          </cell>
          <cell r="BV1" t="str">
            <v>PUC Distribution Inc.</v>
          </cell>
          <cell r="BW1" t="str">
            <v>Parry Sound Power Corporation</v>
          </cell>
          <cell r="BX1" t="str">
            <v>Peterborough Distribution Incorporated</v>
          </cell>
          <cell r="BY1" t="str">
            <v>Port Colborne (CNP)</v>
          </cell>
          <cell r="BZ1" t="str">
            <v>Powerstream Inc.</v>
          </cell>
          <cell r="CA1" t="str">
            <v>PowerStream Inc. without Aurora</v>
          </cell>
          <cell r="CB1" t="str">
            <v>Aurora Hydro Connections Limited</v>
          </cell>
          <cell r="CC1" t="str">
            <v>Renfrew Hydro Inc.</v>
          </cell>
          <cell r="CD1" t="str">
            <v>Rideau St. Lawrence Distribution Inc.</v>
          </cell>
          <cell r="CE1" t="str">
            <v>Sioux Lookout Hydro Inc.</v>
          </cell>
          <cell r="CF1" t="str">
            <v>St. Thomas Energy Inc.</v>
          </cell>
          <cell r="CG1" t="str">
            <v>Thunder Bay Hydro Electricity Distribution Inc.</v>
          </cell>
          <cell r="CH1" t="str">
            <v>Tillsonburg Hydro Inc.</v>
          </cell>
          <cell r="CI1" t="str">
            <v>Toronto Hydro-Electric System Limited</v>
          </cell>
          <cell r="CJ1" t="str">
            <v>Veridian Connections Inc.</v>
          </cell>
          <cell r="CK1" t="str">
            <v>Veridian Connections Inc. without Gravenhurst</v>
          </cell>
          <cell r="CL1" t="str">
            <v>Gravenhurst Hydro Electric Inc.</v>
          </cell>
          <cell r="CM1" t="str">
            <v>Wasaga Distribution Inc.</v>
          </cell>
          <cell r="CN1" t="str">
            <v>Waterloo North Hydro Inc.</v>
          </cell>
          <cell r="CO1" t="str">
            <v>Welland Hydro-Electric System Corp.</v>
          </cell>
          <cell r="CP1" t="str">
            <v>Wellington North Power Inc.</v>
          </cell>
          <cell r="CQ1" t="str">
            <v>West Coast Huron Energy Inc.</v>
          </cell>
          <cell r="CR1" t="str">
            <v>West Perth Power Inc.</v>
          </cell>
          <cell r="CS1" t="str">
            <v>Westario Power Inc.</v>
          </cell>
          <cell r="CT1" t="str">
            <v>Whitby Hydro Electric Corporation</v>
          </cell>
          <cell r="CU1" t="str">
            <v>Woodstock Hydro Services Inc.</v>
          </cell>
        </row>
        <row r="2">
          <cell r="A2" t="str">
            <v>PEG Variables</v>
          </cell>
          <cell r="B2" t="str">
            <v>Name</v>
          </cell>
          <cell r="C2" t="str">
            <v>Year</v>
          </cell>
        </row>
        <row r="4">
          <cell r="A4" t="str">
            <v>Total Plant in Service</v>
          </cell>
          <cell r="B4" t="str">
            <v>PTOT</v>
          </cell>
          <cell r="C4">
            <v>2005</v>
          </cell>
          <cell r="D4">
            <v>3419921.9800000004</v>
          </cell>
          <cell r="E4">
            <v>211370872</v>
          </cell>
          <cell r="F4">
            <v>80809559</v>
          </cell>
          <cell r="G4">
            <v>20371241.549999997</v>
          </cell>
          <cell r="H4">
            <v>62387339.600000009</v>
          </cell>
          <cell r="I4">
            <v>175937129.37999997</v>
          </cell>
          <cell r="J4">
            <v>24407657.660000004</v>
          </cell>
          <cell r="K4">
            <v>146845232</v>
          </cell>
          <cell r="L4">
            <v>54360260.560000002</v>
          </cell>
          <cell r="M4">
            <v>14437578.790000001</v>
          </cell>
          <cell r="N4">
            <v>2151646.2200000002</v>
          </cell>
          <cell r="O4">
            <v>58527885.989999995</v>
          </cell>
          <cell r="P4">
            <v>1245056.7200000002</v>
          </cell>
          <cell r="Q4">
            <v>2626848.7899999996</v>
          </cell>
          <cell r="R4">
            <v>603899.41</v>
          </cell>
          <cell r="S4">
            <v>21402163.41</v>
          </cell>
          <cell r="T4">
            <v>197501118</v>
          </cell>
          <cell r="U4">
            <v>8225100.4900000002</v>
          </cell>
          <cell r="V4">
            <v>751819811</v>
          </cell>
          <cell r="W4">
            <v>18911720.739999995</v>
          </cell>
          <cell r="X4">
            <v>5848621.7800000012</v>
          </cell>
          <cell r="Y4">
            <v>35343230.859999999</v>
          </cell>
          <cell r="Z4">
            <v>62319393.57</v>
          </cell>
          <cell r="AA4">
            <v>9238150.9099999983</v>
          </cell>
          <cell r="AB4">
            <v>1029219.07</v>
          </cell>
          <cell r="AC4">
            <v>87945231.419999987</v>
          </cell>
          <cell r="AD4">
            <v>146844999.44</v>
          </cell>
          <cell r="AE4">
            <v>141467041.19000003</v>
          </cell>
          <cell r="AF4">
            <v>5377958.25</v>
          </cell>
          <cell r="AG4">
            <v>22898520.249999996</v>
          </cell>
          <cell r="AH4">
            <v>114372688.24999997</v>
          </cell>
          <cell r="AI4">
            <v>111867932.05000001</v>
          </cell>
          <cell r="AJ4">
            <v>2504756.2000000002</v>
          </cell>
          <cell r="AK4">
            <v>41578363.970000014</v>
          </cell>
          <cell r="AL4">
            <v>37146919</v>
          </cell>
          <cell r="AM4">
            <v>508947697.95999998</v>
          </cell>
          <cell r="AN4">
            <v>3780266.5300000003</v>
          </cell>
          <cell r="AO4">
            <v>549387.43000000005</v>
          </cell>
          <cell r="AP4">
            <v>2868302.88</v>
          </cell>
          <cell r="AQ4">
            <v>431938553.47000003</v>
          </cell>
          <cell r="AR4">
            <v>5478215064.1799994</v>
          </cell>
          <cell r="AS4">
            <v>5475708100</v>
          </cell>
          <cell r="AT4">
            <v>2506964.1800000002</v>
          </cell>
          <cell r="AU4">
            <v>863603472.04999995</v>
          </cell>
          <cell r="AV4">
            <v>39183280.11999999</v>
          </cell>
          <cell r="AW4">
            <v>11102943.459999999</v>
          </cell>
          <cell r="AX4">
            <v>28849124</v>
          </cell>
          <cell r="AY4">
            <v>257464999.63</v>
          </cell>
          <cell r="AZ4">
            <v>19211278.389999997</v>
          </cell>
          <cell r="BA4">
            <v>18926870.720000003</v>
          </cell>
          <cell r="BB4">
            <v>309256853.66000003</v>
          </cell>
          <cell r="BC4">
            <v>14382192.639999999</v>
          </cell>
          <cell r="BD4">
            <v>14007697.449999999</v>
          </cell>
          <cell r="BE4">
            <v>83988532.370000005</v>
          </cell>
          <cell r="BF4">
            <v>278026</v>
          </cell>
          <cell r="BG4">
            <v>93183241.690000013</v>
          </cell>
          <cell r="BH4">
            <v>86265523</v>
          </cell>
          <cell r="BI4">
            <v>6917718.6900000004</v>
          </cell>
          <cell r="BJ4">
            <v>153214048</v>
          </cell>
          <cell r="BK4">
            <v>108782632</v>
          </cell>
          <cell r="BL4">
            <v>44431416</v>
          </cell>
          <cell r="BM4">
            <v>36194269.57</v>
          </cell>
          <cell r="BN4">
            <v>67650241.529999986</v>
          </cell>
          <cell r="BO4">
            <v>67432884</v>
          </cell>
          <cell r="BP4">
            <v>5494326.9900000002</v>
          </cell>
          <cell r="BQ4">
            <v>147838405.10000002</v>
          </cell>
          <cell r="BR4">
            <v>27004863.559999999</v>
          </cell>
          <cell r="BS4">
            <v>34234390.120000005</v>
          </cell>
          <cell r="BT4">
            <v>115312031.84999999</v>
          </cell>
          <cell r="BU4">
            <v>21807504.909999996</v>
          </cell>
          <cell r="BV4">
            <v>70159059.5</v>
          </cell>
          <cell r="BW4">
            <v>10331623.809999999</v>
          </cell>
          <cell r="BX4">
            <v>56535698.850000009</v>
          </cell>
          <cell r="BY4">
            <v>6757574.6900000004</v>
          </cell>
          <cell r="BZ4">
            <v>911163209.35000014</v>
          </cell>
          <cell r="CA4">
            <v>870451854.83000004</v>
          </cell>
          <cell r="CB4">
            <v>40711354.519999988</v>
          </cell>
          <cell r="CC4">
            <v>10380999.720000003</v>
          </cell>
          <cell r="CD4">
            <v>4381905.67</v>
          </cell>
          <cell r="CE4">
            <v>6623702.9500000002</v>
          </cell>
          <cell r="CF4">
            <v>36059639.57</v>
          </cell>
          <cell r="CG4">
            <v>128297616</v>
          </cell>
          <cell r="CH4">
            <v>12702386.800000001</v>
          </cell>
          <cell r="CI4">
            <v>3270310050.5600004</v>
          </cell>
          <cell r="CJ4">
            <v>256701730</v>
          </cell>
          <cell r="CK4">
            <v>241943430</v>
          </cell>
          <cell r="CL4">
            <v>14758300</v>
          </cell>
          <cell r="CM4">
            <v>17359809.559999999</v>
          </cell>
          <cell r="CN4">
            <v>170601090.33999997</v>
          </cell>
          <cell r="CO4">
            <v>38451458</v>
          </cell>
          <cell r="CP4">
            <v>7099145.1200000001</v>
          </cell>
          <cell r="CQ4">
            <v>4864803</v>
          </cell>
          <cell r="CR4">
            <v>4113267.4900000007</v>
          </cell>
          <cell r="CS4">
            <v>29897339</v>
          </cell>
          <cell r="CT4">
            <v>114004380.40999998</v>
          </cell>
          <cell r="CU4">
            <v>26039919.610000003</v>
          </cell>
        </row>
        <row r="5">
          <cell r="A5" t="str">
            <v>Accumulated Amortization</v>
          </cell>
          <cell r="B5" t="str">
            <v>ACCDEP</v>
          </cell>
          <cell r="C5">
            <v>2005</v>
          </cell>
          <cell r="D5">
            <v>-2289322.5099999998</v>
          </cell>
          <cell r="E5">
            <v>-79370223</v>
          </cell>
          <cell r="F5">
            <v>-33407373</v>
          </cell>
          <cell r="G5">
            <v>-4158441.29</v>
          </cell>
          <cell r="H5">
            <v>-11329394.530000001</v>
          </cell>
          <cell r="I5">
            <v>-91975155.760000005</v>
          </cell>
          <cell r="J5">
            <v>-10131428.789999999</v>
          </cell>
          <cell r="K5">
            <v>-63426722</v>
          </cell>
          <cell r="L5">
            <v>-19248687.960000001</v>
          </cell>
          <cell r="M5">
            <v>-6580705.1299999999</v>
          </cell>
          <cell r="N5">
            <v>-1229407.72</v>
          </cell>
          <cell r="O5">
            <v>-14978637.85</v>
          </cell>
          <cell r="P5">
            <v>-244907.72</v>
          </cell>
          <cell r="Q5">
            <v>-470315.66</v>
          </cell>
          <cell r="R5">
            <v>-333776.31</v>
          </cell>
          <cell r="S5">
            <v>-11035675.67</v>
          </cell>
          <cell r="T5">
            <v>-48882050</v>
          </cell>
          <cell r="U5">
            <v>-2984046.45</v>
          </cell>
          <cell r="V5">
            <v>-313429151</v>
          </cell>
          <cell r="W5">
            <v>-3184988.37</v>
          </cell>
          <cell r="X5">
            <v>-3627702.53</v>
          </cell>
          <cell r="Y5">
            <v>-6920064.0599999996</v>
          </cell>
          <cell r="Z5">
            <v>-31562391.93</v>
          </cell>
          <cell r="AA5">
            <v>-5870097.9199999999</v>
          </cell>
          <cell r="AB5">
            <v>-700306.12</v>
          </cell>
          <cell r="AC5">
            <v>-39812634.439999998</v>
          </cell>
          <cell r="AD5">
            <v>-80712043.800000012</v>
          </cell>
          <cell r="AE5">
            <v>-76850767.870000005</v>
          </cell>
          <cell r="AF5">
            <v>-3861275.93</v>
          </cell>
          <cell r="AG5">
            <v>-9372477.0700000003</v>
          </cell>
          <cell r="AH5">
            <v>-26182670.530000001</v>
          </cell>
          <cell r="AI5">
            <v>-25724897.75</v>
          </cell>
          <cell r="AJ5">
            <v>-457772.78</v>
          </cell>
          <cell r="AK5">
            <v>-11172472.190000001</v>
          </cell>
          <cell r="AL5">
            <v>-8833401</v>
          </cell>
          <cell r="AM5">
            <v>-243161170.81</v>
          </cell>
          <cell r="AN5">
            <v>-2737080.84</v>
          </cell>
          <cell r="AO5">
            <v>-185223.43</v>
          </cell>
          <cell r="AP5">
            <v>-846949.18</v>
          </cell>
          <cell r="AQ5">
            <v>-169258533.77000001</v>
          </cell>
          <cell r="AR5">
            <v>-2177131629.9299998</v>
          </cell>
          <cell r="AS5">
            <v>-2175841300</v>
          </cell>
          <cell r="AT5">
            <v>-1290329.93</v>
          </cell>
          <cell r="AU5">
            <v>-408947230.77000004</v>
          </cell>
          <cell r="AV5">
            <v>-20244528.489999998</v>
          </cell>
          <cell r="AW5">
            <v>-6091388.1299999999</v>
          </cell>
          <cell r="AX5">
            <v>-8407967</v>
          </cell>
          <cell r="AY5">
            <v>-107756958.84</v>
          </cell>
          <cell r="AZ5">
            <v>-9355220.6600000001</v>
          </cell>
          <cell r="BA5">
            <v>-4729667.96</v>
          </cell>
          <cell r="BB5">
            <v>-131390716.56</v>
          </cell>
          <cell r="BC5">
            <v>-7416504.8899999997</v>
          </cell>
          <cell r="BD5">
            <v>-8583571.1899999995</v>
          </cell>
          <cell r="BE5">
            <v>-33693433.210000001</v>
          </cell>
          <cell r="BF5">
            <v>-120801</v>
          </cell>
          <cell r="BG5">
            <v>-40915842.540000007</v>
          </cell>
          <cell r="BH5">
            <v>-36720806</v>
          </cell>
          <cell r="BI5">
            <v>-4195036.54</v>
          </cell>
          <cell r="BJ5">
            <v>-70730324</v>
          </cell>
          <cell r="BK5">
            <v>-50231759</v>
          </cell>
          <cell r="BL5">
            <v>-20498565</v>
          </cell>
          <cell r="BM5">
            <v>-13760243.060000001</v>
          </cell>
          <cell r="BN5">
            <v>-29448520.630000003</v>
          </cell>
          <cell r="BO5">
            <v>-37247110</v>
          </cell>
          <cell r="BP5">
            <v>-1950836.89</v>
          </cell>
          <cell r="BQ5">
            <v>-43941335.350000001</v>
          </cell>
          <cell r="BR5">
            <v>-12274280.07</v>
          </cell>
          <cell r="BS5">
            <v>-19235843.050000001</v>
          </cell>
          <cell r="BT5">
            <v>-63362308.280000001</v>
          </cell>
          <cell r="BU5">
            <v>-12767569.07</v>
          </cell>
          <cell r="BV5">
            <v>-38991564.009999998</v>
          </cell>
          <cell r="BW5">
            <v>-5726282.8600000003</v>
          </cell>
          <cell r="BX5">
            <v>-14802477.449999999</v>
          </cell>
          <cell r="BY5">
            <v>-374716.51</v>
          </cell>
          <cell r="BZ5">
            <v>-393693722.94</v>
          </cell>
          <cell r="CA5">
            <v>-373035555.49000001</v>
          </cell>
          <cell r="CB5">
            <v>-20658167.449999999</v>
          </cell>
          <cell r="CC5">
            <v>-6299715.7599999998</v>
          </cell>
          <cell r="CD5">
            <v>-745481.88</v>
          </cell>
          <cell r="CE5">
            <v>-1368548.51</v>
          </cell>
          <cell r="CF5">
            <v>-14262245.869999999</v>
          </cell>
          <cell r="CG5">
            <v>-64425736</v>
          </cell>
          <cell r="CH5">
            <v>-6336046.4199999999</v>
          </cell>
          <cell r="CI5">
            <v>-1616925866.74</v>
          </cell>
          <cell r="CJ5">
            <v>-121631462</v>
          </cell>
          <cell r="CK5">
            <v>-116456936</v>
          </cell>
          <cell r="CL5">
            <v>-5174526</v>
          </cell>
          <cell r="CM5">
            <v>-8079073.1899999995</v>
          </cell>
          <cell r="CN5">
            <v>-71139802.379999995</v>
          </cell>
          <cell r="CO5">
            <v>-19059623</v>
          </cell>
          <cell r="CP5">
            <v>-4228038.17</v>
          </cell>
          <cell r="CQ5">
            <v>-1094936</v>
          </cell>
          <cell r="CR5">
            <v>-2078776.68</v>
          </cell>
          <cell r="CS5">
            <v>-5887771</v>
          </cell>
          <cell r="CT5">
            <v>-47208911.710000001</v>
          </cell>
          <cell r="CU5">
            <v>-7991788.9000000004</v>
          </cell>
        </row>
        <row r="6">
          <cell r="A6" t="str">
            <v>Plant Additions</v>
          </cell>
          <cell r="B6" t="str">
            <v>PADD</v>
          </cell>
          <cell r="C6">
            <v>2005</v>
          </cell>
          <cell r="D6">
            <v>230883</v>
          </cell>
          <cell r="E6">
            <v>16907754</v>
          </cell>
          <cell r="F6">
            <v>5147855</v>
          </cell>
          <cell r="G6">
            <v>5096148</v>
          </cell>
          <cell r="H6">
            <v>11065762</v>
          </cell>
          <cell r="I6">
            <v>7409269.6399999997</v>
          </cell>
          <cell r="J6">
            <v>1018728.11</v>
          </cell>
          <cell r="K6">
            <v>7338653.2000000002</v>
          </cell>
          <cell r="L6">
            <v>4498639.3899999997</v>
          </cell>
          <cell r="M6">
            <v>591475.34</v>
          </cell>
          <cell r="N6">
            <v>33079.96</v>
          </cell>
          <cell r="O6">
            <v>3795188</v>
          </cell>
          <cell r="P6">
            <v>26379</v>
          </cell>
          <cell r="Q6">
            <v>153743</v>
          </cell>
          <cell r="R6">
            <v>3205.16</v>
          </cell>
          <cell r="S6">
            <v>826248.11</v>
          </cell>
          <cell r="T6">
            <v>6266503</v>
          </cell>
          <cell r="U6">
            <v>1368191.94</v>
          </cell>
          <cell r="V6">
            <v>30245000</v>
          </cell>
          <cell r="W6">
            <v>1316101.05</v>
          </cell>
          <cell r="X6">
            <v>117089.86</v>
          </cell>
          <cell r="Y6">
            <v>1193755</v>
          </cell>
          <cell r="Z6">
            <v>3060463</v>
          </cell>
          <cell r="AA6">
            <v>83425</v>
          </cell>
          <cell r="AB6">
            <v>1933</v>
          </cell>
          <cell r="AC6">
            <v>0</v>
          </cell>
          <cell r="AD6">
            <v>5307086.5999999996</v>
          </cell>
          <cell r="AE6">
            <v>5273803.3499999996</v>
          </cell>
          <cell r="AF6">
            <v>33283.25</v>
          </cell>
          <cell r="AG6">
            <v>1124268.3600000001</v>
          </cell>
          <cell r="AH6">
            <v>0</v>
          </cell>
          <cell r="AI6">
            <v>9874449.5199999996</v>
          </cell>
          <cell r="AJ6">
            <v>261847.75</v>
          </cell>
          <cell r="AK6">
            <v>2363411.67</v>
          </cell>
          <cell r="AL6">
            <v>3750244</v>
          </cell>
          <cell r="AM6">
            <v>16756798.85</v>
          </cell>
          <cell r="AN6">
            <v>108950</v>
          </cell>
          <cell r="AO6">
            <v>0</v>
          </cell>
          <cell r="AP6">
            <v>156358.03</v>
          </cell>
          <cell r="AQ6">
            <v>17698000</v>
          </cell>
          <cell r="AR6">
            <v>286440020.05000001</v>
          </cell>
          <cell r="AS6">
            <v>286400000</v>
          </cell>
          <cell r="AT6">
            <v>40020.050000000003</v>
          </cell>
          <cell r="AU6">
            <v>59282886</v>
          </cell>
          <cell r="AV6">
            <v>1298789</v>
          </cell>
          <cell r="AW6">
            <v>473234</v>
          </cell>
          <cell r="AX6">
            <v>2966731</v>
          </cell>
          <cell r="AY6">
            <v>15081086.08</v>
          </cell>
          <cell r="AZ6">
            <v>957215</v>
          </cell>
          <cell r="BA6">
            <v>1005063.99</v>
          </cell>
          <cell r="BB6">
            <v>16712064</v>
          </cell>
          <cell r="BC6">
            <v>421142</v>
          </cell>
          <cell r="BD6">
            <v>507657.18</v>
          </cell>
          <cell r="BE6">
            <v>10355469.43</v>
          </cell>
          <cell r="BF6">
            <v>0</v>
          </cell>
          <cell r="BG6">
            <v>6213071.5499999998</v>
          </cell>
          <cell r="BH6">
            <v>6093737.7199999997</v>
          </cell>
          <cell r="BI6">
            <v>119333.83</v>
          </cell>
          <cell r="BJ6">
            <v>8335488</v>
          </cell>
          <cell r="BK6">
            <v>4213481</v>
          </cell>
          <cell r="BL6">
            <v>4122007</v>
          </cell>
          <cell r="BM6">
            <v>3375491.11</v>
          </cell>
          <cell r="BN6">
            <v>4070895</v>
          </cell>
          <cell r="BO6">
            <v>2646546.9300000002</v>
          </cell>
          <cell r="BP6">
            <v>167266.28</v>
          </cell>
          <cell r="BQ6">
            <v>13136525</v>
          </cell>
          <cell r="BR6">
            <v>936983.87</v>
          </cell>
          <cell r="BS6">
            <v>1410731</v>
          </cell>
          <cell r="BT6">
            <v>10943000</v>
          </cell>
          <cell r="BU6">
            <v>822862.8</v>
          </cell>
          <cell r="BV6">
            <v>3761856</v>
          </cell>
          <cell r="BW6">
            <v>432363.47</v>
          </cell>
          <cell r="BX6">
            <v>4564154</v>
          </cell>
          <cell r="BY6">
            <v>1702498.69</v>
          </cell>
          <cell r="BZ6">
            <v>0</v>
          </cell>
          <cell r="CA6">
            <v>46136886</v>
          </cell>
          <cell r="CB6">
            <v>1614462</v>
          </cell>
          <cell r="CC6">
            <v>408295</v>
          </cell>
          <cell r="CD6">
            <v>280085.3</v>
          </cell>
          <cell r="CE6">
            <v>279586.96000000002</v>
          </cell>
          <cell r="CF6">
            <v>2144120.31</v>
          </cell>
          <cell r="CG6">
            <v>5760884</v>
          </cell>
          <cell r="CH6">
            <v>757445</v>
          </cell>
          <cell r="CI6">
            <v>155798967</v>
          </cell>
          <cell r="CJ6">
            <v>0</v>
          </cell>
          <cell r="CK6">
            <v>9354165</v>
          </cell>
          <cell r="CL6">
            <v>932329</v>
          </cell>
          <cell r="CM6">
            <v>807225.04</v>
          </cell>
          <cell r="CN6">
            <v>9577593</v>
          </cell>
          <cell r="CO6">
            <v>1543607</v>
          </cell>
          <cell r="CP6">
            <v>342500.69</v>
          </cell>
          <cell r="CQ6">
            <v>0</v>
          </cell>
          <cell r="CR6">
            <v>54400</v>
          </cell>
          <cell r="CS6">
            <v>3491787</v>
          </cell>
          <cell r="CT6">
            <v>4588415</v>
          </cell>
          <cell r="CU6">
            <v>1307333.8799999999</v>
          </cell>
        </row>
        <row r="7">
          <cell r="A7" t="str">
            <v>OM&amp;A Expense</v>
          </cell>
          <cell r="B7" t="str">
            <v>COMA</v>
          </cell>
          <cell r="C7">
            <v>2005</v>
          </cell>
          <cell r="D7">
            <v>658727.25</v>
          </cell>
          <cell r="E7">
            <v>7169958</v>
          </cell>
          <cell r="F7">
            <v>8698112</v>
          </cell>
          <cell r="G7">
            <v>2977851.7199999997</v>
          </cell>
          <cell r="H7">
            <v>6830242.9000000004</v>
          </cell>
          <cell r="I7">
            <v>10467051.26</v>
          </cell>
          <cell r="J7">
            <v>2585797.98</v>
          </cell>
          <cell r="K7">
            <v>7225426</v>
          </cell>
          <cell r="L7">
            <v>3844105.39</v>
          </cell>
          <cell r="M7">
            <v>1405800.75</v>
          </cell>
          <cell r="N7">
            <v>521658.19</v>
          </cell>
          <cell r="O7">
            <v>5065583.24</v>
          </cell>
          <cell r="P7">
            <v>377730.46</v>
          </cell>
          <cell r="Q7">
            <v>356123.2</v>
          </cell>
          <cell r="R7">
            <v>155412.62</v>
          </cell>
          <cell r="S7">
            <v>1131676.1600000001</v>
          </cell>
          <cell r="T7">
            <v>20930759</v>
          </cell>
          <cell r="U7">
            <v>1199546.0999999999</v>
          </cell>
          <cell r="V7">
            <v>37450448</v>
          </cell>
          <cell r="W7">
            <v>4295764.830000001</v>
          </cell>
          <cell r="X7">
            <v>763976.04</v>
          </cell>
          <cell r="Y7">
            <v>6312487.5199999996</v>
          </cell>
          <cell r="Z7">
            <v>3037717.34</v>
          </cell>
          <cell r="AA7">
            <v>1039412.9999999999</v>
          </cell>
          <cell r="AB7">
            <v>198967.05</v>
          </cell>
          <cell r="AC7">
            <v>7346344.5099999998</v>
          </cell>
          <cell r="AD7">
            <v>9577961.120000001</v>
          </cell>
          <cell r="AE7">
            <v>8826416.5299999993</v>
          </cell>
          <cell r="AF7">
            <v>751544.59</v>
          </cell>
          <cell r="AG7">
            <v>1511846.4799999997</v>
          </cell>
          <cell r="AH7">
            <v>8566317.6400000006</v>
          </cell>
          <cell r="AI7">
            <v>8173418.2599999998</v>
          </cell>
          <cell r="AJ7">
            <v>392899.37999999995</v>
          </cell>
          <cell r="AK7">
            <v>5281192.7700000005</v>
          </cell>
          <cell r="AL7">
            <v>3711596</v>
          </cell>
          <cell r="AM7">
            <v>36729069.129999995</v>
          </cell>
          <cell r="AN7">
            <v>594375.69000000006</v>
          </cell>
          <cell r="AO7">
            <v>270949.45</v>
          </cell>
          <cell r="AP7">
            <v>724066.12</v>
          </cell>
          <cell r="AQ7">
            <v>13311695.74</v>
          </cell>
          <cell r="AR7">
            <v>330358047.92000002</v>
          </cell>
          <cell r="AS7">
            <v>330055500</v>
          </cell>
          <cell r="AT7">
            <v>302547.92</v>
          </cell>
          <cell r="AU7">
            <v>33018711.990000006</v>
          </cell>
          <cell r="AV7">
            <v>2593786.6799999997</v>
          </cell>
          <cell r="AW7">
            <v>1221287.6099999999</v>
          </cell>
          <cell r="AX7">
            <v>5008954</v>
          </cell>
          <cell r="AY7">
            <v>9920630.040000001</v>
          </cell>
          <cell r="AZ7">
            <v>1610159.8699999999</v>
          </cell>
          <cell r="BA7">
            <v>1925357.68</v>
          </cell>
          <cell r="BB7">
            <v>21011035.850000001</v>
          </cell>
          <cell r="BC7">
            <v>1516781</v>
          </cell>
          <cell r="BD7">
            <v>1520850.79</v>
          </cell>
          <cell r="BE7">
            <v>3997409.29</v>
          </cell>
          <cell r="BF7">
            <v>35265</v>
          </cell>
          <cell r="BG7">
            <v>5554092.8500000006</v>
          </cell>
          <cell r="BH7">
            <v>4663338.8499999996</v>
          </cell>
          <cell r="BI7">
            <v>890753.99999999988</v>
          </cell>
          <cell r="BJ7">
            <v>12104253</v>
          </cell>
          <cell r="BK7">
            <v>7596924</v>
          </cell>
          <cell r="BL7">
            <v>4507329</v>
          </cell>
          <cell r="BM7">
            <v>1334840.51</v>
          </cell>
          <cell r="BN7">
            <v>3651757.03</v>
          </cell>
          <cell r="BO7">
            <v>4466705</v>
          </cell>
          <cell r="BP7">
            <v>1634640.47</v>
          </cell>
          <cell r="BQ7">
            <v>9670235.5499999989</v>
          </cell>
          <cell r="BR7">
            <v>1637533.62</v>
          </cell>
          <cell r="BS7">
            <v>2949155.17</v>
          </cell>
          <cell r="BT7">
            <v>7675841.6899999995</v>
          </cell>
          <cell r="BU7">
            <v>1856499.68</v>
          </cell>
          <cell r="BV7">
            <v>6785963.3900000006</v>
          </cell>
          <cell r="BW7">
            <v>984578.89000000013</v>
          </cell>
          <cell r="BX7">
            <v>5271823.58</v>
          </cell>
          <cell r="BY7">
            <v>3921070.62</v>
          </cell>
          <cell r="BZ7">
            <v>38762336.160000004</v>
          </cell>
          <cell r="CA7">
            <v>36239976.040000007</v>
          </cell>
          <cell r="CB7">
            <v>2522360.1199999996</v>
          </cell>
          <cell r="CC7">
            <v>697695.37</v>
          </cell>
          <cell r="CD7">
            <v>1177051.5</v>
          </cell>
          <cell r="CE7">
            <v>991517.33</v>
          </cell>
          <cell r="CF7">
            <v>2904042.9699999997</v>
          </cell>
          <cell r="CG7">
            <v>10019522.030000001</v>
          </cell>
          <cell r="CH7">
            <v>1364812</v>
          </cell>
          <cell r="CI7">
            <v>136233684.62</v>
          </cell>
          <cell r="CJ7">
            <v>18163731</v>
          </cell>
          <cell r="CK7">
            <v>17044268</v>
          </cell>
          <cell r="CL7">
            <v>1119463</v>
          </cell>
          <cell r="CM7">
            <v>1552577.23</v>
          </cell>
          <cell r="CN7">
            <v>8083610.46</v>
          </cell>
          <cell r="CO7">
            <v>3695885</v>
          </cell>
          <cell r="CP7">
            <v>932192.42</v>
          </cell>
          <cell r="CQ7">
            <v>1396310</v>
          </cell>
          <cell r="CR7">
            <v>425644.24999999994</v>
          </cell>
          <cell r="CS7">
            <v>4096622</v>
          </cell>
          <cell r="CT7">
            <v>7168880.7999999998</v>
          </cell>
          <cell r="CU7">
            <v>2955139.43</v>
          </cell>
        </row>
        <row r="8">
          <cell r="A8" t="str">
            <v>Income Taxes</v>
          </cell>
          <cell r="B8" t="str">
            <v>CTAXINC</v>
          </cell>
          <cell r="C8">
            <v>2005</v>
          </cell>
          <cell r="D8">
            <v>0</v>
          </cell>
          <cell r="E8">
            <v>4700578</v>
          </cell>
          <cell r="F8">
            <v>-420000</v>
          </cell>
          <cell r="G8">
            <v>269648</v>
          </cell>
          <cell r="H8">
            <v>650513</v>
          </cell>
          <cell r="I8">
            <v>2992370</v>
          </cell>
          <cell r="J8">
            <v>146703</v>
          </cell>
          <cell r="K8">
            <v>1950983</v>
          </cell>
          <cell r="L8">
            <v>111056.17</v>
          </cell>
          <cell r="M8">
            <v>175000</v>
          </cell>
          <cell r="N8">
            <v>0</v>
          </cell>
          <cell r="O8">
            <v>1225736.27</v>
          </cell>
          <cell r="P8">
            <v>0</v>
          </cell>
          <cell r="Q8">
            <v>-8884</v>
          </cell>
          <cell r="R8">
            <v>0</v>
          </cell>
          <cell r="S8">
            <v>162000</v>
          </cell>
          <cell r="T8">
            <v>376268</v>
          </cell>
          <cell r="U8">
            <v>147964</v>
          </cell>
          <cell r="V8">
            <v>8558529</v>
          </cell>
          <cell r="W8">
            <v>-121000</v>
          </cell>
          <cell r="X8">
            <v>-13078</v>
          </cell>
          <cell r="Y8">
            <v>301318.08</v>
          </cell>
          <cell r="Z8">
            <v>925000.39</v>
          </cell>
          <cell r="AA8">
            <v>-1260.8399999999999</v>
          </cell>
          <cell r="AB8">
            <v>-2664</v>
          </cell>
          <cell r="AC8">
            <v>354467.02</v>
          </cell>
          <cell r="AD8">
            <v>-113646</v>
          </cell>
          <cell r="AE8">
            <v>-113646</v>
          </cell>
          <cell r="AF8">
            <v>0</v>
          </cell>
          <cell r="AG8">
            <v>135712.95999999999</v>
          </cell>
          <cell r="AH8">
            <v>1136716.67</v>
          </cell>
          <cell r="AI8">
            <v>1141646.67</v>
          </cell>
          <cell r="AJ8">
            <v>-4930</v>
          </cell>
          <cell r="AK8">
            <v>747049</v>
          </cell>
          <cell r="AL8">
            <v>634589</v>
          </cell>
          <cell r="AM8">
            <v>5652337.6100000003</v>
          </cell>
          <cell r="AN8">
            <v>-23253</v>
          </cell>
          <cell r="AO8">
            <v>-2025</v>
          </cell>
          <cell r="AP8">
            <v>48825</v>
          </cell>
          <cell r="AQ8">
            <v>8594713</v>
          </cell>
          <cell r="AR8">
            <v>56060500</v>
          </cell>
          <cell r="AS8">
            <v>56060500</v>
          </cell>
          <cell r="AT8">
            <v>0</v>
          </cell>
          <cell r="AU8">
            <v>0</v>
          </cell>
          <cell r="AV8">
            <v>159000</v>
          </cell>
          <cell r="AW8">
            <v>16917</v>
          </cell>
          <cell r="AX8">
            <v>400517</v>
          </cell>
          <cell r="AY8">
            <v>2939451</v>
          </cell>
          <cell r="AZ8">
            <v>663000</v>
          </cell>
          <cell r="BA8">
            <v>698447</v>
          </cell>
          <cell r="BB8">
            <v>2509000</v>
          </cell>
          <cell r="BC8">
            <v>182897</v>
          </cell>
          <cell r="BD8">
            <v>0</v>
          </cell>
          <cell r="BE8">
            <v>902653</v>
          </cell>
          <cell r="BF8">
            <v>0</v>
          </cell>
          <cell r="BG8">
            <v>595906</v>
          </cell>
          <cell r="BH8">
            <v>676606</v>
          </cell>
          <cell r="BI8">
            <v>-80700</v>
          </cell>
          <cell r="BJ8">
            <v>574211</v>
          </cell>
          <cell r="BK8">
            <v>-353789</v>
          </cell>
          <cell r="BL8">
            <v>928000</v>
          </cell>
          <cell r="BM8">
            <v>220587.61</v>
          </cell>
          <cell r="BN8">
            <v>392233.51</v>
          </cell>
          <cell r="BO8">
            <v>95808</v>
          </cell>
          <cell r="BP8">
            <v>28729</v>
          </cell>
          <cell r="BQ8">
            <v>2655260</v>
          </cell>
          <cell r="BR8">
            <v>563029</v>
          </cell>
          <cell r="BS8">
            <v>1198433</v>
          </cell>
          <cell r="BT8">
            <v>2333000</v>
          </cell>
          <cell r="BU8">
            <v>217372</v>
          </cell>
          <cell r="BV8">
            <v>0</v>
          </cell>
          <cell r="BW8">
            <v>29722</v>
          </cell>
          <cell r="BX8">
            <v>2782935.5</v>
          </cell>
          <cell r="BY8">
            <v>-628643</v>
          </cell>
          <cell r="BZ8">
            <v>11065431</v>
          </cell>
          <cell r="CA8">
            <v>9910431</v>
          </cell>
          <cell r="CB8">
            <v>1155000</v>
          </cell>
          <cell r="CC8">
            <v>57250</v>
          </cell>
          <cell r="CD8">
            <v>25880.65</v>
          </cell>
          <cell r="CE8">
            <v>28066</v>
          </cell>
          <cell r="CF8">
            <v>876594</v>
          </cell>
          <cell r="CG8">
            <v>1364999</v>
          </cell>
          <cell r="CH8">
            <v>34184</v>
          </cell>
          <cell r="CI8">
            <v>61113786</v>
          </cell>
          <cell r="CJ8">
            <v>3929460</v>
          </cell>
          <cell r="CK8">
            <v>3749701</v>
          </cell>
          <cell r="CL8">
            <v>179759</v>
          </cell>
          <cell r="CM8">
            <v>216651.97</v>
          </cell>
          <cell r="CN8">
            <v>3088616</v>
          </cell>
          <cell r="CO8">
            <v>0</v>
          </cell>
          <cell r="CP8">
            <v>4200</v>
          </cell>
          <cell r="CQ8">
            <v>-64026</v>
          </cell>
          <cell r="CR8">
            <v>0</v>
          </cell>
          <cell r="CS8">
            <v>655872</v>
          </cell>
          <cell r="CT8">
            <v>1771167.25</v>
          </cell>
          <cell r="CU8">
            <v>275538.63</v>
          </cell>
        </row>
        <row r="9">
          <cell r="A9" t="str">
            <v>Customers</v>
          </cell>
          <cell r="B9" t="str">
            <v>YN</v>
          </cell>
          <cell r="C9">
            <v>2005</v>
          </cell>
          <cell r="D9">
            <v>1765</v>
          </cell>
          <cell r="E9">
            <v>65812</v>
          </cell>
          <cell r="F9">
            <v>35208</v>
          </cell>
          <cell r="G9">
            <v>9149</v>
          </cell>
          <cell r="H9">
            <v>35986</v>
          </cell>
          <cell r="I9">
            <v>59537</v>
          </cell>
          <cell r="J9">
            <v>14124</v>
          </cell>
          <cell r="K9">
            <v>47346</v>
          </cell>
          <cell r="L9">
            <v>15230</v>
          </cell>
          <cell r="M9">
            <v>6086</v>
          </cell>
          <cell r="N9">
            <v>1353</v>
          </cell>
          <cell r="O9">
            <v>31955</v>
          </cell>
          <cell r="P9">
            <v>1633</v>
          </cell>
          <cell r="Q9">
            <v>1791</v>
          </cell>
          <cell r="R9">
            <v>586</v>
          </cell>
          <cell r="S9">
            <v>10555</v>
          </cell>
          <cell r="T9">
            <v>84254</v>
          </cell>
          <cell r="U9">
            <v>3537</v>
          </cell>
          <cell r="V9">
            <v>178140</v>
          </cell>
          <cell r="W9">
            <v>13570</v>
          </cell>
          <cell r="X9">
            <v>3315</v>
          </cell>
          <cell r="Y9">
            <v>27437</v>
          </cell>
          <cell r="Z9">
            <v>18860</v>
          </cell>
          <cell r="AA9">
            <v>4040</v>
          </cell>
          <cell r="AB9">
            <v>682</v>
          </cell>
          <cell r="AC9">
            <v>11457</v>
          </cell>
          <cell r="AD9">
            <v>45915</v>
          </cell>
          <cell r="AE9">
            <v>42814</v>
          </cell>
          <cell r="AF9">
            <v>3101</v>
          </cell>
          <cell r="AG9">
            <v>9530</v>
          </cell>
          <cell r="AH9">
            <v>56177</v>
          </cell>
          <cell r="AI9">
            <v>54520</v>
          </cell>
          <cell r="AJ9">
            <v>1657</v>
          </cell>
          <cell r="AK9">
            <v>20462</v>
          </cell>
          <cell r="AL9">
            <v>19873</v>
          </cell>
          <cell r="AM9">
            <v>230327</v>
          </cell>
          <cell r="AN9">
            <v>2780</v>
          </cell>
          <cell r="AO9">
            <v>1130</v>
          </cell>
          <cell r="AP9">
            <v>5248</v>
          </cell>
          <cell r="AQ9">
            <v>116166</v>
          </cell>
          <cell r="AR9">
            <v>1152927</v>
          </cell>
          <cell r="AS9">
            <v>1151989</v>
          </cell>
          <cell r="AT9">
            <v>938</v>
          </cell>
          <cell r="AU9">
            <v>278581</v>
          </cell>
          <cell r="AV9">
            <v>13793</v>
          </cell>
          <cell r="AW9">
            <v>5847</v>
          </cell>
          <cell r="AX9">
            <v>26265</v>
          </cell>
          <cell r="AY9">
            <v>79487</v>
          </cell>
          <cell r="AZ9">
            <v>8551</v>
          </cell>
          <cell r="BA9">
            <v>8995</v>
          </cell>
          <cell r="BB9">
            <v>138046</v>
          </cell>
          <cell r="BC9">
            <v>6829</v>
          </cell>
          <cell r="BD9">
            <v>6516</v>
          </cell>
          <cell r="BE9">
            <v>19858</v>
          </cell>
          <cell r="BF9">
            <v>189</v>
          </cell>
          <cell r="BG9">
            <v>30166</v>
          </cell>
          <cell r="BH9">
            <v>26176</v>
          </cell>
          <cell r="BI9">
            <v>3990</v>
          </cell>
          <cell r="BJ9">
            <v>48671</v>
          </cell>
          <cell r="BK9">
            <v>33683</v>
          </cell>
          <cell r="BL9">
            <v>14988</v>
          </cell>
          <cell r="BM9">
            <v>7466</v>
          </cell>
          <cell r="BN9">
            <v>18171</v>
          </cell>
          <cell r="BO9">
            <v>23405</v>
          </cell>
          <cell r="BP9">
            <v>6202</v>
          </cell>
          <cell r="BQ9">
            <v>54677</v>
          </cell>
          <cell r="BR9">
            <v>9927</v>
          </cell>
          <cell r="BS9">
            <v>12374</v>
          </cell>
          <cell r="BT9">
            <v>49500</v>
          </cell>
          <cell r="BU9">
            <v>10190</v>
          </cell>
          <cell r="BV9">
            <v>32497</v>
          </cell>
          <cell r="BW9">
            <v>3265</v>
          </cell>
          <cell r="BX9">
            <v>33531</v>
          </cell>
          <cell r="BY9">
            <v>9135</v>
          </cell>
          <cell r="BZ9">
            <v>219788</v>
          </cell>
          <cell r="CA9">
            <v>203749</v>
          </cell>
          <cell r="CB9">
            <v>16039</v>
          </cell>
          <cell r="CC9">
            <v>4116</v>
          </cell>
          <cell r="CD9">
            <v>5823</v>
          </cell>
          <cell r="CE9">
            <v>2760</v>
          </cell>
          <cell r="CF9">
            <v>15243</v>
          </cell>
          <cell r="CG9">
            <v>49558</v>
          </cell>
          <cell r="CH9">
            <v>6343</v>
          </cell>
          <cell r="CI9">
            <v>676678</v>
          </cell>
          <cell r="CJ9">
            <v>106730</v>
          </cell>
          <cell r="CK9">
            <v>100802</v>
          </cell>
          <cell r="CL9">
            <v>5928</v>
          </cell>
          <cell r="CM9">
            <v>10545</v>
          </cell>
          <cell r="CN9">
            <v>48041</v>
          </cell>
          <cell r="CO9">
            <v>21430</v>
          </cell>
          <cell r="CP9">
            <v>3416</v>
          </cell>
          <cell r="CQ9">
            <v>3773</v>
          </cell>
          <cell r="CR9">
            <v>1976</v>
          </cell>
          <cell r="CS9">
            <v>20699</v>
          </cell>
          <cell r="CT9">
            <v>36235</v>
          </cell>
          <cell r="CU9">
            <v>14195</v>
          </cell>
        </row>
        <row r="10">
          <cell r="A10" t="str">
            <v>Customers - Residential</v>
          </cell>
          <cell r="B10" t="str">
            <v>YNR</v>
          </cell>
          <cell r="C10">
            <v>2005</v>
          </cell>
          <cell r="D10">
            <v>1482</v>
          </cell>
          <cell r="E10">
            <v>59186</v>
          </cell>
          <cell r="F10">
            <v>30859</v>
          </cell>
          <cell r="G10">
            <v>7733</v>
          </cell>
          <cell r="H10">
            <v>32594</v>
          </cell>
          <cell r="I10">
            <v>53983</v>
          </cell>
          <cell r="J10">
            <v>12232</v>
          </cell>
          <cell r="K10">
            <v>42188</v>
          </cell>
          <cell r="L10">
            <v>13818</v>
          </cell>
          <cell r="M10">
            <v>5409</v>
          </cell>
          <cell r="N10">
            <v>1171</v>
          </cell>
          <cell r="O10">
            <v>28303</v>
          </cell>
          <cell r="P10">
            <v>0</v>
          </cell>
          <cell r="Q10">
            <v>1589</v>
          </cell>
          <cell r="R10">
            <v>495</v>
          </cell>
          <cell r="S10">
            <v>9463</v>
          </cell>
          <cell r="T10">
            <v>75921</v>
          </cell>
          <cell r="U10">
            <v>3097</v>
          </cell>
          <cell r="V10">
            <v>157897</v>
          </cell>
          <cell r="W10">
            <v>12007</v>
          </cell>
          <cell r="X10">
            <v>2843</v>
          </cell>
          <cell r="Y10">
            <v>25266</v>
          </cell>
          <cell r="Z10">
            <v>16657</v>
          </cell>
          <cell r="AA10">
            <v>3530</v>
          </cell>
          <cell r="AB10">
            <v>593</v>
          </cell>
          <cell r="AC10">
            <v>10454</v>
          </cell>
          <cell r="AD10">
            <v>41389</v>
          </cell>
          <cell r="AE10">
            <v>38606</v>
          </cell>
          <cell r="AF10">
            <v>2783</v>
          </cell>
          <cell r="AG10">
            <v>8698</v>
          </cell>
          <cell r="AH10">
            <v>51302</v>
          </cell>
          <cell r="AI10">
            <v>49781</v>
          </cell>
          <cell r="AJ10">
            <v>1521</v>
          </cell>
          <cell r="AK10">
            <v>17893</v>
          </cell>
          <cell r="AL10">
            <v>18392</v>
          </cell>
          <cell r="AM10">
            <v>208193</v>
          </cell>
          <cell r="AN10">
            <v>2344</v>
          </cell>
          <cell r="AO10">
            <v>974</v>
          </cell>
          <cell r="AP10">
            <v>4611</v>
          </cell>
          <cell r="AQ10">
            <v>107609</v>
          </cell>
          <cell r="AR10">
            <v>1044116</v>
          </cell>
          <cell r="AS10">
            <v>1043286</v>
          </cell>
          <cell r="AT10">
            <v>830</v>
          </cell>
          <cell r="AU10">
            <v>252268</v>
          </cell>
          <cell r="AV10">
            <v>12821</v>
          </cell>
          <cell r="AW10">
            <v>4993</v>
          </cell>
          <cell r="AX10">
            <v>22426</v>
          </cell>
          <cell r="AY10">
            <v>71490</v>
          </cell>
          <cell r="AZ10">
            <v>7374</v>
          </cell>
          <cell r="BA10">
            <v>7354</v>
          </cell>
          <cell r="BB10">
            <v>124638</v>
          </cell>
          <cell r="BC10">
            <v>6057</v>
          </cell>
          <cell r="BD10">
            <v>5695</v>
          </cell>
          <cell r="BE10">
            <v>17611</v>
          </cell>
          <cell r="BF10">
            <v>160</v>
          </cell>
          <cell r="BG10">
            <v>26855</v>
          </cell>
          <cell r="BH10">
            <v>23155</v>
          </cell>
          <cell r="BI10">
            <v>3700</v>
          </cell>
          <cell r="BJ10">
            <v>43068</v>
          </cell>
          <cell r="BK10">
            <v>29713</v>
          </cell>
          <cell r="BL10">
            <v>13355</v>
          </cell>
          <cell r="BM10">
            <v>6124</v>
          </cell>
          <cell r="BN10">
            <v>15905</v>
          </cell>
          <cell r="BO10">
            <v>20463</v>
          </cell>
          <cell r="BP10">
            <v>5317</v>
          </cell>
          <cell r="BQ10">
            <v>48681</v>
          </cell>
          <cell r="BR10">
            <v>8865</v>
          </cell>
          <cell r="BS10">
            <v>10848</v>
          </cell>
          <cell r="BT10">
            <v>44917</v>
          </cell>
          <cell r="BU10">
            <v>8601</v>
          </cell>
          <cell r="BV10">
            <v>28646</v>
          </cell>
          <cell r="BW10">
            <v>2612</v>
          </cell>
          <cell r="BX10">
            <v>29400</v>
          </cell>
          <cell r="BY10">
            <v>8098</v>
          </cell>
          <cell r="BZ10">
            <v>192706</v>
          </cell>
          <cell r="CA10">
            <v>178139</v>
          </cell>
          <cell r="CB10">
            <v>14567</v>
          </cell>
          <cell r="CC10">
            <v>3531</v>
          </cell>
          <cell r="CD10">
            <v>4931</v>
          </cell>
          <cell r="CE10">
            <v>2300</v>
          </cell>
          <cell r="CF10">
            <v>13469</v>
          </cell>
          <cell r="CG10">
            <v>44418</v>
          </cell>
          <cell r="CH10">
            <v>5607</v>
          </cell>
          <cell r="CI10">
            <v>597469</v>
          </cell>
          <cell r="CJ10">
            <v>96322</v>
          </cell>
          <cell r="CK10">
            <v>91114</v>
          </cell>
          <cell r="CL10">
            <v>5208</v>
          </cell>
          <cell r="CM10">
            <v>9727</v>
          </cell>
          <cell r="CN10">
            <v>42322</v>
          </cell>
          <cell r="CO10">
            <v>19321</v>
          </cell>
          <cell r="CP10">
            <v>2909</v>
          </cell>
          <cell r="CQ10">
            <v>3226</v>
          </cell>
          <cell r="CR10">
            <v>1729</v>
          </cell>
          <cell r="CS10">
            <v>18022</v>
          </cell>
          <cell r="CT10">
            <v>33870</v>
          </cell>
          <cell r="CU10">
            <v>12826</v>
          </cell>
        </row>
        <row r="11">
          <cell r="A11" t="str">
            <v>Customers - Other</v>
          </cell>
          <cell r="B11" t="str">
            <v>YNO</v>
          </cell>
          <cell r="C11">
            <v>2005</v>
          </cell>
          <cell r="D11">
            <v>283</v>
          </cell>
          <cell r="E11">
            <v>6626</v>
          </cell>
          <cell r="F11">
            <v>4349</v>
          </cell>
          <cell r="G11">
            <v>1416</v>
          </cell>
          <cell r="H11">
            <v>3392</v>
          </cell>
          <cell r="I11">
            <v>5554</v>
          </cell>
          <cell r="J11">
            <v>1892</v>
          </cell>
          <cell r="K11">
            <v>5158</v>
          </cell>
          <cell r="L11">
            <v>1412</v>
          </cell>
          <cell r="M11">
            <v>677</v>
          </cell>
          <cell r="N11">
            <v>182</v>
          </cell>
          <cell r="O11">
            <v>3652</v>
          </cell>
          <cell r="P11">
            <v>1633</v>
          </cell>
          <cell r="Q11">
            <v>202</v>
          </cell>
          <cell r="R11">
            <v>91</v>
          </cell>
          <cell r="S11">
            <v>1092</v>
          </cell>
          <cell r="T11">
            <v>8333</v>
          </cell>
          <cell r="U11">
            <v>440</v>
          </cell>
          <cell r="V11">
            <v>20243</v>
          </cell>
          <cell r="W11">
            <v>1563</v>
          </cell>
          <cell r="X11">
            <v>472</v>
          </cell>
          <cell r="Y11">
            <v>2171</v>
          </cell>
          <cell r="Z11">
            <v>2203</v>
          </cell>
          <cell r="AA11">
            <v>510</v>
          </cell>
          <cell r="AB11">
            <v>89</v>
          </cell>
          <cell r="AC11">
            <v>1003</v>
          </cell>
          <cell r="AD11">
            <v>4526</v>
          </cell>
          <cell r="AE11">
            <v>4208</v>
          </cell>
          <cell r="AF11">
            <v>318</v>
          </cell>
          <cell r="AG11">
            <v>832</v>
          </cell>
          <cell r="AH11">
            <v>4875</v>
          </cell>
          <cell r="AI11">
            <v>4739</v>
          </cell>
          <cell r="AJ11">
            <v>136</v>
          </cell>
          <cell r="AK11">
            <v>2569</v>
          </cell>
          <cell r="AL11">
            <v>1481</v>
          </cell>
          <cell r="AM11">
            <v>22134</v>
          </cell>
          <cell r="AN11">
            <v>436</v>
          </cell>
          <cell r="AO11">
            <v>156</v>
          </cell>
          <cell r="AP11">
            <v>637</v>
          </cell>
          <cell r="AQ11">
            <v>8557</v>
          </cell>
          <cell r="AR11">
            <v>108811</v>
          </cell>
          <cell r="AS11">
            <v>108703</v>
          </cell>
          <cell r="AT11">
            <v>108</v>
          </cell>
          <cell r="AU11">
            <v>26313</v>
          </cell>
          <cell r="AV11">
            <v>972</v>
          </cell>
          <cell r="AW11">
            <v>854</v>
          </cell>
          <cell r="AX11">
            <v>3839</v>
          </cell>
          <cell r="AY11">
            <v>7997</v>
          </cell>
          <cell r="AZ11">
            <v>1177</v>
          </cell>
          <cell r="BA11">
            <v>1641</v>
          </cell>
          <cell r="BB11">
            <v>13408</v>
          </cell>
          <cell r="BC11">
            <v>772</v>
          </cell>
          <cell r="BD11">
            <v>821</v>
          </cell>
          <cell r="BE11">
            <v>2247</v>
          </cell>
          <cell r="BF11">
            <v>29</v>
          </cell>
          <cell r="BG11">
            <v>3311</v>
          </cell>
          <cell r="BH11">
            <v>3021</v>
          </cell>
          <cell r="BI11">
            <v>290</v>
          </cell>
          <cell r="BJ11">
            <v>5603</v>
          </cell>
          <cell r="BK11">
            <v>3970</v>
          </cell>
          <cell r="BL11">
            <v>1633</v>
          </cell>
          <cell r="BM11">
            <v>1342</v>
          </cell>
          <cell r="BN11">
            <v>2266</v>
          </cell>
          <cell r="BO11">
            <v>2942</v>
          </cell>
          <cell r="BP11">
            <v>885</v>
          </cell>
          <cell r="BQ11">
            <v>5996</v>
          </cell>
          <cell r="BR11">
            <v>1062</v>
          </cell>
          <cell r="BS11">
            <v>1526</v>
          </cell>
          <cell r="BT11">
            <v>4583</v>
          </cell>
          <cell r="BU11">
            <v>1589</v>
          </cell>
          <cell r="BV11">
            <v>3851</v>
          </cell>
          <cell r="BW11">
            <v>653</v>
          </cell>
          <cell r="BX11">
            <v>4131</v>
          </cell>
          <cell r="BY11">
            <v>1037</v>
          </cell>
          <cell r="BZ11">
            <v>27082</v>
          </cell>
          <cell r="CA11">
            <v>25610</v>
          </cell>
          <cell r="CB11">
            <v>1472</v>
          </cell>
          <cell r="CC11">
            <v>585</v>
          </cell>
          <cell r="CD11">
            <v>892</v>
          </cell>
          <cell r="CE11">
            <v>460</v>
          </cell>
          <cell r="CF11">
            <v>1774</v>
          </cell>
          <cell r="CG11">
            <v>5140</v>
          </cell>
          <cell r="CH11">
            <v>736</v>
          </cell>
          <cell r="CI11">
            <v>79209</v>
          </cell>
          <cell r="CJ11">
            <v>10408</v>
          </cell>
          <cell r="CK11">
            <v>9688</v>
          </cell>
          <cell r="CL11">
            <v>720</v>
          </cell>
          <cell r="CM11">
            <v>818</v>
          </cell>
          <cell r="CN11">
            <v>5719</v>
          </cell>
          <cell r="CO11">
            <v>2109</v>
          </cell>
          <cell r="CP11">
            <v>507</v>
          </cell>
          <cell r="CQ11">
            <v>547</v>
          </cell>
          <cell r="CR11">
            <v>247</v>
          </cell>
          <cell r="CS11">
            <v>2677</v>
          </cell>
          <cell r="CT11">
            <v>2365</v>
          </cell>
          <cell r="CU11">
            <v>1369</v>
          </cell>
        </row>
        <row r="12">
          <cell r="A12" t="str">
            <v>kWh</v>
          </cell>
          <cell r="B12" t="str">
            <v>YV</v>
          </cell>
          <cell r="C12">
            <v>2005</v>
          </cell>
          <cell r="D12">
            <v>45002145</v>
          </cell>
          <cell r="E12">
            <v>1486446616</v>
          </cell>
          <cell r="F12">
            <v>1154632630</v>
          </cell>
          <cell r="G12">
            <v>220596967</v>
          </cell>
          <cell r="H12">
            <v>931155703</v>
          </cell>
          <cell r="I12">
            <v>1810325433</v>
          </cell>
          <cell r="J12">
            <v>353069346</v>
          </cell>
          <cell r="K12">
            <v>1627497173</v>
          </cell>
          <cell r="L12">
            <v>288717399</v>
          </cell>
          <cell r="M12">
            <v>160523822</v>
          </cell>
          <cell r="N12">
            <v>29440248</v>
          </cell>
          <cell r="O12">
            <v>946838236</v>
          </cell>
          <cell r="P12">
            <v>19730932</v>
          </cell>
          <cell r="Q12">
            <v>30467427</v>
          </cell>
          <cell r="R12">
            <v>8972237</v>
          </cell>
          <cell r="S12">
            <v>188200406</v>
          </cell>
          <cell r="T12">
            <v>961633772</v>
          </cell>
          <cell r="U12">
            <v>86515635</v>
          </cell>
          <cell r="V12">
            <v>8316326455</v>
          </cell>
          <cell r="W12">
            <v>396180246</v>
          </cell>
          <cell r="X12">
            <v>65748316</v>
          </cell>
          <cell r="Y12">
            <v>590255414</v>
          </cell>
          <cell r="Z12">
            <v>632444846</v>
          </cell>
          <cell r="AA12">
            <v>45760156</v>
          </cell>
          <cell r="AB12">
            <v>9244178</v>
          </cell>
          <cell r="AC12">
            <v>92629060</v>
          </cell>
          <cell r="AD12">
            <v>957243410</v>
          </cell>
          <cell r="AE12">
            <v>897742616</v>
          </cell>
          <cell r="AF12">
            <v>59500794</v>
          </cell>
          <cell r="AG12">
            <v>182318202.77000001</v>
          </cell>
          <cell r="AH12">
            <v>1624508601</v>
          </cell>
          <cell r="AI12">
            <v>1607712564</v>
          </cell>
          <cell r="AJ12">
            <v>16796037</v>
          </cell>
          <cell r="AK12">
            <v>373431336</v>
          </cell>
          <cell r="AL12">
            <v>483654085</v>
          </cell>
          <cell r="AM12">
            <v>5648818655.8400002</v>
          </cell>
          <cell r="AN12">
            <v>121037860</v>
          </cell>
          <cell r="AO12">
            <v>26270838</v>
          </cell>
          <cell r="AP12">
            <v>199656293.83000001</v>
          </cell>
          <cell r="AQ12">
            <v>3848132954.5300002</v>
          </cell>
          <cell r="AR12">
            <v>22976809392</v>
          </cell>
          <cell r="AS12">
            <v>22958378000</v>
          </cell>
          <cell r="AT12">
            <v>18431392</v>
          </cell>
          <cell r="AU12">
            <v>7663197036</v>
          </cell>
          <cell r="AV12">
            <v>193008478</v>
          </cell>
          <cell r="AW12">
            <v>112447624</v>
          </cell>
          <cell r="AX12">
            <v>730565274</v>
          </cell>
          <cell r="AY12">
            <v>2096185970</v>
          </cell>
          <cell r="AZ12">
            <v>282135179</v>
          </cell>
          <cell r="BA12">
            <v>130465148</v>
          </cell>
          <cell r="BB12">
            <v>3429289369</v>
          </cell>
          <cell r="BC12">
            <v>286255815</v>
          </cell>
          <cell r="BD12">
            <v>233239876</v>
          </cell>
          <cell r="BE12">
            <v>546558100</v>
          </cell>
          <cell r="BF12">
            <v>4251407</v>
          </cell>
          <cell r="BG12">
            <v>384947379</v>
          </cell>
          <cell r="BH12">
            <v>342344275</v>
          </cell>
          <cell r="BI12">
            <v>42603104</v>
          </cell>
          <cell r="BJ12">
            <v>1288232430</v>
          </cell>
          <cell r="BK12">
            <v>916344131</v>
          </cell>
          <cell r="BL12">
            <v>371888299</v>
          </cell>
          <cell r="BM12">
            <v>179455433</v>
          </cell>
          <cell r="BN12">
            <v>359438988.14999998</v>
          </cell>
          <cell r="BO12">
            <v>598747463</v>
          </cell>
          <cell r="BP12">
            <v>134684870.25999999</v>
          </cell>
          <cell r="BQ12">
            <v>1650320458</v>
          </cell>
          <cell r="BR12">
            <v>250828291</v>
          </cell>
          <cell r="BS12">
            <v>323017339</v>
          </cell>
          <cell r="BT12">
            <v>1128827182</v>
          </cell>
          <cell r="BU12">
            <v>200891724</v>
          </cell>
          <cell r="BV12">
            <v>717784001</v>
          </cell>
          <cell r="BW12">
            <v>93693596</v>
          </cell>
          <cell r="BX12">
            <v>822852234</v>
          </cell>
          <cell r="BY12">
            <v>189633718</v>
          </cell>
          <cell r="BZ12">
            <v>6839843019</v>
          </cell>
          <cell r="CA12">
            <v>6405015772</v>
          </cell>
          <cell r="CB12">
            <v>434827247</v>
          </cell>
          <cell r="CC12">
            <v>98424070</v>
          </cell>
          <cell r="CD12">
            <v>123510432</v>
          </cell>
          <cell r="CE12">
            <v>94428257.5</v>
          </cell>
          <cell r="CF12">
            <v>376178610</v>
          </cell>
          <cell r="CG12">
            <v>1054662883</v>
          </cell>
          <cell r="CH12">
            <v>235792985.46999997</v>
          </cell>
          <cell r="CI12">
            <v>26372168650</v>
          </cell>
          <cell r="CJ12">
            <v>2554393866</v>
          </cell>
          <cell r="CK12">
            <v>2460918603</v>
          </cell>
          <cell r="CL12">
            <v>93475263</v>
          </cell>
          <cell r="CM12">
            <v>105073227.97</v>
          </cell>
          <cell r="CN12">
            <v>1304073193</v>
          </cell>
          <cell r="CO12">
            <v>522014198</v>
          </cell>
          <cell r="CP12">
            <v>92239845</v>
          </cell>
          <cell r="CQ12">
            <v>150869466.86000001</v>
          </cell>
          <cell r="CR12">
            <v>62217604</v>
          </cell>
          <cell r="CS12">
            <v>363910371</v>
          </cell>
          <cell r="CT12">
            <v>423047546</v>
          </cell>
          <cell r="CU12">
            <v>435838216</v>
          </cell>
        </row>
        <row r="13">
          <cell r="A13" t="str">
            <v>kWh - Residential</v>
          </cell>
          <cell r="B13" t="str">
            <v>YVR</v>
          </cell>
          <cell r="C13">
            <v>2005</v>
          </cell>
          <cell r="D13">
            <v>11569234</v>
          </cell>
          <cell r="E13">
            <v>542827565</v>
          </cell>
          <cell r="F13">
            <v>273364168</v>
          </cell>
          <cell r="G13">
            <v>81427290</v>
          </cell>
          <cell r="H13">
            <v>267429851</v>
          </cell>
          <cell r="I13">
            <v>583725346</v>
          </cell>
          <cell r="J13">
            <v>119652548</v>
          </cell>
          <cell r="K13">
            <v>402124758</v>
          </cell>
          <cell r="L13">
            <v>110810182</v>
          </cell>
          <cell r="M13">
            <v>47935426</v>
          </cell>
          <cell r="N13">
            <v>15211690</v>
          </cell>
          <cell r="O13">
            <v>267121761</v>
          </cell>
          <cell r="P13">
            <v>0</v>
          </cell>
          <cell r="Q13">
            <v>20161977</v>
          </cell>
          <cell r="R13">
            <v>4976691</v>
          </cell>
          <cell r="S13">
            <v>97150870</v>
          </cell>
          <cell r="T13">
            <v>708455513</v>
          </cell>
          <cell r="U13">
            <v>29392189</v>
          </cell>
          <cell r="V13">
            <v>1702721148</v>
          </cell>
          <cell r="W13">
            <v>136114023</v>
          </cell>
          <cell r="X13">
            <v>33696585</v>
          </cell>
          <cell r="Y13">
            <v>290492846</v>
          </cell>
          <cell r="Z13">
            <v>147667028</v>
          </cell>
          <cell r="AA13">
            <v>45702800</v>
          </cell>
          <cell r="AB13">
            <v>5874838</v>
          </cell>
          <cell r="AC13">
            <v>92524010</v>
          </cell>
          <cell r="AD13">
            <v>408838126</v>
          </cell>
          <cell r="AE13">
            <v>379532699</v>
          </cell>
          <cell r="AF13">
            <v>29305427</v>
          </cell>
          <cell r="AG13">
            <v>96245989.75</v>
          </cell>
          <cell r="AH13">
            <v>354888035</v>
          </cell>
          <cell r="AI13">
            <v>341291161</v>
          </cell>
          <cell r="AJ13">
            <v>13596874</v>
          </cell>
          <cell r="AK13">
            <v>181464306</v>
          </cell>
          <cell r="AL13">
            <v>210303787</v>
          </cell>
          <cell r="AM13">
            <v>1767536174</v>
          </cell>
          <cell r="AN13">
            <v>28856113</v>
          </cell>
          <cell r="AO13">
            <v>14960327</v>
          </cell>
          <cell r="AP13">
            <v>54972595.310000002</v>
          </cell>
          <cell r="AQ13">
            <v>1104270425</v>
          </cell>
          <cell r="AR13">
            <v>12728099230</v>
          </cell>
          <cell r="AS13">
            <v>12717781000</v>
          </cell>
          <cell r="AT13">
            <v>10318230</v>
          </cell>
          <cell r="AU13">
            <v>2358151590</v>
          </cell>
          <cell r="AV13">
            <v>163178241</v>
          </cell>
          <cell r="AW13">
            <v>42160183</v>
          </cell>
          <cell r="AX13">
            <v>203351921</v>
          </cell>
          <cell r="AY13">
            <v>659625447</v>
          </cell>
          <cell r="AZ13">
            <v>75304918</v>
          </cell>
          <cell r="BA13">
            <v>82285609</v>
          </cell>
          <cell r="BB13">
            <v>1149377750</v>
          </cell>
          <cell r="BC13">
            <v>176126892</v>
          </cell>
          <cell r="BD13">
            <v>48370213</v>
          </cell>
          <cell r="BE13">
            <v>195066759</v>
          </cell>
          <cell r="BF13">
            <v>1714697</v>
          </cell>
          <cell r="BG13">
            <v>279763637</v>
          </cell>
          <cell r="BH13">
            <v>243141981</v>
          </cell>
          <cell r="BI13">
            <v>36621656</v>
          </cell>
          <cell r="BJ13">
            <v>491238460</v>
          </cell>
          <cell r="BK13">
            <v>284433553</v>
          </cell>
          <cell r="BL13">
            <v>206804907</v>
          </cell>
          <cell r="BM13">
            <v>67693051</v>
          </cell>
          <cell r="BN13">
            <v>144724830</v>
          </cell>
          <cell r="BO13">
            <v>215924636</v>
          </cell>
          <cell r="BP13">
            <v>52006839.219999999</v>
          </cell>
          <cell r="BQ13">
            <v>582122828</v>
          </cell>
          <cell r="BR13">
            <v>85230972</v>
          </cell>
          <cell r="BS13">
            <v>110976692</v>
          </cell>
          <cell r="BT13">
            <v>485942543</v>
          </cell>
          <cell r="BU13">
            <v>78865660</v>
          </cell>
          <cell r="BV13">
            <v>347274259</v>
          </cell>
          <cell r="BW13">
            <v>36691794</v>
          </cell>
          <cell r="BX13">
            <v>297081386</v>
          </cell>
          <cell r="BY13">
            <v>65358453</v>
          </cell>
          <cell r="BZ13">
            <v>2041954318</v>
          </cell>
          <cell r="CA13">
            <v>1879783570</v>
          </cell>
          <cell r="CB13">
            <v>162170748</v>
          </cell>
          <cell r="CC13">
            <v>32131824</v>
          </cell>
          <cell r="CD13">
            <v>46192526</v>
          </cell>
          <cell r="CE13">
            <v>32820792</v>
          </cell>
          <cell r="CF13">
            <v>117918983</v>
          </cell>
          <cell r="CG13">
            <v>357638570</v>
          </cell>
          <cell r="CH13">
            <v>55742813.189999998</v>
          </cell>
          <cell r="CI13">
            <v>5724299075</v>
          </cell>
          <cell r="CJ13">
            <v>962156040</v>
          </cell>
          <cell r="CK13">
            <v>915611860</v>
          </cell>
          <cell r="CL13">
            <v>46544180</v>
          </cell>
          <cell r="CM13">
            <v>74670218.299999997</v>
          </cell>
          <cell r="CN13">
            <v>408066674</v>
          </cell>
          <cell r="CO13">
            <v>179182296</v>
          </cell>
          <cell r="CP13">
            <v>25217181</v>
          </cell>
          <cell r="CQ13">
            <v>27719584</v>
          </cell>
          <cell r="CR13">
            <v>17044279</v>
          </cell>
          <cell r="CS13">
            <v>188311417</v>
          </cell>
          <cell r="CT13">
            <v>347571675</v>
          </cell>
          <cell r="CU13">
            <v>114732006</v>
          </cell>
        </row>
        <row r="14">
          <cell r="A14" t="str">
            <v>kWh - Other</v>
          </cell>
          <cell r="B14" t="str">
            <v>YVO</v>
          </cell>
          <cell r="C14">
            <v>2005</v>
          </cell>
          <cell r="D14">
            <v>33432911</v>
          </cell>
          <cell r="E14">
            <v>943619051</v>
          </cell>
          <cell r="F14">
            <v>881268462</v>
          </cell>
          <cell r="G14">
            <v>139169677</v>
          </cell>
          <cell r="H14">
            <v>663725852</v>
          </cell>
          <cell r="I14">
            <v>1226600087</v>
          </cell>
          <cell r="J14">
            <v>233416798</v>
          </cell>
          <cell r="K14">
            <v>1225372415</v>
          </cell>
          <cell r="L14">
            <v>177907217</v>
          </cell>
          <cell r="M14">
            <v>112588396</v>
          </cell>
          <cell r="N14">
            <v>14228558</v>
          </cell>
          <cell r="O14">
            <v>679716475</v>
          </cell>
          <cell r="P14">
            <v>19730932</v>
          </cell>
          <cell r="Q14">
            <v>10305450</v>
          </cell>
          <cell r="R14">
            <v>3995546</v>
          </cell>
          <cell r="S14">
            <v>91049536</v>
          </cell>
          <cell r="T14">
            <v>253178259</v>
          </cell>
          <cell r="U14">
            <v>57123446</v>
          </cell>
          <cell r="V14">
            <v>6613605307</v>
          </cell>
          <cell r="W14">
            <v>260066223</v>
          </cell>
          <cell r="X14">
            <v>32051731</v>
          </cell>
          <cell r="Y14">
            <v>299762568</v>
          </cell>
          <cell r="Z14">
            <v>484777818</v>
          </cell>
          <cell r="AA14">
            <v>57356</v>
          </cell>
          <cell r="AB14">
            <v>3369340</v>
          </cell>
          <cell r="AC14">
            <v>105050</v>
          </cell>
          <cell r="AD14">
            <v>548405284</v>
          </cell>
          <cell r="AE14">
            <v>518209917</v>
          </cell>
          <cell r="AF14">
            <v>30195367</v>
          </cell>
          <cell r="AG14">
            <v>86072213.020000011</v>
          </cell>
          <cell r="AH14">
            <v>1269620566</v>
          </cell>
          <cell r="AI14">
            <v>1266421403</v>
          </cell>
          <cell r="AJ14">
            <v>3199163</v>
          </cell>
          <cell r="AK14">
            <v>191967030</v>
          </cell>
          <cell r="AL14">
            <v>273350298</v>
          </cell>
          <cell r="AM14">
            <v>3881282481.8400002</v>
          </cell>
          <cell r="AN14">
            <v>92181747</v>
          </cell>
          <cell r="AO14">
            <v>11310511</v>
          </cell>
          <cell r="AP14">
            <v>144683698.52000001</v>
          </cell>
          <cell r="AQ14">
            <v>2743862529.5300002</v>
          </cell>
          <cell r="AR14">
            <v>10248710162</v>
          </cell>
          <cell r="AS14">
            <v>10240597000</v>
          </cell>
          <cell r="AT14">
            <v>8113162</v>
          </cell>
          <cell r="AU14">
            <v>5305045446</v>
          </cell>
          <cell r="AV14">
            <v>29830237</v>
          </cell>
          <cell r="AW14">
            <v>70287441</v>
          </cell>
          <cell r="AX14">
            <v>527213353</v>
          </cell>
          <cell r="AY14">
            <v>1436560523</v>
          </cell>
          <cell r="AZ14">
            <v>206830261</v>
          </cell>
          <cell r="BA14">
            <v>48179539</v>
          </cell>
          <cell r="BB14">
            <v>2279911619</v>
          </cell>
          <cell r="BC14">
            <v>110128923</v>
          </cell>
          <cell r="BD14">
            <v>184869663</v>
          </cell>
          <cell r="BE14">
            <v>351491341</v>
          </cell>
          <cell r="BF14">
            <v>2536710</v>
          </cell>
          <cell r="BG14">
            <v>105183742</v>
          </cell>
          <cell r="BH14">
            <v>99202294</v>
          </cell>
          <cell r="BI14">
            <v>5981448</v>
          </cell>
          <cell r="BJ14">
            <v>796993970</v>
          </cell>
          <cell r="BK14">
            <v>631910578</v>
          </cell>
          <cell r="BL14">
            <v>165083392</v>
          </cell>
          <cell r="BM14">
            <v>111762382</v>
          </cell>
          <cell r="BN14">
            <v>214714158.14999998</v>
          </cell>
          <cell r="BO14">
            <v>382822827</v>
          </cell>
          <cell r="BP14">
            <v>82678031.039999992</v>
          </cell>
          <cell r="BQ14">
            <v>1068197630</v>
          </cell>
          <cell r="BR14">
            <v>165597319</v>
          </cell>
          <cell r="BS14">
            <v>212040647</v>
          </cell>
          <cell r="BT14">
            <v>642884639</v>
          </cell>
          <cell r="BU14">
            <v>122026064</v>
          </cell>
          <cell r="BV14">
            <v>370509742</v>
          </cell>
          <cell r="BW14">
            <v>57001802</v>
          </cell>
          <cell r="BX14">
            <v>525770848</v>
          </cell>
          <cell r="BY14">
            <v>124275265</v>
          </cell>
          <cell r="BZ14">
            <v>4797888701</v>
          </cell>
          <cell r="CA14">
            <v>4525232202</v>
          </cell>
          <cell r="CB14">
            <v>272656499</v>
          </cell>
          <cell r="CC14">
            <v>66292246</v>
          </cell>
          <cell r="CD14">
            <v>77317906</v>
          </cell>
          <cell r="CE14">
            <v>61607465.5</v>
          </cell>
          <cell r="CF14">
            <v>258259627</v>
          </cell>
          <cell r="CG14">
            <v>697024313</v>
          </cell>
          <cell r="CH14">
            <v>180050172.27999997</v>
          </cell>
          <cell r="CI14">
            <v>20647869575</v>
          </cell>
          <cell r="CJ14">
            <v>1592237826</v>
          </cell>
          <cell r="CK14">
            <v>1545306743</v>
          </cell>
          <cell r="CL14">
            <v>46931083</v>
          </cell>
          <cell r="CM14">
            <v>30403009.670000002</v>
          </cell>
          <cell r="CN14">
            <v>896006519</v>
          </cell>
          <cell r="CO14">
            <v>342831902</v>
          </cell>
          <cell r="CP14">
            <v>67022664</v>
          </cell>
          <cell r="CQ14">
            <v>123149882.86000001</v>
          </cell>
          <cell r="CR14">
            <v>45173325</v>
          </cell>
          <cell r="CS14">
            <v>175598954</v>
          </cell>
          <cell r="CT14">
            <v>75475871</v>
          </cell>
          <cell r="CU14">
            <v>321106210</v>
          </cell>
        </row>
        <row r="15">
          <cell r="A15" t="str">
            <v>kW</v>
          </cell>
          <cell r="B15" t="str">
            <v>YD</v>
          </cell>
          <cell r="C15">
            <v>2005</v>
          </cell>
          <cell r="D15">
            <v>55559</v>
          </cell>
          <cell r="E15">
            <v>1907707</v>
          </cell>
          <cell r="F15">
            <v>1541743</v>
          </cell>
          <cell r="G15">
            <v>493405</v>
          </cell>
          <cell r="H15">
            <v>1461810</v>
          </cell>
          <cell r="I15">
            <v>2539571</v>
          </cell>
          <cell r="J15">
            <v>442668</v>
          </cell>
          <cell r="K15">
            <v>2596896</v>
          </cell>
          <cell r="L15">
            <v>386143</v>
          </cell>
          <cell r="M15">
            <v>223349</v>
          </cell>
          <cell r="N15">
            <v>22788</v>
          </cell>
          <cell r="O15">
            <v>1374784</v>
          </cell>
          <cell r="P15">
            <v>10029</v>
          </cell>
          <cell r="Q15">
            <v>15285</v>
          </cell>
          <cell r="R15">
            <v>0</v>
          </cell>
          <cell r="S15">
            <v>0</v>
          </cell>
          <cell r="T15">
            <v>4894173</v>
          </cell>
          <cell r="U15">
            <v>109050</v>
          </cell>
          <cell r="V15">
            <v>0</v>
          </cell>
          <cell r="W15">
            <v>523594</v>
          </cell>
          <cell r="X15">
            <v>38980</v>
          </cell>
          <cell r="Y15">
            <v>533424</v>
          </cell>
          <cell r="Z15">
            <v>976615</v>
          </cell>
          <cell r="AA15">
            <v>51537069</v>
          </cell>
          <cell r="AB15">
            <v>5759</v>
          </cell>
          <cell r="AC15">
            <v>106906699</v>
          </cell>
          <cell r="AD15">
            <v>1034165</v>
          </cell>
          <cell r="AE15">
            <v>925136</v>
          </cell>
          <cell r="AF15">
            <v>109029</v>
          </cell>
          <cell r="AG15">
            <v>179329</v>
          </cell>
          <cell r="AH15">
            <v>2490044</v>
          </cell>
          <cell r="AI15">
            <v>2489521</v>
          </cell>
          <cell r="AJ15">
            <v>523</v>
          </cell>
          <cell r="AK15">
            <v>389535</v>
          </cell>
          <cell r="AL15">
            <v>748518</v>
          </cell>
          <cell r="AM15">
            <v>9598466</v>
          </cell>
          <cell r="AN15">
            <v>175320</v>
          </cell>
          <cell r="AO15">
            <v>13210</v>
          </cell>
          <cell r="AP15">
            <v>278292</v>
          </cell>
          <cell r="AQ15">
            <v>5650821</v>
          </cell>
          <cell r="AR15">
            <v>24836426</v>
          </cell>
          <cell r="AS15">
            <v>24821262</v>
          </cell>
          <cell r="AT15">
            <v>15164</v>
          </cell>
          <cell r="AU15">
            <v>10246631</v>
          </cell>
          <cell r="AV15">
            <v>126359</v>
          </cell>
          <cell r="AW15">
            <v>150139</v>
          </cell>
          <cell r="AX15">
            <v>981195</v>
          </cell>
          <cell r="AY15">
            <v>2831785</v>
          </cell>
          <cell r="AZ15">
            <v>261293</v>
          </cell>
          <cell r="BA15">
            <v>223472</v>
          </cell>
          <cell r="BB15">
            <v>4553209</v>
          </cell>
          <cell r="BC15">
            <v>303380</v>
          </cell>
          <cell r="BD15">
            <v>360616</v>
          </cell>
          <cell r="BE15">
            <v>94292501</v>
          </cell>
          <cell r="BF15">
            <v>8622</v>
          </cell>
          <cell r="BG15">
            <v>859957</v>
          </cell>
          <cell r="BH15">
            <v>851246</v>
          </cell>
          <cell r="BI15">
            <v>8711</v>
          </cell>
          <cell r="BJ15">
            <v>7813208</v>
          </cell>
          <cell r="BK15">
            <v>7380152</v>
          </cell>
          <cell r="BL15">
            <v>433056</v>
          </cell>
          <cell r="BM15">
            <v>186682</v>
          </cell>
          <cell r="BN15">
            <v>378506</v>
          </cell>
          <cell r="BO15">
            <v>807264</v>
          </cell>
          <cell r="BP15">
            <v>165364</v>
          </cell>
          <cell r="BQ15">
            <v>2231057</v>
          </cell>
          <cell r="BR15">
            <v>297196</v>
          </cell>
          <cell r="BS15">
            <v>404421</v>
          </cell>
          <cell r="BT15">
            <v>1234902</v>
          </cell>
          <cell r="BU15">
            <v>216433</v>
          </cell>
          <cell r="BV15">
            <v>704274</v>
          </cell>
          <cell r="BW15">
            <v>0</v>
          </cell>
          <cell r="BX15">
            <v>920151</v>
          </cell>
          <cell r="BY15">
            <v>371413</v>
          </cell>
          <cell r="BZ15">
            <v>9672781</v>
          </cell>
          <cell r="CA15">
            <v>9211551</v>
          </cell>
          <cell r="CB15">
            <v>461230</v>
          </cell>
          <cell r="CC15">
            <v>150279</v>
          </cell>
          <cell r="CD15">
            <v>143455</v>
          </cell>
          <cell r="CE15">
            <v>105723</v>
          </cell>
          <cell r="CF15">
            <v>0</v>
          </cell>
          <cell r="CG15">
            <v>1475643</v>
          </cell>
          <cell r="CH15">
            <v>352579</v>
          </cell>
          <cell r="CI15">
            <v>43747648</v>
          </cell>
          <cell r="CJ15">
            <v>3017486</v>
          </cell>
          <cell r="CK15">
            <v>2939178</v>
          </cell>
          <cell r="CL15">
            <v>78308</v>
          </cell>
          <cell r="CM15">
            <v>47169</v>
          </cell>
          <cell r="CN15">
            <v>1777889</v>
          </cell>
          <cell r="CO15">
            <v>729471</v>
          </cell>
          <cell r="CP15">
            <v>145144</v>
          </cell>
          <cell r="CQ15">
            <v>239458</v>
          </cell>
          <cell r="CR15">
            <v>82490</v>
          </cell>
          <cell r="CS15">
            <v>0</v>
          </cell>
          <cell r="CT15">
            <v>1019212</v>
          </cell>
          <cell r="CU15">
            <v>588541</v>
          </cell>
        </row>
        <row r="16">
          <cell r="A16" t="str">
            <v>kW - Residential</v>
          </cell>
          <cell r="B16" t="str">
            <v>YDR</v>
          </cell>
          <cell r="C16">
            <v>2005</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row>
        <row r="17">
          <cell r="A17" t="str">
            <v>kW - Other</v>
          </cell>
          <cell r="B17" t="str">
            <v>YDO</v>
          </cell>
          <cell r="C17">
            <v>2005</v>
          </cell>
          <cell r="D17">
            <v>55559</v>
          </cell>
          <cell r="E17">
            <v>1907707</v>
          </cell>
          <cell r="F17">
            <v>1541743</v>
          </cell>
          <cell r="G17">
            <v>493405</v>
          </cell>
          <cell r="H17">
            <v>1461810</v>
          </cell>
          <cell r="I17">
            <v>2539571</v>
          </cell>
          <cell r="J17">
            <v>442668</v>
          </cell>
          <cell r="K17">
            <v>2596896</v>
          </cell>
          <cell r="L17">
            <v>386143</v>
          </cell>
          <cell r="M17">
            <v>223349</v>
          </cell>
          <cell r="N17">
            <v>22788</v>
          </cell>
          <cell r="O17">
            <v>1374784</v>
          </cell>
          <cell r="P17">
            <v>10029</v>
          </cell>
          <cell r="Q17">
            <v>15285</v>
          </cell>
          <cell r="R17">
            <v>0</v>
          </cell>
          <cell r="S17">
            <v>0</v>
          </cell>
          <cell r="T17">
            <v>4894173</v>
          </cell>
          <cell r="U17">
            <v>109050</v>
          </cell>
          <cell r="V17">
            <v>0</v>
          </cell>
          <cell r="W17">
            <v>523594</v>
          </cell>
          <cell r="X17">
            <v>38980</v>
          </cell>
          <cell r="Y17">
            <v>533424</v>
          </cell>
          <cell r="Z17">
            <v>976615</v>
          </cell>
          <cell r="AA17">
            <v>51537069</v>
          </cell>
          <cell r="AB17">
            <v>5759</v>
          </cell>
          <cell r="AC17">
            <v>106906699</v>
          </cell>
          <cell r="AD17">
            <v>1034165</v>
          </cell>
          <cell r="AE17">
            <v>925136</v>
          </cell>
          <cell r="AF17">
            <v>109029</v>
          </cell>
          <cell r="AG17">
            <v>179329</v>
          </cell>
          <cell r="AH17">
            <v>2490044</v>
          </cell>
          <cell r="AI17">
            <v>2489521</v>
          </cell>
          <cell r="AJ17">
            <v>523</v>
          </cell>
          <cell r="AK17">
            <v>389535</v>
          </cell>
          <cell r="AL17">
            <v>748518</v>
          </cell>
          <cell r="AM17">
            <v>9598466</v>
          </cell>
          <cell r="AN17">
            <v>175320</v>
          </cell>
          <cell r="AO17">
            <v>13210</v>
          </cell>
          <cell r="AP17">
            <v>278292</v>
          </cell>
          <cell r="AQ17">
            <v>5650821</v>
          </cell>
          <cell r="AR17">
            <v>24836426</v>
          </cell>
          <cell r="AS17">
            <v>24821262</v>
          </cell>
          <cell r="AT17">
            <v>15164</v>
          </cell>
          <cell r="AU17">
            <v>10246631</v>
          </cell>
          <cell r="AV17">
            <v>126359</v>
          </cell>
          <cell r="AW17">
            <v>150139</v>
          </cell>
          <cell r="AX17">
            <v>981195</v>
          </cell>
          <cell r="AY17">
            <v>2831785</v>
          </cell>
          <cell r="AZ17">
            <v>261293</v>
          </cell>
          <cell r="BA17">
            <v>223472</v>
          </cell>
          <cell r="BB17">
            <v>4553209</v>
          </cell>
          <cell r="BC17">
            <v>303380</v>
          </cell>
          <cell r="BD17">
            <v>360616</v>
          </cell>
          <cell r="BE17">
            <v>94292501</v>
          </cell>
          <cell r="BF17">
            <v>8622</v>
          </cell>
          <cell r="BG17">
            <v>859957</v>
          </cell>
          <cell r="BH17">
            <v>851246</v>
          </cell>
          <cell r="BI17">
            <v>8711</v>
          </cell>
          <cell r="BJ17">
            <v>7813208</v>
          </cell>
          <cell r="BK17">
            <v>7380152</v>
          </cell>
          <cell r="BL17">
            <v>433056</v>
          </cell>
          <cell r="BM17">
            <v>186682</v>
          </cell>
          <cell r="BN17">
            <v>378506</v>
          </cell>
          <cell r="BO17">
            <v>807264</v>
          </cell>
          <cell r="BP17">
            <v>165364</v>
          </cell>
          <cell r="BQ17">
            <v>2231057</v>
          </cell>
          <cell r="BR17">
            <v>297196</v>
          </cell>
          <cell r="BS17">
            <v>404421</v>
          </cell>
          <cell r="BT17">
            <v>1234902</v>
          </cell>
          <cell r="BU17">
            <v>216433</v>
          </cell>
          <cell r="BV17">
            <v>704274</v>
          </cell>
          <cell r="BW17">
            <v>0</v>
          </cell>
          <cell r="BX17">
            <v>920151</v>
          </cell>
          <cell r="BY17">
            <v>371413</v>
          </cell>
          <cell r="BZ17">
            <v>9672781</v>
          </cell>
          <cell r="CA17">
            <v>9211551</v>
          </cell>
          <cell r="CB17">
            <v>461230</v>
          </cell>
          <cell r="CC17">
            <v>150279</v>
          </cell>
          <cell r="CD17">
            <v>143455</v>
          </cell>
          <cell r="CE17">
            <v>105723</v>
          </cell>
          <cell r="CF17">
            <v>0</v>
          </cell>
          <cell r="CG17">
            <v>1475643</v>
          </cell>
          <cell r="CH17">
            <v>352579</v>
          </cell>
          <cell r="CI17">
            <v>43747648</v>
          </cell>
          <cell r="CJ17">
            <v>3017486</v>
          </cell>
          <cell r="CK17">
            <v>2939178</v>
          </cell>
          <cell r="CL17">
            <v>78308</v>
          </cell>
          <cell r="CM17">
            <v>47169</v>
          </cell>
          <cell r="CN17">
            <v>1777889</v>
          </cell>
          <cell r="CO17">
            <v>729471</v>
          </cell>
          <cell r="CP17">
            <v>145144</v>
          </cell>
          <cell r="CQ17">
            <v>239458</v>
          </cell>
          <cell r="CR17">
            <v>82490</v>
          </cell>
          <cell r="CS17">
            <v>0</v>
          </cell>
          <cell r="CT17">
            <v>1019212</v>
          </cell>
          <cell r="CU17">
            <v>588541</v>
          </cell>
        </row>
        <row r="18">
          <cell r="A18" t="str">
            <v>Total service area</v>
          </cell>
          <cell r="B18" t="str">
            <v>AREA</v>
          </cell>
          <cell r="C18">
            <v>2005</v>
          </cell>
          <cell r="D18">
            <v>380</v>
          </cell>
          <cell r="E18">
            <v>374</v>
          </cell>
          <cell r="F18">
            <v>201</v>
          </cell>
          <cell r="G18">
            <v>257</v>
          </cell>
          <cell r="H18">
            <v>74</v>
          </cell>
          <cell r="I18">
            <v>188</v>
          </cell>
          <cell r="J18">
            <v>58</v>
          </cell>
          <cell r="K18">
            <v>303</v>
          </cell>
          <cell r="L18">
            <v>168</v>
          </cell>
          <cell r="M18">
            <v>10</v>
          </cell>
          <cell r="N18">
            <v>2</v>
          </cell>
          <cell r="O18">
            <v>70</v>
          </cell>
          <cell r="P18">
            <v>4</v>
          </cell>
          <cell r="Q18">
            <v>5</v>
          </cell>
          <cell r="R18">
            <v>2</v>
          </cell>
          <cell r="S18">
            <v>21</v>
          </cell>
          <cell r="T18">
            <v>120</v>
          </cell>
          <cell r="U18">
            <v>66</v>
          </cell>
          <cell r="V18">
            <v>287</v>
          </cell>
          <cell r="W18">
            <v>46</v>
          </cell>
          <cell r="X18">
            <v>99</v>
          </cell>
          <cell r="Y18">
            <v>104</v>
          </cell>
          <cell r="Z18">
            <v>45</v>
          </cell>
          <cell r="AA18">
            <v>26</v>
          </cell>
          <cell r="AB18">
            <v>1</v>
          </cell>
          <cell r="AC18">
            <v>14200</v>
          </cell>
          <cell r="AD18">
            <v>410</v>
          </cell>
          <cell r="AE18">
            <v>401</v>
          </cell>
          <cell r="AF18">
            <v>9</v>
          </cell>
          <cell r="AG18">
            <v>67</v>
          </cell>
          <cell r="AH18">
            <v>93</v>
          </cell>
          <cell r="AI18">
            <v>89</v>
          </cell>
          <cell r="AJ18">
            <v>4</v>
          </cell>
          <cell r="AK18">
            <v>1252</v>
          </cell>
          <cell r="AL18">
            <v>280</v>
          </cell>
          <cell r="AM18">
            <v>426</v>
          </cell>
          <cell r="AN18">
            <v>93</v>
          </cell>
          <cell r="AO18">
            <v>9</v>
          </cell>
          <cell r="AP18">
            <v>8</v>
          </cell>
          <cell r="AQ18">
            <v>269</v>
          </cell>
          <cell r="AR18">
            <v>650006</v>
          </cell>
          <cell r="AS18">
            <v>650000</v>
          </cell>
          <cell r="AT18">
            <v>6</v>
          </cell>
          <cell r="AU18">
            <v>1104</v>
          </cell>
          <cell r="AV18">
            <v>292</v>
          </cell>
          <cell r="AW18">
            <v>24</v>
          </cell>
          <cell r="AX18">
            <v>31</v>
          </cell>
          <cell r="AY18">
            <v>404</v>
          </cell>
          <cell r="AZ18">
            <v>27</v>
          </cell>
          <cell r="BA18">
            <v>77</v>
          </cell>
          <cell r="BB18">
            <v>421</v>
          </cell>
          <cell r="BC18">
            <v>21</v>
          </cell>
          <cell r="BD18">
            <v>20</v>
          </cell>
          <cell r="BE18">
            <v>370</v>
          </cell>
          <cell r="BF18">
            <v>4</v>
          </cell>
          <cell r="BG18">
            <v>88</v>
          </cell>
          <cell r="BH18">
            <v>41</v>
          </cell>
          <cell r="BI18">
            <v>47</v>
          </cell>
          <cell r="BJ18">
            <v>776</v>
          </cell>
          <cell r="BK18">
            <v>209</v>
          </cell>
          <cell r="BL18">
            <v>567</v>
          </cell>
          <cell r="BM18">
            <v>125</v>
          </cell>
          <cell r="BN18">
            <v>693</v>
          </cell>
          <cell r="BO18">
            <v>330</v>
          </cell>
          <cell r="BP18">
            <v>28</v>
          </cell>
          <cell r="BQ18">
            <v>143</v>
          </cell>
          <cell r="BR18">
            <v>16</v>
          </cell>
          <cell r="BS18">
            <v>27</v>
          </cell>
          <cell r="BT18">
            <v>143</v>
          </cell>
          <cell r="BU18">
            <v>35</v>
          </cell>
          <cell r="BV18">
            <v>342</v>
          </cell>
          <cell r="BW18">
            <v>15</v>
          </cell>
          <cell r="BX18">
            <v>64</v>
          </cell>
          <cell r="BY18">
            <v>122</v>
          </cell>
          <cell r="BZ18">
            <v>636</v>
          </cell>
          <cell r="CA18">
            <v>587</v>
          </cell>
          <cell r="CB18">
            <v>49</v>
          </cell>
          <cell r="CC18">
            <v>13</v>
          </cell>
          <cell r="CD18">
            <v>18</v>
          </cell>
          <cell r="CE18">
            <v>536</v>
          </cell>
          <cell r="CF18">
            <v>32</v>
          </cell>
          <cell r="CG18">
            <v>381</v>
          </cell>
          <cell r="CH18">
            <v>9</v>
          </cell>
          <cell r="CI18">
            <v>630</v>
          </cell>
          <cell r="CJ18">
            <v>639</v>
          </cell>
          <cell r="CK18">
            <v>418</v>
          </cell>
          <cell r="CL18">
            <v>221</v>
          </cell>
          <cell r="CM18">
            <v>61</v>
          </cell>
          <cell r="CN18">
            <v>656</v>
          </cell>
          <cell r="CO18">
            <v>86</v>
          </cell>
          <cell r="CP18">
            <v>14</v>
          </cell>
          <cell r="CQ18">
            <v>11</v>
          </cell>
          <cell r="CR18">
            <v>0</v>
          </cell>
          <cell r="CS18">
            <v>49</v>
          </cell>
          <cell r="CT18">
            <v>147</v>
          </cell>
          <cell r="CU18">
            <v>31</v>
          </cell>
        </row>
        <row r="19">
          <cell r="A19" t="str">
            <v>Urban service area</v>
          </cell>
          <cell r="B19" t="str">
            <v>AREAURB</v>
          </cell>
          <cell r="C19">
            <v>2005</v>
          </cell>
          <cell r="D19">
            <v>380</v>
          </cell>
          <cell r="E19">
            <v>363</v>
          </cell>
          <cell r="F19">
            <v>54</v>
          </cell>
          <cell r="G19">
            <v>17</v>
          </cell>
          <cell r="H19">
            <v>74</v>
          </cell>
          <cell r="I19">
            <v>98</v>
          </cell>
          <cell r="J19">
            <v>58</v>
          </cell>
          <cell r="K19">
            <v>90</v>
          </cell>
          <cell r="L19">
            <v>35</v>
          </cell>
          <cell r="M19">
            <v>10</v>
          </cell>
          <cell r="N19">
            <v>2</v>
          </cell>
          <cell r="O19">
            <v>0</v>
          </cell>
          <cell r="P19">
            <v>4</v>
          </cell>
          <cell r="Q19">
            <v>5</v>
          </cell>
          <cell r="R19">
            <v>2</v>
          </cell>
          <cell r="S19">
            <v>21</v>
          </cell>
          <cell r="T19">
            <v>120</v>
          </cell>
          <cell r="U19">
            <v>18</v>
          </cell>
          <cell r="V19">
            <v>287</v>
          </cell>
          <cell r="W19">
            <v>46</v>
          </cell>
          <cell r="X19">
            <v>26</v>
          </cell>
          <cell r="Y19">
            <v>66</v>
          </cell>
          <cell r="Z19">
            <v>45</v>
          </cell>
          <cell r="AA19">
            <v>26</v>
          </cell>
          <cell r="AB19">
            <v>1</v>
          </cell>
          <cell r="AC19">
            <v>3</v>
          </cell>
          <cell r="AD19">
            <v>290</v>
          </cell>
          <cell r="AE19">
            <v>281</v>
          </cell>
          <cell r="AF19">
            <v>9</v>
          </cell>
          <cell r="AG19">
            <v>22</v>
          </cell>
          <cell r="AH19">
            <v>93</v>
          </cell>
          <cell r="AI19">
            <v>89</v>
          </cell>
          <cell r="AJ19">
            <v>4</v>
          </cell>
          <cell r="AK19">
            <v>36</v>
          </cell>
          <cell r="AL19">
            <v>25</v>
          </cell>
          <cell r="AM19">
            <v>311</v>
          </cell>
          <cell r="AN19">
            <v>93</v>
          </cell>
          <cell r="AO19">
            <v>9</v>
          </cell>
          <cell r="AP19">
            <v>8</v>
          </cell>
          <cell r="AQ19">
            <v>269</v>
          </cell>
          <cell r="AR19">
            <v>6</v>
          </cell>
          <cell r="AS19">
            <v>0</v>
          </cell>
          <cell r="AT19">
            <v>6</v>
          </cell>
          <cell r="AU19">
            <v>1104</v>
          </cell>
          <cell r="AV19">
            <v>59</v>
          </cell>
          <cell r="AW19">
            <v>24</v>
          </cell>
          <cell r="AX19">
            <v>31</v>
          </cell>
          <cell r="AY19">
            <v>124</v>
          </cell>
          <cell r="AZ19">
            <v>27</v>
          </cell>
          <cell r="BA19">
            <v>20</v>
          </cell>
          <cell r="BB19">
            <v>163</v>
          </cell>
          <cell r="BC19">
            <v>5</v>
          </cell>
          <cell r="BD19">
            <v>20</v>
          </cell>
          <cell r="BE19">
            <v>57</v>
          </cell>
          <cell r="BF19">
            <v>0</v>
          </cell>
          <cell r="BG19">
            <v>66</v>
          </cell>
          <cell r="BH19">
            <v>41</v>
          </cell>
          <cell r="BI19">
            <v>25</v>
          </cell>
          <cell r="BJ19">
            <v>265</v>
          </cell>
          <cell r="BK19">
            <v>209</v>
          </cell>
          <cell r="BL19">
            <v>56</v>
          </cell>
          <cell r="BM19">
            <v>14</v>
          </cell>
          <cell r="BN19">
            <v>144</v>
          </cell>
          <cell r="BO19">
            <v>51</v>
          </cell>
          <cell r="BP19">
            <v>28</v>
          </cell>
          <cell r="BQ19">
            <v>102</v>
          </cell>
          <cell r="BR19">
            <v>16</v>
          </cell>
          <cell r="BS19">
            <v>27</v>
          </cell>
          <cell r="BT19">
            <v>65</v>
          </cell>
          <cell r="BU19">
            <v>35</v>
          </cell>
          <cell r="BV19">
            <v>58</v>
          </cell>
          <cell r="BW19">
            <v>15</v>
          </cell>
          <cell r="BX19">
            <v>64</v>
          </cell>
          <cell r="BY19">
            <v>20</v>
          </cell>
          <cell r="BZ19">
            <v>411</v>
          </cell>
          <cell r="CA19">
            <v>383</v>
          </cell>
          <cell r="CB19">
            <v>28</v>
          </cell>
          <cell r="CC19">
            <v>13</v>
          </cell>
          <cell r="CD19">
            <v>11</v>
          </cell>
          <cell r="CE19">
            <v>6</v>
          </cell>
          <cell r="CF19">
            <v>0</v>
          </cell>
          <cell r="CG19">
            <v>55</v>
          </cell>
          <cell r="CH19">
            <v>8</v>
          </cell>
          <cell r="CI19">
            <v>630</v>
          </cell>
          <cell r="CJ19">
            <v>253</v>
          </cell>
          <cell r="CK19">
            <v>243</v>
          </cell>
          <cell r="CL19">
            <v>10</v>
          </cell>
          <cell r="CM19">
            <v>53</v>
          </cell>
          <cell r="CN19">
            <v>66</v>
          </cell>
          <cell r="CO19">
            <v>86</v>
          </cell>
          <cell r="CP19">
            <v>14</v>
          </cell>
          <cell r="CQ19">
            <v>11</v>
          </cell>
          <cell r="CR19">
            <v>0</v>
          </cell>
          <cell r="CS19">
            <v>49</v>
          </cell>
          <cell r="CT19">
            <v>71</v>
          </cell>
          <cell r="CU19">
            <v>31</v>
          </cell>
        </row>
        <row r="20">
          <cell r="A20" t="str">
            <v>Rural service area</v>
          </cell>
          <cell r="B20" t="str">
            <v>AREARUR</v>
          </cell>
          <cell r="C20">
            <v>2005</v>
          </cell>
          <cell r="D20">
            <v>0</v>
          </cell>
          <cell r="E20">
            <v>11</v>
          </cell>
          <cell r="F20">
            <v>147</v>
          </cell>
          <cell r="G20">
            <v>240</v>
          </cell>
          <cell r="H20">
            <v>0</v>
          </cell>
          <cell r="I20">
            <v>90</v>
          </cell>
          <cell r="J20">
            <v>0</v>
          </cell>
          <cell r="K20">
            <v>213</v>
          </cell>
          <cell r="L20">
            <v>133</v>
          </cell>
          <cell r="M20">
            <v>0</v>
          </cell>
          <cell r="N20">
            <v>0</v>
          </cell>
          <cell r="O20">
            <v>70</v>
          </cell>
          <cell r="P20">
            <v>0</v>
          </cell>
          <cell r="Q20">
            <v>0</v>
          </cell>
          <cell r="R20">
            <v>0</v>
          </cell>
          <cell r="S20">
            <v>0</v>
          </cell>
          <cell r="T20">
            <v>0</v>
          </cell>
          <cell r="U20">
            <v>48</v>
          </cell>
          <cell r="V20">
            <v>0</v>
          </cell>
          <cell r="W20">
            <v>0</v>
          </cell>
          <cell r="X20">
            <v>73</v>
          </cell>
          <cell r="Y20">
            <v>38</v>
          </cell>
          <cell r="Z20">
            <v>0</v>
          </cell>
          <cell r="AA20">
            <v>0</v>
          </cell>
          <cell r="AB20">
            <v>0</v>
          </cell>
          <cell r="AC20">
            <v>14197</v>
          </cell>
          <cell r="AD20">
            <v>120</v>
          </cell>
          <cell r="AE20">
            <v>120</v>
          </cell>
          <cell r="AF20">
            <v>0</v>
          </cell>
          <cell r="AG20">
            <v>45</v>
          </cell>
          <cell r="AH20">
            <v>0</v>
          </cell>
          <cell r="AI20">
            <v>0</v>
          </cell>
          <cell r="AJ20">
            <v>0</v>
          </cell>
          <cell r="AK20">
            <v>1216</v>
          </cell>
          <cell r="AL20">
            <v>255</v>
          </cell>
          <cell r="AM20">
            <v>115</v>
          </cell>
          <cell r="AN20">
            <v>0</v>
          </cell>
          <cell r="AO20">
            <v>0</v>
          </cell>
          <cell r="AP20">
            <v>0</v>
          </cell>
          <cell r="AQ20">
            <v>0</v>
          </cell>
          <cell r="AR20">
            <v>650000</v>
          </cell>
          <cell r="AS20">
            <v>650000</v>
          </cell>
          <cell r="AT20">
            <v>0</v>
          </cell>
          <cell r="AU20">
            <v>0</v>
          </cell>
          <cell r="AV20">
            <v>233</v>
          </cell>
          <cell r="AW20">
            <v>0</v>
          </cell>
          <cell r="AX20">
            <v>0</v>
          </cell>
          <cell r="AY20">
            <v>280</v>
          </cell>
          <cell r="AZ20">
            <v>0</v>
          </cell>
          <cell r="BA20">
            <v>57</v>
          </cell>
          <cell r="BB20">
            <v>258</v>
          </cell>
          <cell r="BC20">
            <v>16</v>
          </cell>
          <cell r="BD20">
            <v>0</v>
          </cell>
          <cell r="BE20">
            <v>313</v>
          </cell>
          <cell r="BF20">
            <v>4</v>
          </cell>
          <cell r="BG20">
            <v>22</v>
          </cell>
          <cell r="BH20">
            <v>0</v>
          </cell>
          <cell r="BI20">
            <v>22</v>
          </cell>
          <cell r="BJ20">
            <v>511</v>
          </cell>
          <cell r="BK20">
            <v>0</v>
          </cell>
          <cell r="BL20">
            <v>511</v>
          </cell>
          <cell r="BM20">
            <v>111</v>
          </cell>
          <cell r="BN20">
            <v>549</v>
          </cell>
          <cell r="BO20">
            <v>279</v>
          </cell>
          <cell r="BP20">
            <v>0</v>
          </cell>
          <cell r="BQ20">
            <v>41</v>
          </cell>
          <cell r="BR20">
            <v>0</v>
          </cell>
          <cell r="BS20">
            <v>0</v>
          </cell>
          <cell r="BT20">
            <v>78</v>
          </cell>
          <cell r="BU20">
            <v>0</v>
          </cell>
          <cell r="BV20">
            <v>284</v>
          </cell>
          <cell r="BW20">
            <v>0</v>
          </cell>
          <cell r="BX20">
            <v>0</v>
          </cell>
          <cell r="BY20">
            <v>102</v>
          </cell>
          <cell r="BZ20">
            <v>225</v>
          </cell>
          <cell r="CA20">
            <v>204</v>
          </cell>
          <cell r="CB20">
            <v>21</v>
          </cell>
          <cell r="CC20">
            <v>0</v>
          </cell>
          <cell r="CD20">
            <v>7</v>
          </cell>
          <cell r="CE20">
            <v>530</v>
          </cell>
          <cell r="CF20">
            <v>32</v>
          </cell>
          <cell r="CG20">
            <v>326</v>
          </cell>
          <cell r="CH20">
            <v>1</v>
          </cell>
          <cell r="CI20">
            <v>0</v>
          </cell>
          <cell r="CJ20">
            <v>386</v>
          </cell>
          <cell r="CK20">
            <v>175</v>
          </cell>
          <cell r="CL20">
            <v>211</v>
          </cell>
          <cell r="CM20">
            <v>8</v>
          </cell>
          <cell r="CN20">
            <v>590</v>
          </cell>
          <cell r="CO20">
            <v>0</v>
          </cell>
          <cell r="CP20">
            <v>0</v>
          </cell>
          <cell r="CQ20">
            <v>0</v>
          </cell>
          <cell r="CR20">
            <v>0</v>
          </cell>
          <cell r="CS20">
            <v>0</v>
          </cell>
          <cell r="CT20">
            <v>76</v>
          </cell>
          <cell r="CU20">
            <v>0</v>
          </cell>
        </row>
        <row r="21">
          <cell r="A21" t="str">
            <v>Service area population</v>
          </cell>
          <cell r="B21" t="str">
            <v>POP</v>
          </cell>
          <cell r="C21">
            <v>2005</v>
          </cell>
          <cell r="D21">
            <v>3000</v>
          </cell>
          <cell r="E21">
            <v>177661</v>
          </cell>
          <cell r="F21">
            <v>83178</v>
          </cell>
          <cell r="G21">
            <v>25000</v>
          </cell>
          <cell r="H21">
            <v>88300</v>
          </cell>
          <cell r="I21">
            <v>161700</v>
          </cell>
          <cell r="J21">
            <v>22500</v>
          </cell>
          <cell r="K21">
            <v>129440</v>
          </cell>
          <cell r="L21">
            <v>27750</v>
          </cell>
          <cell r="M21">
            <v>17800</v>
          </cell>
          <cell r="N21">
            <v>2600</v>
          </cell>
          <cell r="O21">
            <v>94769</v>
          </cell>
          <cell r="P21">
            <v>3150</v>
          </cell>
          <cell r="Q21">
            <v>4000</v>
          </cell>
          <cell r="R21">
            <v>1475</v>
          </cell>
          <cell r="S21">
            <v>20997</v>
          </cell>
          <cell r="T21">
            <v>208402</v>
          </cell>
          <cell r="U21">
            <v>6700</v>
          </cell>
          <cell r="V21">
            <v>700000</v>
          </cell>
          <cell r="W21">
            <v>32542</v>
          </cell>
          <cell r="X21">
            <v>7138</v>
          </cell>
          <cell r="Y21">
            <v>69335</v>
          </cell>
          <cell r="Z21">
            <v>43632</v>
          </cell>
          <cell r="AA21">
            <v>8315</v>
          </cell>
          <cell r="AB21">
            <v>1600</v>
          </cell>
          <cell r="AC21">
            <v>18347</v>
          </cell>
          <cell r="AD21">
            <v>103918</v>
          </cell>
          <cell r="AE21">
            <v>97200</v>
          </cell>
          <cell r="AF21">
            <v>6718</v>
          </cell>
          <cell r="AG21">
            <v>21500</v>
          </cell>
          <cell r="AH21">
            <v>123872</v>
          </cell>
          <cell r="AI21">
            <v>120287</v>
          </cell>
          <cell r="AJ21">
            <v>3585</v>
          </cell>
          <cell r="AK21">
            <v>43728</v>
          </cell>
          <cell r="AL21">
            <v>50000</v>
          </cell>
          <cell r="AM21">
            <v>630800</v>
          </cell>
          <cell r="AN21">
            <v>5635</v>
          </cell>
          <cell r="AO21">
            <v>2460</v>
          </cell>
          <cell r="AP21">
            <v>10500</v>
          </cell>
          <cell r="AQ21">
            <v>412503</v>
          </cell>
          <cell r="AR21">
            <v>2866889</v>
          </cell>
          <cell r="AS21">
            <v>2865000</v>
          </cell>
          <cell r="AT21">
            <v>1889</v>
          </cell>
          <cell r="AU21">
            <v>773850</v>
          </cell>
          <cell r="AV21">
            <v>31270</v>
          </cell>
          <cell r="AW21">
            <v>12000</v>
          </cell>
          <cell r="AX21">
            <v>57800</v>
          </cell>
          <cell r="AY21">
            <v>224780</v>
          </cell>
          <cell r="AZ21">
            <v>22000</v>
          </cell>
          <cell r="BA21">
            <v>21007</v>
          </cell>
          <cell r="BB21">
            <v>336500</v>
          </cell>
          <cell r="BC21">
            <v>6763</v>
          </cell>
          <cell r="BD21">
            <v>16000</v>
          </cell>
          <cell r="BE21">
            <v>60000</v>
          </cell>
          <cell r="BF21">
            <v>402</v>
          </cell>
          <cell r="BG21">
            <v>81599</v>
          </cell>
          <cell r="BH21">
            <v>77114</v>
          </cell>
          <cell r="BI21">
            <v>4485</v>
          </cell>
          <cell r="BJ21">
            <v>123641</v>
          </cell>
          <cell r="BK21">
            <v>83941</v>
          </cell>
          <cell r="BL21">
            <v>39700</v>
          </cell>
          <cell r="BM21">
            <v>14000</v>
          </cell>
          <cell r="BN21">
            <v>31200</v>
          </cell>
          <cell r="BO21">
            <v>55000</v>
          </cell>
          <cell r="BP21">
            <v>14000</v>
          </cell>
          <cell r="BQ21">
            <v>158700</v>
          </cell>
          <cell r="BR21">
            <v>27865</v>
          </cell>
          <cell r="BS21">
            <v>30000</v>
          </cell>
          <cell r="BT21">
            <v>155000</v>
          </cell>
          <cell r="BU21">
            <v>20200</v>
          </cell>
          <cell r="BV21">
            <v>77566</v>
          </cell>
          <cell r="BW21">
            <v>6500</v>
          </cell>
          <cell r="BX21">
            <v>79850</v>
          </cell>
          <cell r="BY21">
            <v>18450</v>
          </cell>
          <cell r="BZ21">
            <v>715000</v>
          </cell>
          <cell r="CA21">
            <v>667000</v>
          </cell>
          <cell r="CB21">
            <v>48000</v>
          </cell>
          <cell r="CC21">
            <v>8125</v>
          </cell>
          <cell r="CD21">
            <v>9900</v>
          </cell>
          <cell r="CE21">
            <v>5336</v>
          </cell>
          <cell r="CF21">
            <v>33000</v>
          </cell>
          <cell r="CG21">
            <v>110716</v>
          </cell>
          <cell r="CH21">
            <v>15140</v>
          </cell>
          <cell r="CI21">
            <v>2500000</v>
          </cell>
          <cell r="CJ21">
            <v>309688</v>
          </cell>
          <cell r="CK21">
            <v>298276</v>
          </cell>
          <cell r="CL21">
            <v>11412</v>
          </cell>
          <cell r="CM21">
            <v>16000</v>
          </cell>
          <cell r="CN21">
            <v>142670</v>
          </cell>
          <cell r="CO21">
            <v>47161</v>
          </cell>
          <cell r="CP21">
            <v>6400</v>
          </cell>
          <cell r="CQ21">
            <v>7412</v>
          </cell>
          <cell r="CR21">
            <v>0</v>
          </cell>
          <cell r="CS21">
            <v>35319</v>
          </cell>
          <cell r="CT21">
            <v>110000</v>
          </cell>
          <cell r="CU21">
            <v>34350</v>
          </cell>
        </row>
        <row r="22">
          <cell r="A22" t="str">
            <v>Municipal population</v>
          </cell>
          <cell r="B22" t="str">
            <v>POPCITY</v>
          </cell>
          <cell r="C22">
            <v>2005</v>
          </cell>
          <cell r="D22">
            <v>3000</v>
          </cell>
          <cell r="E22">
            <v>193108</v>
          </cell>
          <cell r="F22">
            <v>85488</v>
          </cell>
          <cell r="G22">
            <v>30000</v>
          </cell>
          <cell r="H22">
            <v>88300</v>
          </cell>
          <cell r="I22">
            <v>161700</v>
          </cell>
          <cell r="J22">
            <v>22500</v>
          </cell>
          <cell r="K22">
            <v>129440</v>
          </cell>
          <cell r="L22">
            <v>27750</v>
          </cell>
          <cell r="M22">
            <v>26000</v>
          </cell>
          <cell r="N22">
            <v>2600</v>
          </cell>
          <cell r="O22">
            <v>107341</v>
          </cell>
          <cell r="P22">
            <v>7500</v>
          </cell>
          <cell r="Q22">
            <v>12500</v>
          </cell>
          <cell r="R22">
            <v>4500</v>
          </cell>
          <cell r="S22">
            <v>68450</v>
          </cell>
          <cell r="T22">
            <v>208402</v>
          </cell>
          <cell r="U22">
            <v>5000</v>
          </cell>
          <cell r="V22">
            <v>700000</v>
          </cell>
          <cell r="W22">
            <v>62569</v>
          </cell>
          <cell r="X22">
            <v>8700</v>
          </cell>
          <cell r="Y22">
            <v>97807</v>
          </cell>
          <cell r="Z22">
            <v>43632</v>
          </cell>
          <cell r="AA22">
            <v>8315</v>
          </cell>
          <cell r="AB22">
            <v>1600</v>
          </cell>
          <cell r="AC22">
            <v>4090</v>
          </cell>
          <cell r="AD22">
            <v>177000</v>
          </cell>
          <cell r="AE22">
            <v>162000</v>
          </cell>
          <cell r="AF22">
            <v>15000</v>
          </cell>
          <cell r="AG22">
            <v>21500</v>
          </cell>
          <cell r="AH22">
            <v>123872</v>
          </cell>
          <cell r="AI22">
            <v>120287</v>
          </cell>
          <cell r="AJ22">
            <v>3585</v>
          </cell>
          <cell r="AK22">
            <v>43728</v>
          </cell>
          <cell r="AL22">
            <v>50000</v>
          </cell>
          <cell r="AM22">
            <v>664300</v>
          </cell>
          <cell r="AN22">
            <v>5635</v>
          </cell>
          <cell r="AO22">
            <v>9314</v>
          </cell>
          <cell r="AP22">
            <v>10500</v>
          </cell>
          <cell r="AQ22">
            <v>412503</v>
          </cell>
          <cell r="AR22">
            <v>2866889</v>
          </cell>
          <cell r="AS22">
            <v>2865000</v>
          </cell>
          <cell r="AT22">
            <v>1889</v>
          </cell>
          <cell r="AU22">
            <v>858800</v>
          </cell>
          <cell r="AV22">
            <v>31270</v>
          </cell>
          <cell r="AW22">
            <v>16500</v>
          </cell>
          <cell r="AX22">
            <v>119000</v>
          </cell>
          <cell r="AY22">
            <v>224780</v>
          </cell>
          <cell r="AZ22">
            <v>22000</v>
          </cell>
          <cell r="BA22">
            <v>34035</v>
          </cell>
          <cell r="BB22">
            <v>336500</v>
          </cell>
          <cell r="BC22">
            <v>18231</v>
          </cell>
          <cell r="BD22">
            <v>17000</v>
          </cell>
          <cell r="BE22">
            <v>60000</v>
          </cell>
          <cell r="BF22">
            <v>402</v>
          </cell>
          <cell r="BG22">
            <v>108843</v>
          </cell>
          <cell r="BH22">
            <v>99493</v>
          </cell>
          <cell r="BI22">
            <v>9350</v>
          </cell>
          <cell r="BJ22">
            <v>88681</v>
          </cell>
          <cell r="BK22">
            <v>83941</v>
          </cell>
          <cell r="BL22">
            <v>4740</v>
          </cell>
          <cell r="BM22">
            <v>14000</v>
          </cell>
          <cell r="BN22">
            <v>61900</v>
          </cell>
          <cell r="BO22">
            <v>55000</v>
          </cell>
          <cell r="BP22">
            <v>18777</v>
          </cell>
          <cell r="BQ22">
            <v>158700</v>
          </cell>
          <cell r="BR22">
            <v>27865</v>
          </cell>
          <cell r="BS22">
            <v>30000</v>
          </cell>
          <cell r="BT22">
            <v>155000</v>
          </cell>
          <cell r="BU22">
            <v>20200</v>
          </cell>
          <cell r="BV22">
            <v>74566</v>
          </cell>
          <cell r="BW22">
            <v>6500</v>
          </cell>
          <cell r="BX22">
            <v>79850</v>
          </cell>
          <cell r="BY22">
            <v>18450</v>
          </cell>
          <cell r="BZ22">
            <v>715000</v>
          </cell>
          <cell r="CA22">
            <v>667000</v>
          </cell>
          <cell r="CB22">
            <v>48000</v>
          </cell>
          <cell r="CC22">
            <v>8125</v>
          </cell>
          <cell r="CD22">
            <v>16700</v>
          </cell>
          <cell r="CE22">
            <v>5336</v>
          </cell>
          <cell r="CF22">
            <v>33000</v>
          </cell>
          <cell r="CG22">
            <v>109016</v>
          </cell>
          <cell r="CH22">
            <v>15000</v>
          </cell>
          <cell r="CI22">
            <v>0</v>
          </cell>
          <cell r="CJ22">
            <v>382728</v>
          </cell>
          <cell r="CK22">
            <v>356070</v>
          </cell>
          <cell r="CL22">
            <v>26658</v>
          </cell>
          <cell r="CM22">
            <v>16000</v>
          </cell>
          <cell r="CN22">
            <v>142670</v>
          </cell>
          <cell r="CO22">
            <v>47161</v>
          </cell>
          <cell r="CP22">
            <v>11000</v>
          </cell>
          <cell r="CQ22">
            <v>7412</v>
          </cell>
          <cell r="CR22">
            <v>0</v>
          </cell>
          <cell r="CS22">
            <v>75854</v>
          </cell>
          <cell r="CT22">
            <v>110000</v>
          </cell>
          <cell r="CU22">
            <v>34550</v>
          </cell>
        </row>
        <row r="23">
          <cell r="A23" t="str">
            <v>No seasonal occupacy customers</v>
          </cell>
          <cell r="B23" t="str">
            <v>YNSUM</v>
          </cell>
          <cell r="C23">
            <v>2005</v>
          </cell>
          <cell r="D23">
            <v>0</v>
          </cell>
          <cell r="E23">
            <v>187</v>
          </cell>
          <cell r="F23">
            <v>0</v>
          </cell>
          <cell r="G23">
            <v>0</v>
          </cell>
          <cell r="H23">
            <v>0</v>
          </cell>
          <cell r="I23">
            <v>0</v>
          </cell>
          <cell r="J23">
            <v>0</v>
          </cell>
          <cell r="K23">
            <v>0</v>
          </cell>
          <cell r="L23">
            <v>0</v>
          </cell>
          <cell r="M23">
            <v>0</v>
          </cell>
          <cell r="N23">
            <v>3</v>
          </cell>
          <cell r="O23">
            <v>0</v>
          </cell>
          <cell r="P23">
            <v>0</v>
          </cell>
          <cell r="Q23">
            <v>0</v>
          </cell>
          <cell r="R23">
            <v>0</v>
          </cell>
          <cell r="S23">
            <v>0</v>
          </cell>
          <cell r="T23">
            <v>0</v>
          </cell>
          <cell r="U23">
            <v>200</v>
          </cell>
          <cell r="V23">
            <v>0</v>
          </cell>
          <cell r="W23">
            <v>235</v>
          </cell>
          <cell r="X23">
            <v>65</v>
          </cell>
          <cell r="Y23">
            <v>0</v>
          </cell>
          <cell r="Z23">
            <v>0</v>
          </cell>
          <cell r="AA23">
            <v>0</v>
          </cell>
          <cell r="AB23">
            <v>0</v>
          </cell>
          <cell r="AC23">
            <v>0</v>
          </cell>
          <cell r="AD23">
            <v>148</v>
          </cell>
          <cell r="AE23">
            <v>142</v>
          </cell>
          <cell r="AF23">
            <v>6</v>
          </cell>
          <cell r="AG23">
            <v>0</v>
          </cell>
          <cell r="AH23">
            <v>0</v>
          </cell>
          <cell r="AI23">
            <v>0</v>
          </cell>
          <cell r="AJ23">
            <v>0</v>
          </cell>
          <cell r="AK23">
            <v>0</v>
          </cell>
          <cell r="AL23">
            <v>0</v>
          </cell>
          <cell r="AM23">
            <v>0</v>
          </cell>
          <cell r="AN23">
            <v>0</v>
          </cell>
          <cell r="AO23">
            <v>0</v>
          </cell>
          <cell r="AP23">
            <v>0</v>
          </cell>
          <cell r="AQ23">
            <v>0</v>
          </cell>
          <cell r="AR23">
            <v>153598</v>
          </cell>
          <cell r="AS23">
            <v>153598</v>
          </cell>
          <cell r="AT23">
            <v>0</v>
          </cell>
          <cell r="AU23">
            <v>0</v>
          </cell>
          <cell r="AV23">
            <v>588</v>
          </cell>
          <cell r="AW23">
            <v>200</v>
          </cell>
          <cell r="AX23">
            <v>0</v>
          </cell>
          <cell r="AY23">
            <v>0</v>
          </cell>
          <cell r="AZ23">
            <v>0</v>
          </cell>
          <cell r="BA23">
            <v>150</v>
          </cell>
          <cell r="BB23">
            <v>0</v>
          </cell>
          <cell r="BC23">
            <v>0</v>
          </cell>
          <cell r="BD23">
            <v>0</v>
          </cell>
          <cell r="BE23">
            <v>0</v>
          </cell>
          <cell r="BF23">
            <v>0</v>
          </cell>
          <cell r="BG23">
            <v>525</v>
          </cell>
          <cell r="BH23">
            <v>0</v>
          </cell>
          <cell r="BI23">
            <v>525</v>
          </cell>
          <cell r="BJ23">
            <v>0</v>
          </cell>
          <cell r="BK23">
            <v>0</v>
          </cell>
          <cell r="BL23">
            <v>0</v>
          </cell>
          <cell r="BM23">
            <v>215</v>
          </cell>
          <cell r="BN23">
            <v>200</v>
          </cell>
          <cell r="BO23">
            <v>0</v>
          </cell>
          <cell r="BP23">
            <v>0</v>
          </cell>
          <cell r="BQ23">
            <v>0</v>
          </cell>
          <cell r="BR23">
            <v>0</v>
          </cell>
          <cell r="BS23">
            <v>0</v>
          </cell>
          <cell r="BT23">
            <v>0</v>
          </cell>
          <cell r="BU23">
            <v>0</v>
          </cell>
          <cell r="BV23">
            <v>100</v>
          </cell>
          <cell r="BW23">
            <v>0</v>
          </cell>
          <cell r="BX23">
            <v>0</v>
          </cell>
          <cell r="BY23">
            <v>0</v>
          </cell>
          <cell r="BZ23">
            <v>0</v>
          </cell>
          <cell r="CA23">
            <v>0</v>
          </cell>
          <cell r="CB23">
            <v>0</v>
          </cell>
          <cell r="CC23">
            <v>0</v>
          </cell>
          <cell r="CD23">
            <v>0</v>
          </cell>
          <cell r="CE23">
            <v>112</v>
          </cell>
          <cell r="CF23">
            <v>0</v>
          </cell>
          <cell r="CG23">
            <v>0</v>
          </cell>
          <cell r="CH23">
            <v>0</v>
          </cell>
          <cell r="CI23">
            <v>0</v>
          </cell>
          <cell r="CJ23">
            <v>1618</v>
          </cell>
          <cell r="CK23">
            <v>0</v>
          </cell>
          <cell r="CL23">
            <v>1618</v>
          </cell>
          <cell r="CM23">
            <v>1000</v>
          </cell>
          <cell r="CN23">
            <v>0</v>
          </cell>
          <cell r="CO23">
            <v>0</v>
          </cell>
          <cell r="CP23">
            <v>0</v>
          </cell>
          <cell r="CQ23">
            <v>0</v>
          </cell>
          <cell r="CR23">
            <v>0</v>
          </cell>
          <cell r="CS23">
            <v>706</v>
          </cell>
          <cell r="CT23">
            <v>0</v>
          </cell>
          <cell r="CU23">
            <v>0</v>
          </cell>
        </row>
        <row r="24">
          <cell r="A24" t="str">
            <v>Utility winter max peak load</v>
          </cell>
          <cell r="B24" t="str">
            <v>PEAKW</v>
          </cell>
          <cell r="C24">
            <v>2005</v>
          </cell>
          <cell r="D24">
            <v>8071</v>
          </cell>
          <cell r="E24">
            <v>280827</v>
          </cell>
          <cell r="F24">
            <v>46309</v>
          </cell>
          <cell r="G24">
            <v>43700</v>
          </cell>
          <cell r="H24">
            <v>158578</v>
          </cell>
          <cell r="I24">
            <v>281190</v>
          </cell>
          <cell r="J24">
            <v>62540</v>
          </cell>
          <cell r="K24">
            <v>253000</v>
          </cell>
          <cell r="L24">
            <v>49510</v>
          </cell>
          <cell r="M24">
            <v>27808</v>
          </cell>
          <cell r="N24">
            <v>7691</v>
          </cell>
          <cell r="O24">
            <v>147093</v>
          </cell>
          <cell r="P24">
            <v>6083</v>
          </cell>
          <cell r="Q24">
            <v>6624</v>
          </cell>
          <cell r="R24">
            <v>1683</v>
          </cell>
          <cell r="S24">
            <v>46528</v>
          </cell>
          <cell r="T24">
            <v>481500</v>
          </cell>
          <cell r="U24">
            <v>16900</v>
          </cell>
          <cell r="V24">
            <v>1225200</v>
          </cell>
          <cell r="W24">
            <v>73963</v>
          </cell>
          <cell r="X24">
            <v>15021</v>
          </cell>
          <cell r="Y24">
            <v>100287</v>
          </cell>
          <cell r="Z24">
            <v>97761</v>
          </cell>
          <cell r="AA24">
            <v>18575</v>
          </cell>
          <cell r="AB24">
            <v>2144</v>
          </cell>
          <cell r="AC24">
            <v>44521</v>
          </cell>
          <cell r="AD24">
            <v>193604</v>
          </cell>
          <cell r="AE24">
            <v>178048</v>
          </cell>
          <cell r="AF24">
            <v>15556</v>
          </cell>
          <cell r="AG24">
            <v>32833</v>
          </cell>
          <cell r="AH24">
            <v>255760</v>
          </cell>
          <cell r="AI24">
            <v>252079</v>
          </cell>
          <cell r="AJ24">
            <v>3681</v>
          </cell>
          <cell r="AK24">
            <v>80079</v>
          </cell>
          <cell r="AL24">
            <v>0</v>
          </cell>
          <cell r="AM24">
            <v>1003342.99</v>
          </cell>
          <cell r="AN24">
            <v>22617</v>
          </cell>
          <cell r="AO24">
            <v>6976</v>
          </cell>
          <cell r="AP24">
            <v>37386</v>
          </cell>
          <cell r="AQ24">
            <v>593400</v>
          </cell>
          <cell r="AR24">
            <v>4407238</v>
          </cell>
          <cell r="AS24">
            <v>4402210</v>
          </cell>
          <cell r="AT24">
            <v>5028</v>
          </cell>
          <cell r="AU24">
            <v>1361692</v>
          </cell>
          <cell r="AV24">
            <v>62729</v>
          </cell>
          <cell r="AW24">
            <v>23000</v>
          </cell>
          <cell r="AX24">
            <v>143124</v>
          </cell>
          <cell r="AY24">
            <v>337284</v>
          </cell>
          <cell r="AZ24">
            <v>48397</v>
          </cell>
          <cell r="BA24">
            <v>44197</v>
          </cell>
          <cell r="BB24">
            <v>546920</v>
          </cell>
          <cell r="BC24">
            <v>29291</v>
          </cell>
          <cell r="BD24">
            <v>39722</v>
          </cell>
          <cell r="BE24">
            <v>106124</v>
          </cell>
          <cell r="BF24">
            <v>3955</v>
          </cell>
          <cell r="BG24">
            <v>129763</v>
          </cell>
          <cell r="BH24">
            <v>120034</v>
          </cell>
          <cell r="BI24">
            <v>9729</v>
          </cell>
          <cell r="BJ24">
            <v>203581</v>
          </cell>
          <cell r="BK24">
            <v>134664</v>
          </cell>
          <cell r="BL24">
            <v>68917</v>
          </cell>
          <cell r="BM24">
            <v>29598</v>
          </cell>
          <cell r="BN24">
            <v>67289</v>
          </cell>
          <cell r="BO24">
            <v>119000</v>
          </cell>
          <cell r="BP24">
            <v>23943</v>
          </cell>
          <cell r="BQ24">
            <v>266138</v>
          </cell>
          <cell r="BR24">
            <v>42730</v>
          </cell>
          <cell r="BS24">
            <v>60656</v>
          </cell>
          <cell r="BT24">
            <v>217814</v>
          </cell>
          <cell r="BU24">
            <v>41386</v>
          </cell>
          <cell r="BV24">
            <v>156336</v>
          </cell>
          <cell r="BW24">
            <v>20</v>
          </cell>
          <cell r="BX24">
            <v>152882</v>
          </cell>
          <cell r="BY24">
            <v>34900</v>
          </cell>
          <cell r="BZ24">
            <v>1099666</v>
          </cell>
          <cell r="CA24">
            <v>1024038</v>
          </cell>
          <cell r="CB24">
            <v>75628</v>
          </cell>
          <cell r="CC24">
            <v>19031</v>
          </cell>
          <cell r="CD24">
            <v>25475</v>
          </cell>
          <cell r="CE24">
            <v>22753</v>
          </cell>
          <cell r="CF24">
            <v>61768</v>
          </cell>
          <cell r="CG24">
            <v>197</v>
          </cell>
          <cell r="CH24">
            <v>37330</v>
          </cell>
          <cell r="CI24">
            <v>4326536</v>
          </cell>
          <cell r="CJ24">
            <v>447500</v>
          </cell>
          <cell r="CK24">
            <v>426200</v>
          </cell>
          <cell r="CL24">
            <v>21300</v>
          </cell>
          <cell r="CM24">
            <v>23086</v>
          </cell>
          <cell r="CN24">
            <v>222407</v>
          </cell>
          <cell r="CO24">
            <v>87268</v>
          </cell>
          <cell r="CP24">
            <v>16598</v>
          </cell>
          <cell r="CQ24">
            <v>25</v>
          </cell>
          <cell r="CR24">
            <v>0</v>
          </cell>
          <cell r="CS24">
            <v>83355</v>
          </cell>
          <cell r="CT24">
            <v>150630</v>
          </cell>
          <cell r="CU24">
            <v>68957</v>
          </cell>
        </row>
        <row r="25">
          <cell r="A25" t="str">
            <v>Utility summer max peak load</v>
          </cell>
          <cell r="B25" t="str">
            <v>PEAKS</v>
          </cell>
          <cell r="C25">
            <v>2005</v>
          </cell>
          <cell r="D25">
            <v>6822</v>
          </cell>
          <cell r="E25">
            <v>313186</v>
          </cell>
          <cell r="F25">
            <v>47583</v>
          </cell>
          <cell r="G25">
            <v>46125</v>
          </cell>
          <cell r="H25">
            <v>192711</v>
          </cell>
          <cell r="I25">
            <v>364963</v>
          </cell>
          <cell r="J25">
            <v>54854</v>
          </cell>
          <cell r="K25">
            <v>312448</v>
          </cell>
          <cell r="L25">
            <v>59200</v>
          </cell>
          <cell r="M25">
            <v>28286</v>
          </cell>
          <cell r="N25">
            <v>6080</v>
          </cell>
          <cell r="O25">
            <v>182533</v>
          </cell>
          <cell r="P25">
            <v>6127</v>
          </cell>
          <cell r="Q25">
            <v>5611</v>
          </cell>
          <cell r="R25">
            <v>1929</v>
          </cell>
          <cell r="S25">
            <v>47354</v>
          </cell>
          <cell r="T25">
            <v>640300</v>
          </cell>
          <cell r="U25">
            <v>15200</v>
          </cell>
          <cell r="V25">
            <v>1570200</v>
          </cell>
          <cell r="W25">
            <v>80284</v>
          </cell>
          <cell r="X25">
            <v>9609</v>
          </cell>
          <cell r="Y25">
            <v>138842</v>
          </cell>
          <cell r="Z25">
            <v>101863</v>
          </cell>
          <cell r="AA25">
            <v>14695</v>
          </cell>
          <cell r="AB25">
            <v>1570</v>
          </cell>
          <cell r="AC25">
            <v>27018</v>
          </cell>
          <cell r="AD25">
            <v>154571</v>
          </cell>
          <cell r="AE25">
            <v>143614</v>
          </cell>
          <cell r="AF25">
            <v>10957</v>
          </cell>
          <cell r="AG25">
            <v>39019</v>
          </cell>
          <cell r="AH25">
            <v>283187</v>
          </cell>
          <cell r="AI25">
            <v>279418</v>
          </cell>
          <cell r="AJ25">
            <v>3769</v>
          </cell>
          <cell r="AK25">
            <v>88622</v>
          </cell>
          <cell r="AL25">
            <v>0</v>
          </cell>
          <cell r="AM25">
            <v>1231753.8899999999</v>
          </cell>
          <cell r="AN25">
            <v>17937</v>
          </cell>
          <cell r="AO25">
            <v>3874</v>
          </cell>
          <cell r="AP25">
            <v>30809</v>
          </cell>
          <cell r="AQ25">
            <v>731200</v>
          </cell>
          <cell r="AR25">
            <v>3518890</v>
          </cell>
          <cell r="AS25">
            <v>3516900</v>
          </cell>
          <cell r="AT25">
            <v>1990</v>
          </cell>
          <cell r="AU25">
            <v>1464855</v>
          </cell>
          <cell r="AV25">
            <v>47387</v>
          </cell>
          <cell r="AW25">
            <v>20100</v>
          </cell>
          <cell r="AX25">
            <v>116616</v>
          </cell>
          <cell r="AY25">
            <v>386568</v>
          </cell>
          <cell r="AZ25">
            <v>48706</v>
          </cell>
          <cell r="BA25">
            <v>34620</v>
          </cell>
          <cell r="BB25">
            <v>708063</v>
          </cell>
          <cell r="BC25">
            <v>35608</v>
          </cell>
          <cell r="BD25">
            <v>32039</v>
          </cell>
          <cell r="BE25">
            <v>120578</v>
          </cell>
          <cell r="BF25">
            <v>4489</v>
          </cell>
          <cell r="BG25">
            <v>158205</v>
          </cell>
          <cell r="BH25">
            <v>149909</v>
          </cell>
          <cell r="BI25">
            <v>8296</v>
          </cell>
          <cell r="BJ25">
            <v>260983</v>
          </cell>
          <cell r="BK25">
            <v>188338</v>
          </cell>
          <cell r="BL25">
            <v>72645</v>
          </cell>
          <cell r="BM25">
            <v>40534</v>
          </cell>
          <cell r="BN25">
            <v>73575</v>
          </cell>
          <cell r="BO25">
            <v>78000</v>
          </cell>
          <cell r="BP25">
            <v>21005</v>
          </cell>
          <cell r="BQ25">
            <v>335427</v>
          </cell>
          <cell r="BR25">
            <v>46108</v>
          </cell>
          <cell r="BS25">
            <v>56765</v>
          </cell>
          <cell r="BT25">
            <v>211272</v>
          </cell>
          <cell r="BU25">
            <v>35915</v>
          </cell>
          <cell r="BV25">
            <v>100440</v>
          </cell>
          <cell r="BW25">
            <v>12</v>
          </cell>
          <cell r="BX25">
            <v>154667</v>
          </cell>
          <cell r="BY25">
            <v>40900</v>
          </cell>
          <cell r="BZ25">
            <v>1488919</v>
          </cell>
          <cell r="CA25">
            <v>1395736</v>
          </cell>
          <cell r="CB25">
            <v>93183</v>
          </cell>
          <cell r="CC25">
            <v>18576</v>
          </cell>
          <cell r="CD25">
            <v>22345</v>
          </cell>
          <cell r="CE25">
            <v>15308</v>
          </cell>
          <cell r="CF25">
            <v>74621</v>
          </cell>
          <cell r="CG25">
            <v>171</v>
          </cell>
          <cell r="CH25">
            <v>42283</v>
          </cell>
          <cell r="CI25">
            <v>5005205</v>
          </cell>
          <cell r="CJ25">
            <v>477431</v>
          </cell>
          <cell r="CK25">
            <v>461900</v>
          </cell>
          <cell r="CL25">
            <v>15531</v>
          </cell>
          <cell r="CM25">
            <v>23337</v>
          </cell>
          <cell r="CN25">
            <v>258204</v>
          </cell>
          <cell r="CO25">
            <v>104312</v>
          </cell>
          <cell r="CP25">
            <v>14920</v>
          </cell>
          <cell r="CQ25">
            <v>25</v>
          </cell>
          <cell r="CR25">
            <v>0</v>
          </cell>
          <cell r="CS25">
            <v>66916</v>
          </cell>
          <cell r="CT25">
            <v>181998</v>
          </cell>
          <cell r="CU25">
            <v>79084</v>
          </cell>
        </row>
        <row r="26">
          <cell r="A26" t="str">
            <v>Utility average peak load</v>
          </cell>
          <cell r="B26" t="str">
            <v>PEAKA</v>
          </cell>
          <cell r="C26">
            <v>2005</v>
          </cell>
          <cell r="D26">
            <v>6714</v>
          </cell>
          <cell r="E26">
            <v>264962</v>
          </cell>
          <cell r="F26">
            <v>45502</v>
          </cell>
          <cell r="G26">
            <v>42000</v>
          </cell>
          <cell r="H26">
            <v>158942</v>
          </cell>
          <cell r="I26">
            <v>288285</v>
          </cell>
          <cell r="J26">
            <v>55005</v>
          </cell>
          <cell r="K26">
            <v>260847</v>
          </cell>
          <cell r="L26">
            <v>47700</v>
          </cell>
          <cell r="M26">
            <v>25159</v>
          </cell>
          <cell r="N26">
            <v>4902</v>
          </cell>
          <cell r="O26">
            <v>148119</v>
          </cell>
          <cell r="P26">
            <v>5912</v>
          </cell>
          <cell r="Q26">
            <v>5372</v>
          </cell>
          <cell r="R26">
            <v>1543</v>
          </cell>
          <cell r="S26">
            <v>38111</v>
          </cell>
          <cell r="T26">
            <v>508050</v>
          </cell>
          <cell r="U26">
            <v>14500</v>
          </cell>
          <cell r="V26">
            <v>1266767</v>
          </cell>
          <cell r="W26">
            <v>67618</v>
          </cell>
          <cell r="X26">
            <v>10858</v>
          </cell>
          <cell r="Y26">
            <v>97900</v>
          </cell>
          <cell r="Z26">
            <v>92783</v>
          </cell>
          <cell r="AA26">
            <v>13985</v>
          </cell>
          <cell r="AB26">
            <v>1665</v>
          </cell>
          <cell r="AC26">
            <v>31797</v>
          </cell>
          <cell r="AD26">
            <v>158537</v>
          </cell>
          <cell r="AE26">
            <v>147633</v>
          </cell>
          <cell r="AF26">
            <v>10904</v>
          </cell>
          <cell r="AG26">
            <v>30181</v>
          </cell>
          <cell r="AH26">
            <v>248284</v>
          </cell>
          <cell r="AI26">
            <v>245173</v>
          </cell>
          <cell r="AJ26">
            <v>3111</v>
          </cell>
          <cell r="AK26">
            <v>72768</v>
          </cell>
          <cell r="AL26">
            <v>0</v>
          </cell>
          <cell r="AM26">
            <v>1013115.39</v>
          </cell>
          <cell r="AN26">
            <v>18827</v>
          </cell>
          <cell r="AO26">
            <v>3720</v>
          </cell>
          <cell r="AP26">
            <v>31348</v>
          </cell>
          <cell r="AQ26">
            <v>596300</v>
          </cell>
          <cell r="AR26">
            <v>3438235</v>
          </cell>
          <cell r="AS26">
            <v>3435096</v>
          </cell>
          <cell r="AT26">
            <v>3139</v>
          </cell>
          <cell r="AU26">
            <v>1244768</v>
          </cell>
          <cell r="AV26">
            <v>45178</v>
          </cell>
          <cell r="AW26">
            <v>17500</v>
          </cell>
          <cell r="AX26">
            <v>23854</v>
          </cell>
          <cell r="AY26">
            <v>325378</v>
          </cell>
          <cell r="AZ26">
            <v>44563</v>
          </cell>
          <cell r="BA26">
            <v>35538</v>
          </cell>
          <cell r="BB26">
            <v>562370</v>
          </cell>
          <cell r="BC26">
            <v>28602</v>
          </cell>
          <cell r="BD26">
            <v>36748</v>
          </cell>
          <cell r="BE26">
            <v>102713</v>
          </cell>
          <cell r="BF26">
            <v>704</v>
          </cell>
          <cell r="BG26">
            <v>128153</v>
          </cell>
          <cell r="BH26">
            <v>120414</v>
          </cell>
          <cell r="BI26">
            <v>7739</v>
          </cell>
          <cell r="BJ26">
            <v>213709</v>
          </cell>
          <cell r="BK26">
            <v>142928</v>
          </cell>
          <cell r="BL26">
            <v>70781</v>
          </cell>
          <cell r="BM26">
            <v>30752</v>
          </cell>
          <cell r="BN26">
            <v>62395</v>
          </cell>
          <cell r="BO26">
            <v>92957</v>
          </cell>
          <cell r="BP26">
            <v>22474</v>
          </cell>
          <cell r="BQ26">
            <v>266679</v>
          </cell>
          <cell r="BR26">
            <v>40515</v>
          </cell>
          <cell r="BS26">
            <v>53230</v>
          </cell>
          <cell r="BT26">
            <v>189320</v>
          </cell>
          <cell r="BU26">
            <v>34808</v>
          </cell>
          <cell r="BV26">
            <v>115436</v>
          </cell>
          <cell r="BW26">
            <v>16</v>
          </cell>
          <cell r="BX26">
            <v>137204</v>
          </cell>
          <cell r="BY26">
            <v>34300</v>
          </cell>
          <cell r="BZ26">
            <v>1157510</v>
          </cell>
          <cell r="CA26">
            <v>1081724</v>
          </cell>
          <cell r="CB26">
            <v>75786</v>
          </cell>
          <cell r="CC26">
            <v>16996</v>
          </cell>
          <cell r="CD26">
            <v>21620</v>
          </cell>
          <cell r="CE26">
            <v>16378</v>
          </cell>
          <cell r="CF26">
            <v>60810</v>
          </cell>
          <cell r="CG26">
            <v>169</v>
          </cell>
          <cell r="CH26">
            <v>36579</v>
          </cell>
          <cell r="CI26">
            <v>4174409</v>
          </cell>
          <cell r="CJ26">
            <v>415215</v>
          </cell>
          <cell r="CK26">
            <v>399184</v>
          </cell>
          <cell r="CL26">
            <v>16031</v>
          </cell>
          <cell r="CM26">
            <v>19455</v>
          </cell>
          <cell r="CN26">
            <v>219477</v>
          </cell>
          <cell r="CO26">
            <v>86463</v>
          </cell>
          <cell r="CP26">
            <v>15759</v>
          </cell>
          <cell r="CQ26">
            <v>24</v>
          </cell>
          <cell r="CR26">
            <v>0</v>
          </cell>
          <cell r="CS26">
            <v>73626</v>
          </cell>
          <cell r="CT26">
            <v>145535</v>
          </cell>
          <cell r="CU26">
            <v>67711</v>
          </cell>
        </row>
        <row r="27">
          <cell r="A27" t="str">
            <v>Total circuit kms of line</v>
          </cell>
          <cell r="B27" t="str">
            <v>KMC</v>
          </cell>
          <cell r="C27">
            <v>2005</v>
          </cell>
          <cell r="D27">
            <v>92</v>
          </cell>
          <cell r="E27">
            <v>1485</v>
          </cell>
          <cell r="F27">
            <v>785</v>
          </cell>
          <cell r="G27">
            <v>432</v>
          </cell>
          <cell r="H27">
            <v>478</v>
          </cell>
          <cell r="I27">
            <v>1384</v>
          </cell>
          <cell r="J27">
            <v>340</v>
          </cell>
          <cell r="K27">
            <v>1089</v>
          </cell>
          <cell r="L27">
            <v>501</v>
          </cell>
          <cell r="M27">
            <v>140</v>
          </cell>
          <cell r="N27">
            <v>27</v>
          </cell>
          <cell r="O27">
            <v>783</v>
          </cell>
          <cell r="P27">
            <v>21</v>
          </cell>
          <cell r="Q27">
            <v>28</v>
          </cell>
          <cell r="R27">
            <v>7</v>
          </cell>
          <cell r="S27">
            <v>142</v>
          </cell>
          <cell r="T27">
            <v>1184</v>
          </cell>
          <cell r="U27">
            <v>168</v>
          </cell>
          <cell r="V27">
            <v>5027</v>
          </cell>
          <cell r="W27">
            <v>258</v>
          </cell>
          <cell r="X27">
            <v>136</v>
          </cell>
          <cell r="Y27">
            <v>458</v>
          </cell>
          <cell r="Z27">
            <v>275</v>
          </cell>
          <cell r="AA27">
            <v>84</v>
          </cell>
          <cell r="AB27">
            <v>8</v>
          </cell>
          <cell r="AC27">
            <v>1832</v>
          </cell>
          <cell r="AD27">
            <v>870</v>
          </cell>
          <cell r="AE27">
            <v>833</v>
          </cell>
          <cell r="AF27">
            <v>37</v>
          </cell>
          <cell r="AG27">
            <v>238</v>
          </cell>
          <cell r="AH27">
            <v>976</v>
          </cell>
          <cell r="AI27">
            <v>938</v>
          </cell>
          <cell r="AJ27">
            <v>38</v>
          </cell>
          <cell r="AK27">
            <v>1665</v>
          </cell>
          <cell r="AL27">
            <v>1320</v>
          </cell>
          <cell r="AM27">
            <v>3273</v>
          </cell>
          <cell r="AN27">
            <v>68</v>
          </cell>
          <cell r="AO27">
            <v>20</v>
          </cell>
          <cell r="AP27">
            <v>65</v>
          </cell>
          <cell r="AQ27">
            <v>2486</v>
          </cell>
          <cell r="AR27">
            <v>119650</v>
          </cell>
          <cell r="AS27">
            <v>119630</v>
          </cell>
          <cell r="AT27">
            <v>20</v>
          </cell>
          <cell r="AU27">
            <v>5242</v>
          </cell>
          <cell r="AV27">
            <v>597</v>
          </cell>
          <cell r="AW27">
            <v>98</v>
          </cell>
          <cell r="AX27">
            <v>348</v>
          </cell>
          <cell r="AY27">
            <v>1706</v>
          </cell>
          <cell r="AZ27">
            <v>100</v>
          </cell>
          <cell r="BA27">
            <v>659</v>
          </cell>
          <cell r="BB27">
            <v>2536</v>
          </cell>
          <cell r="BC27">
            <v>107</v>
          </cell>
          <cell r="BD27">
            <v>115</v>
          </cell>
          <cell r="BE27">
            <v>788</v>
          </cell>
          <cell r="BF27">
            <v>4</v>
          </cell>
          <cell r="BG27">
            <v>1002</v>
          </cell>
          <cell r="BH27">
            <v>645</v>
          </cell>
          <cell r="BI27">
            <v>357</v>
          </cell>
          <cell r="BJ27">
            <v>2114</v>
          </cell>
          <cell r="BK27">
            <v>814</v>
          </cell>
          <cell r="BL27">
            <v>1300</v>
          </cell>
          <cell r="BM27">
            <v>335</v>
          </cell>
          <cell r="BN27">
            <v>771</v>
          </cell>
          <cell r="BO27">
            <v>558</v>
          </cell>
          <cell r="BP27">
            <v>370</v>
          </cell>
          <cell r="BQ27">
            <v>1347</v>
          </cell>
          <cell r="BR27">
            <v>153</v>
          </cell>
          <cell r="BS27">
            <v>299</v>
          </cell>
          <cell r="BT27">
            <v>2002</v>
          </cell>
          <cell r="BU27">
            <v>146</v>
          </cell>
          <cell r="BV27">
            <v>715</v>
          </cell>
          <cell r="BW27">
            <v>128</v>
          </cell>
          <cell r="BX27">
            <v>536</v>
          </cell>
          <cell r="BY27">
            <v>307</v>
          </cell>
          <cell r="BZ27">
            <v>5857</v>
          </cell>
          <cell r="CA27">
            <v>5478</v>
          </cell>
          <cell r="CB27">
            <v>379</v>
          </cell>
          <cell r="CC27">
            <v>70</v>
          </cell>
          <cell r="CD27">
            <v>86</v>
          </cell>
          <cell r="CE27">
            <v>212</v>
          </cell>
          <cell r="CF27">
            <v>239</v>
          </cell>
          <cell r="CG27">
            <v>1340</v>
          </cell>
          <cell r="CH27">
            <v>147</v>
          </cell>
          <cell r="CI27">
            <v>20422</v>
          </cell>
          <cell r="CJ27">
            <v>1927</v>
          </cell>
          <cell r="CK27">
            <v>1659</v>
          </cell>
          <cell r="CL27">
            <v>268</v>
          </cell>
          <cell r="CM27">
            <v>217</v>
          </cell>
          <cell r="CN27">
            <v>1334</v>
          </cell>
          <cell r="CO27">
            <v>430</v>
          </cell>
          <cell r="CP27">
            <v>165</v>
          </cell>
          <cell r="CQ27">
            <v>65</v>
          </cell>
          <cell r="CR27">
            <v>34</v>
          </cell>
          <cell r="CS27">
            <v>432</v>
          </cell>
          <cell r="CT27">
            <v>980</v>
          </cell>
          <cell r="CU27">
            <v>254</v>
          </cell>
        </row>
        <row r="28">
          <cell r="A28" t="str">
            <v>Overhead circuit kms of line</v>
          </cell>
          <cell r="B28" t="str">
            <v>KMCO</v>
          </cell>
          <cell r="C28">
            <v>2005</v>
          </cell>
          <cell r="D28">
            <v>92</v>
          </cell>
          <cell r="E28">
            <v>677</v>
          </cell>
          <cell r="F28">
            <v>605</v>
          </cell>
          <cell r="G28">
            <v>405</v>
          </cell>
          <cell r="H28">
            <v>275</v>
          </cell>
          <cell r="I28">
            <v>814</v>
          </cell>
          <cell r="J28">
            <v>230</v>
          </cell>
          <cell r="K28">
            <v>727</v>
          </cell>
          <cell r="L28">
            <v>480</v>
          </cell>
          <cell r="M28">
            <v>77</v>
          </cell>
          <cell r="N28">
            <v>26</v>
          </cell>
          <cell r="O28">
            <v>559</v>
          </cell>
          <cell r="P28">
            <v>17</v>
          </cell>
          <cell r="Q28">
            <v>15</v>
          </cell>
          <cell r="R28">
            <v>6</v>
          </cell>
          <cell r="S28">
            <v>89</v>
          </cell>
          <cell r="T28">
            <v>813</v>
          </cell>
          <cell r="U28">
            <v>163</v>
          </cell>
          <cell r="V28">
            <v>1715</v>
          </cell>
          <cell r="W28">
            <v>203</v>
          </cell>
          <cell r="X28">
            <v>126</v>
          </cell>
          <cell r="Y28">
            <v>232</v>
          </cell>
          <cell r="Z28">
            <v>185</v>
          </cell>
          <cell r="AA28">
            <v>76</v>
          </cell>
          <cell r="AB28">
            <v>6</v>
          </cell>
          <cell r="AC28">
            <v>1831</v>
          </cell>
          <cell r="AD28">
            <v>695</v>
          </cell>
          <cell r="AE28">
            <v>660</v>
          </cell>
          <cell r="AF28">
            <v>35</v>
          </cell>
          <cell r="AG28">
            <v>180</v>
          </cell>
          <cell r="AH28">
            <v>421</v>
          </cell>
          <cell r="AI28">
            <v>411</v>
          </cell>
          <cell r="AJ28">
            <v>10</v>
          </cell>
          <cell r="AK28">
            <v>1585</v>
          </cell>
          <cell r="AL28">
            <v>875</v>
          </cell>
          <cell r="AM28">
            <v>1603</v>
          </cell>
          <cell r="AN28">
            <v>57</v>
          </cell>
          <cell r="AO28">
            <v>17</v>
          </cell>
          <cell r="AP28">
            <v>56</v>
          </cell>
          <cell r="AQ28">
            <v>763</v>
          </cell>
          <cell r="AR28">
            <v>115430</v>
          </cell>
          <cell r="AS28">
            <v>115410</v>
          </cell>
          <cell r="AT28">
            <v>20</v>
          </cell>
          <cell r="AU28">
            <v>3318</v>
          </cell>
          <cell r="AV28">
            <v>493</v>
          </cell>
          <cell r="AW28">
            <v>88</v>
          </cell>
          <cell r="AX28">
            <v>242</v>
          </cell>
          <cell r="AY28">
            <v>1021</v>
          </cell>
          <cell r="AZ28">
            <v>93</v>
          </cell>
          <cell r="BA28">
            <v>580</v>
          </cell>
          <cell r="BB28">
            <v>1256</v>
          </cell>
          <cell r="BC28">
            <v>83</v>
          </cell>
          <cell r="BD28">
            <v>79</v>
          </cell>
          <cell r="BE28">
            <v>547</v>
          </cell>
          <cell r="BF28">
            <v>3</v>
          </cell>
          <cell r="BG28">
            <v>579</v>
          </cell>
          <cell r="BH28">
            <v>237</v>
          </cell>
          <cell r="BI28">
            <v>342</v>
          </cell>
          <cell r="BJ28">
            <v>1572</v>
          </cell>
          <cell r="BK28">
            <v>472</v>
          </cell>
          <cell r="BL28">
            <v>1100</v>
          </cell>
          <cell r="BM28">
            <v>253</v>
          </cell>
          <cell r="BN28">
            <v>693</v>
          </cell>
          <cell r="BO28">
            <v>468</v>
          </cell>
          <cell r="BP28">
            <v>365</v>
          </cell>
          <cell r="BQ28">
            <v>535</v>
          </cell>
          <cell r="BR28">
            <v>89</v>
          </cell>
          <cell r="BS28">
            <v>245</v>
          </cell>
          <cell r="BT28">
            <v>1003</v>
          </cell>
          <cell r="BU28">
            <v>127</v>
          </cell>
          <cell r="BV28">
            <v>604</v>
          </cell>
          <cell r="BW28">
            <v>117</v>
          </cell>
          <cell r="BX28">
            <v>380</v>
          </cell>
          <cell r="BY28">
            <v>298</v>
          </cell>
          <cell r="BZ28">
            <v>1929</v>
          </cell>
          <cell r="CA28">
            <v>1789</v>
          </cell>
          <cell r="CB28">
            <v>140</v>
          </cell>
          <cell r="CC28">
            <v>68</v>
          </cell>
          <cell r="CD28">
            <v>76</v>
          </cell>
          <cell r="CE28">
            <v>205</v>
          </cell>
          <cell r="CF28">
            <v>172</v>
          </cell>
          <cell r="CG28">
            <v>886</v>
          </cell>
          <cell r="CH28">
            <v>100</v>
          </cell>
          <cell r="CI28">
            <v>9134</v>
          </cell>
          <cell r="CJ28">
            <v>1336</v>
          </cell>
          <cell r="CK28">
            <v>1118</v>
          </cell>
          <cell r="CL28">
            <v>218</v>
          </cell>
          <cell r="CM28">
            <v>121</v>
          </cell>
          <cell r="CN28">
            <v>936</v>
          </cell>
          <cell r="CO28">
            <v>326</v>
          </cell>
          <cell r="CP28">
            <v>153</v>
          </cell>
          <cell r="CQ28">
            <v>53</v>
          </cell>
          <cell r="CR28">
            <v>27</v>
          </cell>
          <cell r="CS28">
            <v>314</v>
          </cell>
          <cell r="CT28">
            <v>475</v>
          </cell>
          <cell r="CU28">
            <v>149</v>
          </cell>
        </row>
        <row r="29">
          <cell r="A29" t="str">
            <v>Underground circuit kms ofline</v>
          </cell>
          <cell r="B29" t="str">
            <v>KMCU</v>
          </cell>
          <cell r="C29">
            <v>2005</v>
          </cell>
          <cell r="D29">
            <v>0</v>
          </cell>
          <cell r="E29">
            <v>808</v>
          </cell>
          <cell r="F29">
            <v>180</v>
          </cell>
          <cell r="G29">
            <v>27</v>
          </cell>
          <cell r="H29">
            <v>203</v>
          </cell>
          <cell r="I29">
            <v>570</v>
          </cell>
          <cell r="J29">
            <v>110</v>
          </cell>
          <cell r="K29">
            <v>362</v>
          </cell>
          <cell r="L29">
            <v>20</v>
          </cell>
          <cell r="M29">
            <v>63</v>
          </cell>
          <cell r="N29">
            <v>1</v>
          </cell>
          <cell r="O29">
            <v>224</v>
          </cell>
          <cell r="P29">
            <v>4</v>
          </cell>
          <cell r="Q29">
            <v>12</v>
          </cell>
          <cell r="R29">
            <v>1</v>
          </cell>
          <cell r="S29">
            <v>52</v>
          </cell>
          <cell r="T29">
            <v>371</v>
          </cell>
          <cell r="U29">
            <v>5</v>
          </cell>
          <cell r="V29">
            <v>3312</v>
          </cell>
          <cell r="W29">
            <v>55</v>
          </cell>
          <cell r="X29">
            <v>11</v>
          </cell>
          <cell r="Y29">
            <v>225</v>
          </cell>
          <cell r="Z29">
            <v>90</v>
          </cell>
          <cell r="AA29">
            <v>0</v>
          </cell>
          <cell r="AB29">
            <v>1</v>
          </cell>
          <cell r="AC29">
            <v>1</v>
          </cell>
          <cell r="AD29">
            <v>175</v>
          </cell>
          <cell r="AE29">
            <v>173</v>
          </cell>
          <cell r="AF29">
            <v>2</v>
          </cell>
          <cell r="AG29">
            <v>58</v>
          </cell>
          <cell r="AH29">
            <v>554</v>
          </cell>
          <cell r="AI29">
            <v>527</v>
          </cell>
          <cell r="AJ29">
            <v>27</v>
          </cell>
          <cell r="AK29">
            <v>80</v>
          </cell>
          <cell r="AL29">
            <v>445</v>
          </cell>
          <cell r="AM29">
            <v>1670</v>
          </cell>
          <cell r="AN29">
            <v>11</v>
          </cell>
          <cell r="AO29">
            <v>2</v>
          </cell>
          <cell r="AP29">
            <v>8</v>
          </cell>
          <cell r="AQ29">
            <v>1723</v>
          </cell>
          <cell r="AR29">
            <v>4220</v>
          </cell>
          <cell r="AS29">
            <v>4220</v>
          </cell>
          <cell r="AT29">
            <v>0</v>
          </cell>
          <cell r="AU29">
            <v>1924</v>
          </cell>
          <cell r="AV29">
            <v>104</v>
          </cell>
          <cell r="AW29">
            <v>10</v>
          </cell>
          <cell r="AX29">
            <v>106</v>
          </cell>
          <cell r="AY29">
            <v>684</v>
          </cell>
          <cell r="AZ29">
            <v>7</v>
          </cell>
          <cell r="BA29">
            <v>79</v>
          </cell>
          <cell r="BB29">
            <v>1280</v>
          </cell>
          <cell r="BC29">
            <v>34</v>
          </cell>
          <cell r="BD29">
            <v>36</v>
          </cell>
          <cell r="BE29">
            <v>241</v>
          </cell>
          <cell r="BF29">
            <v>1</v>
          </cell>
          <cell r="BG29">
            <v>421</v>
          </cell>
          <cell r="BH29">
            <v>407</v>
          </cell>
          <cell r="BI29">
            <v>14</v>
          </cell>
          <cell r="BJ29">
            <v>541</v>
          </cell>
          <cell r="BK29">
            <v>341</v>
          </cell>
          <cell r="BL29">
            <v>200</v>
          </cell>
          <cell r="BM29">
            <v>82</v>
          </cell>
          <cell r="BN29">
            <v>78</v>
          </cell>
          <cell r="BO29">
            <v>90</v>
          </cell>
          <cell r="BP29">
            <v>5</v>
          </cell>
          <cell r="BQ29">
            <v>812</v>
          </cell>
          <cell r="BR29">
            <v>64</v>
          </cell>
          <cell r="BS29">
            <v>54</v>
          </cell>
          <cell r="BT29">
            <v>999</v>
          </cell>
          <cell r="BU29">
            <v>19</v>
          </cell>
          <cell r="BV29">
            <v>111</v>
          </cell>
          <cell r="BW29">
            <v>11</v>
          </cell>
          <cell r="BX29">
            <v>156</v>
          </cell>
          <cell r="BY29">
            <v>8</v>
          </cell>
          <cell r="BZ29">
            <v>3928</v>
          </cell>
          <cell r="CA29">
            <v>3689</v>
          </cell>
          <cell r="CB29">
            <v>239</v>
          </cell>
          <cell r="CC29">
            <v>2</v>
          </cell>
          <cell r="CD29">
            <v>9</v>
          </cell>
          <cell r="CE29">
            <v>6</v>
          </cell>
          <cell r="CF29">
            <v>67</v>
          </cell>
          <cell r="CG29">
            <v>454</v>
          </cell>
          <cell r="CH29">
            <v>47</v>
          </cell>
          <cell r="CI29">
            <v>11288</v>
          </cell>
          <cell r="CJ29">
            <v>583</v>
          </cell>
          <cell r="CK29">
            <v>541</v>
          </cell>
          <cell r="CL29">
            <v>42</v>
          </cell>
          <cell r="CM29">
            <v>96</v>
          </cell>
          <cell r="CN29">
            <v>398</v>
          </cell>
          <cell r="CO29">
            <v>104</v>
          </cell>
          <cell r="CP29">
            <v>12</v>
          </cell>
          <cell r="CQ29">
            <v>12</v>
          </cell>
          <cell r="CR29">
            <v>7</v>
          </cell>
          <cell r="CS29">
            <v>118</v>
          </cell>
          <cell r="CT29">
            <v>505</v>
          </cell>
          <cell r="CU29">
            <v>104</v>
          </cell>
        </row>
        <row r="30">
          <cell r="A30" t="str">
            <v>Circuit kilometers 3 phase</v>
          </cell>
          <cell r="B30" t="str">
            <v>KMC3</v>
          </cell>
          <cell r="C30">
            <v>2005</v>
          </cell>
          <cell r="D30">
            <v>47</v>
          </cell>
          <cell r="E30">
            <v>705</v>
          </cell>
          <cell r="F30">
            <v>450</v>
          </cell>
          <cell r="G30">
            <v>202</v>
          </cell>
          <cell r="H30">
            <v>230</v>
          </cell>
          <cell r="I30">
            <v>119</v>
          </cell>
          <cell r="J30">
            <v>110</v>
          </cell>
          <cell r="K30">
            <v>458</v>
          </cell>
          <cell r="L30">
            <v>0</v>
          </cell>
          <cell r="M30">
            <v>68</v>
          </cell>
          <cell r="N30">
            <v>15</v>
          </cell>
          <cell r="O30">
            <v>503</v>
          </cell>
          <cell r="P30">
            <v>10</v>
          </cell>
          <cell r="Q30">
            <v>12</v>
          </cell>
          <cell r="R30">
            <v>5</v>
          </cell>
          <cell r="S30">
            <v>70</v>
          </cell>
          <cell r="T30">
            <v>684</v>
          </cell>
          <cell r="U30">
            <v>0</v>
          </cell>
          <cell r="V30">
            <v>3036</v>
          </cell>
          <cell r="W30">
            <v>14</v>
          </cell>
          <cell r="X30">
            <v>31</v>
          </cell>
          <cell r="Y30">
            <v>163</v>
          </cell>
          <cell r="Z30">
            <v>146</v>
          </cell>
          <cell r="AA30">
            <v>48</v>
          </cell>
          <cell r="AB30">
            <v>3</v>
          </cell>
          <cell r="AC30">
            <v>0</v>
          </cell>
          <cell r="AD30">
            <v>20</v>
          </cell>
          <cell r="AE30">
            <v>0</v>
          </cell>
          <cell r="AF30">
            <v>20</v>
          </cell>
          <cell r="AG30">
            <v>111</v>
          </cell>
          <cell r="AH30">
            <v>444</v>
          </cell>
          <cell r="AI30">
            <v>436</v>
          </cell>
          <cell r="AJ30">
            <v>8</v>
          </cell>
          <cell r="AK30">
            <v>605</v>
          </cell>
          <cell r="AL30">
            <v>392</v>
          </cell>
          <cell r="AM30">
            <v>1899</v>
          </cell>
          <cell r="AN30">
            <v>27</v>
          </cell>
          <cell r="AO30">
            <v>9</v>
          </cell>
          <cell r="AP30">
            <v>42</v>
          </cell>
          <cell r="AQ30">
            <v>1064</v>
          </cell>
          <cell r="AR30">
            <v>45144</v>
          </cell>
          <cell r="AS30">
            <v>45135</v>
          </cell>
          <cell r="AT30">
            <v>9</v>
          </cell>
          <cell r="AU30">
            <v>2788</v>
          </cell>
          <cell r="AV30">
            <v>291</v>
          </cell>
          <cell r="AW30">
            <v>61</v>
          </cell>
          <cell r="AX30">
            <v>252</v>
          </cell>
          <cell r="AY30">
            <v>740</v>
          </cell>
          <cell r="AZ30">
            <v>58</v>
          </cell>
          <cell r="BA30">
            <v>159</v>
          </cell>
          <cell r="BB30">
            <v>1168</v>
          </cell>
          <cell r="BC30">
            <v>63</v>
          </cell>
          <cell r="BD30">
            <v>78</v>
          </cell>
          <cell r="BE30">
            <v>413</v>
          </cell>
          <cell r="BF30">
            <v>1</v>
          </cell>
          <cell r="BG30">
            <v>299</v>
          </cell>
          <cell r="BH30">
            <v>268</v>
          </cell>
          <cell r="BI30">
            <v>31</v>
          </cell>
          <cell r="BJ30">
            <v>875</v>
          </cell>
          <cell r="BK30">
            <v>425</v>
          </cell>
          <cell r="BL30">
            <v>450</v>
          </cell>
          <cell r="BM30">
            <v>182</v>
          </cell>
          <cell r="BN30">
            <v>371</v>
          </cell>
          <cell r="BO30">
            <v>317</v>
          </cell>
          <cell r="BP30">
            <v>200</v>
          </cell>
          <cell r="BQ30">
            <v>706</v>
          </cell>
          <cell r="BR30">
            <v>84</v>
          </cell>
          <cell r="BS30">
            <v>218</v>
          </cell>
          <cell r="BT30">
            <v>349</v>
          </cell>
          <cell r="BU30">
            <v>96</v>
          </cell>
          <cell r="BV30">
            <v>449</v>
          </cell>
          <cell r="BW30">
            <v>84</v>
          </cell>
          <cell r="BX30">
            <v>348</v>
          </cell>
          <cell r="BY30">
            <v>0</v>
          </cell>
          <cell r="BZ30">
            <v>2667</v>
          </cell>
          <cell r="CA30">
            <v>2517</v>
          </cell>
          <cell r="CB30">
            <v>150</v>
          </cell>
          <cell r="CC30">
            <v>49</v>
          </cell>
          <cell r="CD30">
            <v>43</v>
          </cell>
          <cell r="CE30">
            <v>72</v>
          </cell>
          <cell r="CF30">
            <v>156</v>
          </cell>
          <cell r="CG30">
            <v>755</v>
          </cell>
          <cell r="CH30">
            <v>87</v>
          </cell>
          <cell r="CI30">
            <v>16776</v>
          </cell>
          <cell r="CJ30">
            <v>1036</v>
          </cell>
          <cell r="CK30">
            <v>959</v>
          </cell>
          <cell r="CL30">
            <v>77</v>
          </cell>
          <cell r="CM30">
            <v>88</v>
          </cell>
          <cell r="CN30">
            <v>880</v>
          </cell>
          <cell r="CO30">
            <v>277</v>
          </cell>
          <cell r="CP30">
            <v>139</v>
          </cell>
          <cell r="CQ30">
            <v>45</v>
          </cell>
          <cell r="CR30">
            <v>20</v>
          </cell>
          <cell r="CS30">
            <v>186</v>
          </cell>
          <cell r="CT30">
            <v>441</v>
          </cell>
          <cell r="CU30">
            <v>140</v>
          </cell>
        </row>
        <row r="31">
          <cell r="A31" t="str">
            <v>Circuit kilometers 2 phase</v>
          </cell>
          <cell r="B31" t="str">
            <v>KMC2</v>
          </cell>
          <cell r="C31">
            <v>2005</v>
          </cell>
          <cell r="D31">
            <v>0</v>
          </cell>
          <cell r="E31">
            <v>0</v>
          </cell>
          <cell r="F31">
            <v>5</v>
          </cell>
          <cell r="G31">
            <v>19</v>
          </cell>
          <cell r="H31">
            <v>0</v>
          </cell>
          <cell r="I31">
            <v>0</v>
          </cell>
          <cell r="J31">
            <v>0</v>
          </cell>
          <cell r="K31">
            <v>2</v>
          </cell>
          <cell r="L31">
            <v>0</v>
          </cell>
          <cell r="M31">
            <v>0</v>
          </cell>
          <cell r="N31">
            <v>2</v>
          </cell>
          <cell r="O31">
            <v>2</v>
          </cell>
          <cell r="P31">
            <v>1</v>
          </cell>
          <cell r="Q31">
            <v>1</v>
          </cell>
          <cell r="R31">
            <v>0</v>
          </cell>
          <cell r="S31">
            <v>1</v>
          </cell>
          <cell r="T31">
            <v>29</v>
          </cell>
          <cell r="U31">
            <v>0</v>
          </cell>
          <cell r="V31">
            <v>99</v>
          </cell>
          <cell r="W31">
            <v>5</v>
          </cell>
          <cell r="X31">
            <v>1</v>
          </cell>
          <cell r="Y31">
            <v>0</v>
          </cell>
          <cell r="Z31">
            <v>6</v>
          </cell>
          <cell r="AA31">
            <v>8</v>
          </cell>
          <cell r="AB31">
            <v>0</v>
          </cell>
          <cell r="AC31">
            <v>0</v>
          </cell>
          <cell r="AD31">
            <v>0</v>
          </cell>
          <cell r="AE31">
            <v>0</v>
          </cell>
          <cell r="AF31">
            <v>0</v>
          </cell>
          <cell r="AG31">
            <v>0</v>
          </cell>
          <cell r="AH31">
            <v>0</v>
          </cell>
          <cell r="AI31">
            <v>0</v>
          </cell>
          <cell r="AJ31">
            <v>0</v>
          </cell>
          <cell r="AK31">
            <v>59</v>
          </cell>
          <cell r="AL31">
            <v>0</v>
          </cell>
          <cell r="AM31">
            <v>81</v>
          </cell>
          <cell r="AN31">
            <v>0</v>
          </cell>
          <cell r="AO31">
            <v>0</v>
          </cell>
          <cell r="AP31">
            <v>0</v>
          </cell>
          <cell r="AQ31">
            <v>21</v>
          </cell>
          <cell r="AR31">
            <v>3575</v>
          </cell>
          <cell r="AS31">
            <v>3575</v>
          </cell>
          <cell r="AT31">
            <v>0</v>
          </cell>
          <cell r="AU31">
            <v>220</v>
          </cell>
          <cell r="AV31">
            <v>4</v>
          </cell>
          <cell r="AW31">
            <v>0</v>
          </cell>
          <cell r="AX31">
            <v>0</v>
          </cell>
          <cell r="AY31">
            <v>0</v>
          </cell>
          <cell r="AZ31">
            <v>0</v>
          </cell>
          <cell r="BA31">
            <v>34</v>
          </cell>
          <cell r="BB31">
            <v>0</v>
          </cell>
          <cell r="BC31">
            <v>0</v>
          </cell>
          <cell r="BD31">
            <v>0</v>
          </cell>
          <cell r="BE31">
            <v>25</v>
          </cell>
          <cell r="BF31">
            <v>0</v>
          </cell>
          <cell r="BG31">
            <v>7</v>
          </cell>
          <cell r="BH31">
            <v>0</v>
          </cell>
          <cell r="BI31">
            <v>7</v>
          </cell>
          <cell r="BJ31">
            <v>0</v>
          </cell>
          <cell r="BK31">
            <v>2</v>
          </cell>
          <cell r="BL31">
            <v>0</v>
          </cell>
          <cell r="BM31">
            <v>6</v>
          </cell>
          <cell r="BN31">
            <v>0</v>
          </cell>
          <cell r="BO31">
            <v>0</v>
          </cell>
          <cell r="BP31">
            <v>0</v>
          </cell>
          <cell r="BQ31">
            <v>0</v>
          </cell>
          <cell r="BR31">
            <v>0</v>
          </cell>
          <cell r="BS31">
            <v>6</v>
          </cell>
          <cell r="BT31">
            <v>0</v>
          </cell>
          <cell r="BU31">
            <v>1</v>
          </cell>
          <cell r="BV31">
            <v>10</v>
          </cell>
          <cell r="BW31">
            <v>0</v>
          </cell>
          <cell r="BX31">
            <v>8</v>
          </cell>
          <cell r="BY31">
            <v>0</v>
          </cell>
          <cell r="BZ31">
            <v>52</v>
          </cell>
          <cell r="CA31">
            <v>52</v>
          </cell>
          <cell r="CB31">
            <v>0</v>
          </cell>
          <cell r="CC31">
            <v>1</v>
          </cell>
          <cell r="CD31">
            <v>0</v>
          </cell>
          <cell r="CE31">
            <v>0</v>
          </cell>
          <cell r="CF31">
            <v>15</v>
          </cell>
          <cell r="CG31">
            <v>0</v>
          </cell>
          <cell r="CH31">
            <v>0</v>
          </cell>
          <cell r="CI31">
            <v>111</v>
          </cell>
          <cell r="CJ31">
            <v>21</v>
          </cell>
          <cell r="CK31">
            <v>20</v>
          </cell>
          <cell r="CL31">
            <v>1</v>
          </cell>
          <cell r="CM31">
            <v>7</v>
          </cell>
          <cell r="CN31">
            <v>42</v>
          </cell>
          <cell r="CO31">
            <v>0</v>
          </cell>
          <cell r="CP31">
            <v>0</v>
          </cell>
          <cell r="CQ31">
            <v>0</v>
          </cell>
          <cell r="CR31">
            <v>0</v>
          </cell>
          <cell r="CS31">
            <v>0</v>
          </cell>
          <cell r="CT31">
            <v>9</v>
          </cell>
          <cell r="CU31">
            <v>0</v>
          </cell>
        </row>
        <row r="32">
          <cell r="A32" t="str">
            <v>Circuit kms single phase</v>
          </cell>
          <cell r="B32" t="str">
            <v>KMC1</v>
          </cell>
          <cell r="C32">
            <v>2005</v>
          </cell>
          <cell r="D32">
            <v>45</v>
          </cell>
          <cell r="E32">
            <v>780</v>
          </cell>
          <cell r="F32">
            <v>330</v>
          </cell>
          <cell r="G32">
            <v>211</v>
          </cell>
          <cell r="H32">
            <v>247</v>
          </cell>
          <cell r="I32">
            <v>451</v>
          </cell>
          <cell r="J32">
            <v>230</v>
          </cell>
          <cell r="K32">
            <v>628</v>
          </cell>
          <cell r="L32">
            <v>0</v>
          </cell>
          <cell r="M32">
            <v>72</v>
          </cell>
          <cell r="N32">
            <v>9</v>
          </cell>
          <cell r="O32">
            <v>279</v>
          </cell>
          <cell r="P32">
            <v>10</v>
          </cell>
          <cell r="Q32">
            <v>14</v>
          </cell>
          <cell r="R32">
            <v>2</v>
          </cell>
          <cell r="S32">
            <v>70</v>
          </cell>
          <cell r="T32">
            <v>471</v>
          </cell>
          <cell r="U32">
            <v>0</v>
          </cell>
          <cell r="V32">
            <v>1892</v>
          </cell>
          <cell r="W32">
            <v>106</v>
          </cell>
          <cell r="X32">
            <v>105</v>
          </cell>
          <cell r="Y32">
            <v>294</v>
          </cell>
          <cell r="Z32">
            <v>123</v>
          </cell>
          <cell r="AA32">
            <v>27</v>
          </cell>
          <cell r="AB32">
            <v>2</v>
          </cell>
          <cell r="AC32">
            <v>0</v>
          </cell>
          <cell r="AD32">
            <v>16</v>
          </cell>
          <cell r="AE32">
            <v>0</v>
          </cell>
          <cell r="AF32">
            <v>16</v>
          </cell>
          <cell r="AG32">
            <v>127</v>
          </cell>
          <cell r="AH32">
            <v>531</v>
          </cell>
          <cell r="AI32">
            <v>502</v>
          </cell>
          <cell r="AJ32">
            <v>29</v>
          </cell>
          <cell r="AK32">
            <v>1001</v>
          </cell>
          <cell r="AL32">
            <v>924</v>
          </cell>
          <cell r="AM32">
            <v>1293</v>
          </cell>
          <cell r="AN32">
            <v>41</v>
          </cell>
          <cell r="AO32">
            <v>9</v>
          </cell>
          <cell r="AP32">
            <v>22</v>
          </cell>
          <cell r="AQ32">
            <v>1401</v>
          </cell>
          <cell r="AR32">
            <v>70931</v>
          </cell>
          <cell r="AS32">
            <v>70920</v>
          </cell>
          <cell r="AT32">
            <v>11</v>
          </cell>
          <cell r="AU32">
            <v>2234</v>
          </cell>
          <cell r="AV32">
            <v>198</v>
          </cell>
          <cell r="AW32">
            <v>37</v>
          </cell>
          <cell r="AX32">
            <v>96</v>
          </cell>
          <cell r="AY32">
            <v>965</v>
          </cell>
          <cell r="AZ32">
            <v>42</v>
          </cell>
          <cell r="BA32">
            <v>113</v>
          </cell>
          <cell r="BB32">
            <v>1368</v>
          </cell>
          <cell r="BC32">
            <v>44</v>
          </cell>
          <cell r="BD32">
            <v>25</v>
          </cell>
          <cell r="BE32">
            <v>350</v>
          </cell>
          <cell r="BF32">
            <v>3</v>
          </cell>
          <cell r="BG32">
            <v>0</v>
          </cell>
          <cell r="BH32">
            <v>376</v>
          </cell>
          <cell r="BI32">
            <v>304</v>
          </cell>
          <cell r="BJ32">
            <v>1236</v>
          </cell>
          <cell r="BK32">
            <v>386</v>
          </cell>
          <cell r="BL32">
            <v>850</v>
          </cell>
          <cell r="BM32">
            <v>152</v>
          </cell>
          <cell r="BN32">
            <v>380</v>
          </cell>
          <cell r="BO32">
            <v>240</v>
          </cell>
          <cell r="BP32">
            <v>170</v>
          </cell>
          <cell r="BQ32">
            <v>641</v>
          </cell>
          <cell r="BR32">
            <v>69</v>
          </cell>
          <cell r="BS32">
            <v>75</v>
          </cell>
          <cell r="BT32">
            <v>575</v>
          </cell>
          <cell r="BU32">
            <v>51</v>
          </cell>
          <cell r="BV32">
            <v>256</v>
          </cell>
          <cell r="BW32">
            <v>44</v>
          </cell>
          <cell r="BX32">
            <v>179</v>
          </cell>
          <cell r="BY32">
            <v>0</v>
          </cell>
          <cell r="BZ32">
            <v>3137</v>
          </cell>
          <cell r="CA32">
            <v>2908</v>
          </cell>
          <cell r="CB32">
            <v>229</v>
          </cell>
          <cell r="CC32">
            <v>20</v>
          </cell>
          <cell r="CD32">
            <v>43</v>
          </cell>
          <cell r="CE32">
            <v>139</v>
          </cell>
          <cell r="CF32">
            <v>69</v>
          </cell>
          <cell r="CG32">
            <v>584</v>
          </cell>
          <cell r="CH32">
            <v>60</v>
          </cell>
          <cell r="CI32">
            <v>3535</v>
          </cell>
          <cell r="CJ32">
            <v>731</v>
          </cell>
          <cell r="CK32">
            <v>541</v>
          </cell>
          <cell r="CL32">
            <v>190</v>
          </cell>
          <cell r="CM32">
            <v>121</v>
          </cell>
          <cell r="CN32">
            <v>410</v>
          </cell>
          <cell r="CO32">
            <v>153</v>
          </cell>
          <cell r="CP32">
            <v>26</v>
          </cell>
          <cell r="CQ32">
            <v>19</v>
          </cell>
          <cell r="CR32">
            <v>14</v>
          </cell>
          <cell r="CS32">
            <v>245</v>
          </cell>
          <cell r="CT32">
            <v>531</v>
          </cell>
          <cell r="CU32">
            <v>113</v>
          </cell>
        </row>
        <row r="33">
          <cell r="A33" t="str">
            <v>No transmission transformers</v>
          </cell>
          <cell r="B33" t="str">
            <v>NTRST</v>
          </cell>
          <cell r="C33">
            <v>2005</v>
          </cell>
          <cell r="D33">
            <v>0</v>
          </cell>
          <cell r="E33">
            <v>0</v>
          </cell>
          <cell r="F33">
            <v>0</v>
          </cell>
          <cell r="G33">
            <v>0</v>
          </cell>
          <cell r="H33">
            <v>1</v>
          </cell>
          <cell r="I33">
            <v>0</v>
          </cell>
          <cell r="J33">
            <v>0</v>
          </cell>
          <cell r="K33">
            <v>2</v>
          </cell>
          <cell r="L33">
            <v>2</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1</v>
          </cell>
          <cell r="AQ33">
            <v>2</v>
          </cell>
          <cell r="AR33">
            <v>260</v>
          </cell>
          <cell r="AS33">
            <v>260</v>
          </cell>
          <cell r="AT33">
            <v>0</v>
          </cell>
          <cell r="AU33">
            <v>22</v>
          </cell>
          <cell r="AV33">
            <v>0</v>
          </cell>
          <cell r="AW33">
            <v>3</v>
          </cell>
          <cell r="AX33">
            <v>0</v>
          </cell>
          <cell r="AY33">
            <v>16</v>
          </cell>
          <cell r="AZ33">
            <v>0</v>
          </cell>
          <cell r="BA33">
            <v>0</v>
          </cell>
          <cell r="BB33">
            <v>0</v>
          </cell>
          <cell r="BC33">
            <v>0</v>
          </cell>
          <cell r="BD33">
            <v>0</v>
          </cell>
          <cell r="BE33">
            <v>0</v>
          </cell>
          <cell r="BF33">
            <v>0</v>
          </cell>
          <cell r="BG33">
            <v>0</v>
          </cell>
          <cell r="BH33">
            <v>0</v>
          </cell>
          <cell r="BI33">
            <v>0</v>
          </cell>
          <cell r="BJ33">
            <v>0</v>
          </cell>
          <cell r="BK33">
            <v>2</v>
          </cell>
          <cell r="BL33">
            <v>0</v>
          </cell>
          <cell r="BM33">
            <v>2</v>
          </cell>
          <cell r="BN33">
            <v>1</v>
          </cell>
          <cell r="BO33">
            <v>0</v>
          </cell>
          <cell r="BP33">
            <v>0</v>
          </cell>
          <cell r="BQ33">
            <v>0</v>
          </cell>
          <cell r="BR33">
            <v>0</v>
          </cell>
          <cell r="BS33">
            <v>0</v>
          </cell>
          <cell r="BT33">
            <v>0</v>
          </cell>
          <cell r="BU33">
            <v>0</v>
          </cell>
          <cell r="BV33">
            <v>8</v>
          </cell>
          <cell r="BW33">
            <v>0</v>
          </cell>
          <cell r="BX33">
            <v>0</v>
          </cell>
          <cell r="BY33">
            <v>0</v>
          </cell>
          <cell r="BZ33">
            <v>18</v>
          </cell>
          <cell r="CA33">
            <v>18</v>
          </cell>
          <cell r="CB33">
            <v>0</v>
          </cell>
          <cell r="CC33">
            <v>0</v>
          </cell>
          <cell r="CD33">
            <v>0</v>
          </cell>
          <cell r="CE33">
            <v>0</v>
          </cell>
          <cell r="CF33">
            <v>0</v>
          </cell>
          <cell r="CG33">
            <v>0</v>
          </cell>
          <cell r="CH33">
            <v>0</v>
          </cell>
          <cell r="CI33">
            <v>2</v>
          </cell>
          <cell r="CJ33">
            <v>0</v>
          </cell>
          <cell r="CK33">
            <v>0</v>
          </cell>
          <cell r="CL33">
            <v>0</v>
          </cell>
          <cell r="CM33">
            <v>0</v>
          </cell>
          <cell r="CN33">
            <v>8</v>
          </cell>
          <cell r="CO33">
            <v>0</v>
          </cell>
          <cell r="CP33">
            <v>0</v>
          </cell>
          <cell r="CQ33">
            <v>0</v>
          </cell>
          <cell r="CR33">
            <v>0</v>
          </cell>
          <cell r="CS33">
            <v>0</v>
          </cell>
          <cell r="CT33">
            <v>0</v>
          </cell>
          <cell r="CU33">
            <v>0</v>
          </cell>
        </row>
        <row r="34">
          <cell r="A34" t="str">
            <v>No subtransmission transformer</v>
          </cell>
          <cell r="B34" t="str">
            <v>NTRFST</v>
          </cell>
          <cell r="C34">
            <v>2005</v>
          </cell>
          <cell r="D34">
            <v>4</v>
          </cell>
          <cell r="E34">
            <v>41</v>
          </cell>
          <cell r="F34">
            <v>23</v>
          </cell>
          <cell r="G34">
            <v>0</v>
          </cell>
          <cell r="H34">
            <v>5</v>
          </cell>
          <cell r="I34">
            <v>0</v>
          </cell>
          <cell r="J34">
            <v>12</v>
          </cell>
          <cell r="K34">
            <v>8</v>
          </cell>
          <cell r="L34">
            <v>8</v>
          </cell>
          <cell r="M34">
            <v>6</v>
          </cell>
          <cell r="N34">
            <v>0</v>
          </cell>
          <cell r="O34">
            <v>44</v>
          </cell>
          <cell r="P34">
            <v>4</v>
          </cell>
          <cell r="Q34">
            <v>1</v>
          </cell>
          <cell r="R34">
            <v>0</v>
          </cell>
          <cell r="S34">
            <v>0</v>
          </cell>
          <cell r="T34">
            <v>25</v>
          </cell>
          <cell r="U34">
            <v>8</v>
          </cell>
          <cell r="V34">
            <v>112</v>
          </cell>
          <cell r="W34">
            <v>10</v>
          </cell>
          <cell r="X34">
            <v>0</v>
          </cell>
          <cell r="Y34">
            <v>6</v>
          </cell>
          <cell r="Z34">
            <v>10</v>
          </cell>
          <cell r="AA34">
            <v>0</v>
          </cell>
          <cell r="AB34">
            <v>0</v>
          </cell>
          <cell r="AC34">
            <v>0</v>
          </cell>
          <cell r="AD34">
            <v>37</v>
          </cell>
          <cell r="AE34">
            <v>30</v>
          </cell>
          <cell r="AF34">
            <v>7</v>
          </cell>
          <cell r="AG34">
            <v>0</v>
          </cell>
          <cell r="AH34">
            <v>1</v>
          </cell>
          <cell r="AI34">
            <v>0</v>
          </cell>
          <cell r="AJ34">
            <v>1</v>
          </cell>
          <cell r="AK34">
            <v>18</v>
          </cell>
          <cell r="AL34">
            <v>74</v>
          </cell>
          <cell r="AM34">
            <v>85</v>
          </cell>
          <cell r="AN34">
            <v>0</v>
          </cell>
          <cell r="AO34">
            <v>0</v>
          </cell>
          <cell r="AP34">
            <v>3</v>
          </cell>
          <cell r="AQ34">
            <v>24</v>
          </cell>
          <cell r="AR34">
            <v>1522</v>
          </cell>
          <cell r="AS34">
            <v>1522</v>
          </cell>
          <cell r="AT34">
            <v>0</v>
          </cell>
          <cell r="AU34">
            <v>154</v>
          </cell>
          <cell r="AV34">
            <v>15</v>
          </cell>
          <cell r="AW34">
            <v>0</v>
          </cell>
          <cell r="AX34">
            <v>34</v>
          </cell>
          <cell r="AY34">
            <v>7</v>
          </cell>
          <cell r="AZ34">
            <v>0</v>
          </cell>
          <cell r="BA34">
            <v>7</v>
          </cell>
          <cell r="BB34">
            <v>49</v>
          </cell>
          <cell r="BC34">
            <v>0</v>
          </cell>
          <cell r="BD34">
            <v>6</v>
          </cell>
          <cell r="BE34">
            <v>8</v>
          </cell>
          <cell r="BF34">
            <v>0</v>
          </cell>
          <cell r="BG34">
            <v>13</v>
          </cell>
          <cell r="BH34">
            <v>13</v>
          </cell>
          <cell r="BI34">
            <v>0</v>
          </cell>
          <cell r="BJ34">
            <v>0</v>
          </cell>
          <cell r="BK34">
            <v>0</v>
          </cell>
          <cell r="BL34">
            <v>0</v>
          </cell>
          <cell r="BM34">
            <v>32</v>
          </cell>
          <cell r="BN34">
            <v>14</v>
          </cell>
          <cell r="BO34">
            <v>20</v>
          </cell>
          <cell r="BP34">
            <v>0</v>
          </cell>
          <cell r="BQ34">
            <v>0</v>
          </cell>
          <cell r="BR34">
            <v>0</v>
          </cell>
          <cell r="BS34">
            <v>0</v>
          </cell>
          <cell r="BT34">
            <v>16</v>
          </cell>
          <cell r="BU34">
            <v>11</v>
          </cell>
          <cell r="BV34">
            <v>35</v>
          </cell>
          <cell r="BW34">
            <v>3</v>
          </cell>
          <cell r="BX34">
            <v>39</v>
          </cell>
          <cell r="BY34">
            <v>7</v>
          </cell>
          <cell r="BZ34">
            <v>24</v>
          </cell>
          <cell r="CA34">
            <v>15</v>
          </cell>
          <cell r="CB34">
            <v>9</v>
          </cell>
          <cell r="CC34">
            <v>5</v>
          </cell>
          <cell r="CD34">
            <v>9</v>
          </cell>
          <cell r="CE34">
            <v>0</v>
          </cell>
          <cell r="CF34">
            <v>0</v>
          </cell>
          <cell r="CG34">
            <v>37</v>
          </cell>
          <cell r="CH34">
            <v>5</v>
          </cell>
          <cell r="CI34">
            <v>0</v>
          </cell>
          <cell r="CJ34">
            <v>66</v>
          </cell>
          <cell r="CK34">
            <v>62</v>
          </cell>
          <cell r="CL34">
            <v>4</v>
          </cell>
          <cell r="CM34">
            <v>3</v>
          </cell>
          <cell r="CN34">
            <v>29</v>
          </cell>
          <cell r="CO34">
            <v>174</v>
          </cell>
          <cell r="CP34">
            <v>6</v>
          </cell>
          <cell r="CQ34">
            <v>4</v>
          </cell>
          <cell r="CR34">
            <v>0</v>
          </cell>
          <cell r="CS34">
            <v>27</v>
          </cell>
          <cell r="CT34">
            <v>17</v>
          </cell>
          <cell r="CU34">
            <v>0</v>
          </cell>
        </row>
        <row r="35">
          <cell r="A35" t="str">
            <v>No distribution transformers</v>
          </cell>
          <cell r="B35" t="str">
            <v>NTRFD</v>
          </cell>
          <cell r="C35">
            <v>2005</v>
          </cell>
          <cell r="D35">
            <v>324</v>
          </cell>
          <cell r="E35">
            <v>8863</v>
          </cell>
          <cell r="F35">
            <v>5014</v>
          </cell>
          <cell r="G35">
            <v>2631</v>
          </cell>
          <cell r="H35">
            <v>3315</v>
          </cell>
          <cell r="I35">
            <v>8669</v>
          </cell>
          <cell r="J35">
            <v>2020</v>
          </cell>
          <cell r="K35">
            <v>6743</v>
          </cell>
          <cell r="L35">
            <v>2316</v>
          </cell>
          <cell r="M35">
            <v>815</v>
          </cell>
          <cell r="N35">
            <v>1</v>
          </cell>
          <cell r="O35">
            <v>3545</v>
          </cell>
          <cell r="P35">
            <v>241</v>
          </cell>
          <cell r="Q35">
            <v>281</v>
          </cell>
          <cell r="R35">
            <v>66</v>
          </cell>
          <cell r="S35">
            <v>1530</v>
          </cell>
          <cell r="T35">
            <v>8096</v>
          </cell>
          <cell r="U35">
            <v>630</v>
          </cell>
          <cell r="V35">
            <v>25349</v>
          </cell>
          <cell r="W35">
            <v>1563</v>
          </cell>
          <cell r="X35">
            <v>703</v>
          </cell>
          <cell r="Y35">
            <v>3051</v>
          </cell>
          <cell r="Z35">
            <v>2418</v>
          </cell>
          <cell r="AA35">
            <v>792</v>
          </cell>
          <cell r="AB35">
            <v>113</v>
          </cell>
          <cell r="AC35">
            <v>5634</v>
          </cell>
          <cell r="AD35">
            <v>5485</v>
          </cell>
          <cell r="AE35">
            <v>5066</v>
          </cell>
          <cell r="AF35">
            <v>419</v>
          </cell>
          <cell r="AG35">
            <v>1420</v>
          </cell>
          <cell r="AH35">
            <v>5318</v>
          </cell>
          <cell r="AI35">
            <v>5066</v>
          </cell>
          <cell r="AJ35">
            <v>252</v>
          </cell>
          <cell r="AK35">
            <v>6935</v>
          </cell>
          <cell r="AL35">
            <v>3560</v>
          </cell>
          <cell r="AM35">
            <v>23413</v>
          </cell>
          <cell r="AN35">
            <v>59</v>
          </cell>
          <cell r="AO35">
            <v>175</v>
          </cell>
          <cell r="AP35">
            <v>736</v>
          </cell>
          <cell r="AQ35">
            <v>13963</v>
          </cell>
          <cell r="AR35">
            <v>525466</v>
          </cell>
          <cell r="AS35">
            <v>525294</v>
          </cell>
          <cell r="AT35">
            <v>172</v>
          </cell>
          <cell r="AU35">
            <v>38377</v>
          </cell>
          <cell r="AV35">
            <v>3222</v>
          </cell>
          <cell r="AW35">
            <v>688</v>
          </cell>
          <cell r="AX35">
            <v>2250</v>
          </cell>
          <cell r="AY35">
            <v>9613</v>
          </cell>
          <cell r="AZ35">
            <v>590</v>
          </cell>
          <cell r="BA35">
            <v>1735</v>
          </cell>
          <cell r="BB35">
            <v>14660</v>
          </cell>
          <cell r="BC35">
            <v>1108</v>
          </cell>
          <cell r="BD35">
            <v>1128</v>
          </cell>
          <cell r="BE35">
            <v>4133</v>
          </cell>
          <cell r="BF35">
            <v>15</v>
          </cell>
          <cell r="BG35">
            <v>3805</v>
          </cell>
          <cell r="BH35">
            <v>3150</v>
          </cell>
          <cell r="BI35">
            <v>655</v>
          </cell>
          <cell r="BJ35">
            <v>8227</v>
          </cell>
          <cell r="BK35">
            <v>4149</v>
          </cell>
          <cell r="BL35">
            <v>4078</v>
          </cell>
          <cell r="BM35">
            <v>1652</v>
          </cell>
          <cell r="BN35">
            <v>4562</v>
          </cell>
          <cell r="BO35">
            <v>5147</v>
          </cell>
          <cell r="BP35">
            <v>725</v>
          </cell>
          <cell r="BQ35">
            <v>7775</v>
          </cell>
          <cell r="BR35">
            <v>1240</v>
          </cell>
          <cell r="BS35">
            <v>1699</v>
          </cell>
          <cell r="BT35">
            <v>6286</v>
          </cell>
          <cell r="BU35">
            <v>1592</v>
          </cell>
          <cell r="BV35">
            <v>5944</v>
          </cell>
          <cell r="BW35">
            <v>687</v>
          </cell>
          <cell r="BX35">
            <v>3537</v>
          </cell>
          <cell r="BY35">
            <v>2042</v>
          </cell>
          <cell r="BZ35">
            <v>31029</v>
          </cell>
          <cell r="CA35">
            <v>31029</v>
          </cell>
          <cell r="CB35">
            <v>0</v>
          </cell>
          <cell r="CC35">
            <v>425</v>
          </cell>
          <cell r="CD35">
            <v>965</v>
          </cell>
          <cell r="CE35">
            <v>937</v>
          </cell>
          <cell r="CF35">
            <v>1301</v>
          </cell>
          <cell r="CG35">
            <v>6830</v>
          </cell>
          <cell r="CH35">
            <v>791</v>
          </cell>
          <cell r="CI35">
            <v>58605</v>
          </cell>
          <cell r="CJ35">
            <v>14882</v>
          </cell>
          <cell r="CK35">
            <v>13200</v>
          </cell>
          <cell r="CL35">
            <v>1682</v>
          </cell>
          <cell r="CM35">
            <v>1276</v>
          </cell>
          <cell r="CN35">
            <v>8898</v>
          </cell>
          <cell r="CO35">
            <v>2313</v>
          </cell>
          <cell r="CP35">
            <v>667</v>
          </cell>
          <cell r="CQ35">
            <v>430</v>
          </cell>
          <cell r="CR35">
            <v>0</v>
          </cell>
          <cell r="CS35">
            <v>2992</v>
          </cell>
          <cell r="CT35">
            <v>5007</v>
          </cell>
          <cell r="CU35">
            <v>1640</v>
          </cell>
        </row>
        <row r="36">
          <cell r="A36" t="str">
            <v>Utility average load factor</v>
          </cell>
          <cell r="B36" t="str">
            <v>LF</v>
          </cell>
          <cell r="C36">
            <v>2005</v>
          </cell>
          <cell r="D36">
            <v>77</v>
          </cell>
          <cell r="E36">
            <v>66</v>
          </cell>
          <cell r="F36">
            <v>78</v>
          </cell>
          <cell r="G36">
            <v>65</v>
          </cell>
          <cell r="H36">
            <v>74</v>
          </cell>
          <cell r="I36">
            <v>72</v>
          </cell>
          <cell r="J36">
            <v>78</v>
          </cell>
          <cell r="K36">
            <v>77</v>
          </cell>
          <cell r="L36">
            <v>72</v>
          </cell>
          <cell r="M36">
            <v>72</v>
          </cell>
          <cell r="N36">
            <v>74</v>
          </cell>
          <cell r="O36">
            <v>73</v>
          </cell>
          <cell r="P36">
            <v>69</v>
          </cell>
          <cell r="Q36">
            <v>68</v>
          </cell>
          <cell r="R36">
            <v>0</v>
          </cell>
          <cell r="S36">
            <v>0</v>
          </cell>
          <cell r="T36">
            <v>58</v>
          </cell>
          <cell r="U36">
            <v>0</v>
          </cell>
          <cell r="V36">
            <v>75</v>
          </cell>
          <cell r="W36">
            <v>74</v>
          </cell>
          <cell r="X36">
            <v>70</v>
          </cell>
          <cell r="Y36">
            <v>66</v>
          </cell>
          <cell r="Z36">
            <v>80</v>
          </cell>
          <cell r="AA36">
            <v>71</v>
          </cell>
          <cell r="AB36">
            <v>66</v>
          </cell>
          <cell r="AC36">
            <v>0</v>
          </cell>
          <cell r="AD36">
            <v>0</v>
          </cell>
          <cell r="AE36">
            <v>71</v>
          </cell>
          <cell r="AF36">
            <v>68</v>
          </cell>
          <cell r="AG36">
            <v>66</v>
          </cell>
          <cell r="AH36">
            <v>76</v>
          </cell>
          <cell r="AI36">
            <v>0</v>
          </cell>
          <cell r="AJ36">
            <v>62</v>
          </cell>
          <cell r="AK36">
            <v>68</v>
          </cell>
          <cell r="AL36">
            <v>0</v>
          </cell>
          <cell r="AM36">
            <v>76</v>
          </cell>
          <cell r="AN36">
            <v>70</v>
          </cell>
          <cell r="AO36">
            <v>70</v>
          </cell>
          <cell r="AP36">
            <v>71</v>
          </cell>
          <cell r="AQ36">
            <v>74</v>
          </cell>
          <cell r="AR36">
            <v>0</v>
          </cell>
          <cell r="AS36">
            <v>77</v>
          </cell>
          <cell r="AT36">
            <v>68</v>
          </cell>
          <cell r="AU36">
            <v>72</v>
          </cell>
          <cell r="AV36">
            <v>46</v>
          </cell>
          <cell r="AW36">
            <v>73</v>
          </cell>
          <cell r="AX36">
            <v>60</v>
          </cell>
          <cell r="AY36">
            <v>72</v>
          </cell>
          <cell r="AZ36">
            <v>75</v>
          </cell>
          <cell r="BA36">
            <v>73</v>
          </cell>
          <cell r="BB36">
            <v>72</v>
          </cell>
          <cell r="BC36">
            <v>71</v>
          </cell>
          <cell r="BD36">
            <v>72</v>
          </cell>
          <cell r="BE36">
            <v>74</v>
          </cell>
          <cell r="BF36">
            <v>0</v>
          </cell>
          <cell r="BG36">
            <v>0</v>
          </cell>
          <cell r="BH36">
            <v>70</v>
          </cell>
          <cell r="BI36">
            <v>69</v>
          </cell>
          <cell r="BJ36">
            <v>0</v>
          </cell>
          <cell r="BK36">
            <v>73</v>
          </cell>
          <cell r="BL36">
            <v>0</v>
          </cell>
          <cell r="BM36">
            <v>76</v>
          </cell>
          <cell r="BN36">
            <v>0</v>
          </cell>
          <cell r="BO36">
            <v>74</v>
          </cell>
          <cell r="BP36">
            <v>73</v>
          </cell>
          <cell r="BQ36">
            <v>70</v>
          </cell>
          <cell r="BR36">
            <v>72</v>
          </cell>
          <cell r="BS36">
            <v>74</v>
          </cell>
          <cell r="BT36">
            <v>51</v>
          </cell>
          <cell r="BU36">
            <v>0</v>
          </cell>
          <cell r="BV36">
            <v>75</v>
          </cell>
          <cell r="BW36">
            <v>76</v>
          </cell>
          <cell r="BX36">
            <v>72</v>
          </cell>
          <cell r="BY36">
            <v>67</v>
          </cell>
          <cell r="BZ36">
            <v>71</v>
          </cell>
          <cell r="CA36">
            <v>0</v>
          </cell>
          <cell r="CB36">
            <v>0</v>
          </cell>
          <cell r="CC36">
            <v>69</v>
          </cell>
          <cell r="CD36">
            <v>0</v>
          </cell>
          <cell r="CE36">
            <v>8</v>
          </cell>
          <cell r="CF36">
            <v>0</v>
          </cell>
          <cell r="CG36">
            <v>74</v>
          </cell>
          <cell r="CH36">
            <v>76</v>
          </cell>
          <cell r="CI36">
            <v>75</v>
          </cell>
          <cell r="CJ36">
            <v>74</v>
          </cell>
          <cell r="CK36">
            <v>0</v>
          </cell>
          <cell r="CL36">
            <v>72</v>
          </cell>
          <cell r="CM36">
            <v>67</v>
          </cell>
          <cell r="CN36">
            <v>71</v>
          </cell>
          <cell r="CO36">
            <v>69</v>
          </cell>
          <cell r="CP36">
            <v>88</v>
          </cell>
          <cell r="CQ36">
            <v>76</v>
          </cell>
          <cell r="CR36">
            <v>0</v>
          </cell>
          <cell r="CS36">
            <v>69</v>
          </cell>
          <cell r="CT36">
            <v>72</v>
          </cell>
          <cell r="CU36">
            <v>74</v>
          </cell>
        </row>
      </sheetData>
      <sheetData sheetId="6" refreshError="1">
        <row r="1">
          <cell r="A1" t="str">
            <v>Distributor Data for Year ended Dec 31st, 2006</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 xml:space="preserve">Greater Sudbury Hydro Inc. excluding West Nipissing Energy Services Ltd. </v>
          </cell>
          <cell r="AF1" t="str">
            <v>West Nipissing Energy Services Ltd.</v>
          </cell>
          <cell r="AG1" t="str">
            <v>Grimsby Power Incorporated</v>
          </cell>
          <cell r="AH1" t="str">
            <v>Guelph Hydro Electric Systems Inc.</v>
          </cell>
          <cell r="AI1" t="str">
            <v>Haldimand County Hydro Inc.</v>
          </cell>
          <cell r="AJ1" t="str">
            <v>Halton Hills Hydro Inc.</v>
          </cell>
          <cell r="AK1" t="str">
            <v>Hearst Power Distribution Company Limited</v>
          </cell>
          <cell r="AL1" t="str">
            <v>Horizon Utilities Corporation</v>
          </cell>
          <cell r="AM1" t="str">
            <v>Hydro 2000 Inc.</v>
          </cell>
          <cell r="AN1" t="str">
            <v>Hydro Hawkesbury Inc.</v>
          </cell>
          <cell r="AO1" t="str">
            <v>Hydro One Brampton Networks Inc.</v>
          </cell>
          <cell r="AP1" t="str">
            <v>Hydro One Networks Inc.</v>
          </cell>
          <cell r="AQ1" t="str">
            <v>Hydro One Networks Inc. without Terrace Bay Superior Wires Inc.</v>
          </cell>
          <cell r="AR1" t="str">
            <v>Terrace Bay Superior Wires Inc.</v>
          </cell>
          <cell r="AS1" t="str">
            <v>Hydro Ottawa Limited</v>
          </cell>
          <cell r="AT1" t="str">
            <v>Innisfil Hydro Distribution Systems Limited</v>
          </cell>
          <cell r="AU1" t="str">
            <v>Kenora Hydro Electric Corporation Ltd.</v>
          </cell>
          <cell r="AV1" t="str">
            <v>Kingston Hydro Corporation</v>
          </cell>
          <cell r="AW1" t="str">
            <v>Kitchener-Wilmot Hydro Inc.</v>
          </cell>
          <cell r="AX1" t="str">
            <v>Lakefront Utilities Inc.</v>
          </cell>
          <cell r="AY1" t="str">
            <v>Lakeland Power Distribution Ltd.</v>
          </cell>
          <cell r="AZ1" t="str">
            <v>London Hydro Inc.</v>
          </cell>
          <cell r="BA1" t="str">
            <v>Middlesex Power Distribution Corporation</v>
          </cell>
          <cell r="BB1" t="str">
            <v>Midland Power Utility Corporation</v>
          </cell>
          <cell r="BC1" t="str">
            <v>Milton Hydro Distribution Inc.</v>
          </cell>
          <cell r="BD1" t="str">
            <v>Newbury Power Inc.</v>
          </cell>
          <cell r="BE1" t="str">
            <v>Newmarket - Tay Power Distribution Ltd.</v>
          </cell>
          <cell r="BF1" t="str">
            <v>Newmarket Hydro Ltd.</v>
          </cell>
          <cell r="BG1" t="str">
            <v>Tay Hydro Electric Distribution Company Inc.</v>
          </cell>
          <cell r="BH1" t="str">
            <v>Niagara Peninsula Energy Inc.</v>
          </cell>
          <cell r="BI1" t="str">
            <v>Niagara Falls Hydro Inc.</v>
          </cell>
          <cell r="BJ1" t="str">
            <v>Peninsula West Utilities Limited</v>
          </cell>
          <cell r="BK1" t="str">
            <v>Niagara-on-the-Lake Hydro Inc.</v>
          </cell>
          <cell r="BL1" t="str">
            <v>Norfolk Power Distribution Inc.</v>
          </cell>
          <cell r="BM1" t="str">
            <v>North Bay Hydro Distribution Limited</v>
          </cell>
          <cell r="BN1" t="str">
            <v>Northern Ontario Wires Inc.</v>
          </cell>
          <cell r="BO1" t="str">
            <v>Oakville Hydro Electricity Distribution Inc.</v>
          </cell>
          <cell r="BP1" t="str">
            <v>Orangeville Hydro Limited</v>
          </cell>
          <cell r="BQ1" t="str">
            <v>Orillia Power Distribution Corporation</v>
          </cell>
          <cell r="BR1" t="str">
            <v>Oshawa PUC Networks Inc.</v>
          </cell>
          <cell r="BS1" t="str">
            <v>Ottawa River Power Corporation</v>
          </cell>
          <cell r="BT1" t="str">
            <v>PUC Distribution Inc.</v>
          </cell>
          <cell r="BU1" t="str">
            <v>Parry Sound Power Corporation</v>
          </cell>
          <cell r="BV1" t="str">
            <v>Peterborough Distribution Incorporated</v>
          </cell>
          <cell r="BW1" t="str">
            <v>Port Colborne (CNP)</v>
          </cell>
          <cell r="BX1" t="str">
            <v>PowerStream Inc.</v>
          </cell>
          <cell r="BY1" t="str">
            <v>Renfrew Hydro Inc.</v>
          </cell>
          <cell r="BZ1" t="str">
            <v>Rideau St. Lawrence Distribution Inc.</v>
          </cell>
          <cell r="CA1" t="str">
            <v>Sioux Lookout Hydro Inc.</v>
          </cell>
          <cell r="CB1" t="str">
            <v>St. Thomas Energy Inc.</v>
          </cell>
          <cell r="CC1" t="str">
            <v>Thunder Bay Hydro Electricity Distribution Inc.</v>
          </cell>
          <cell r="CD1" t="str">
            <v>Tillsonburg Hydro Inc.</v>
          </cell>
          <cell r="CE1" t="str">
            <v>Toronto Hydro-Electric System Limited</v>
          </cell>
          <cell r="CF1" t="str">
            <v>Veridian Connections Inc.</v>
          </cell>
          <cell r="CG1" t="str">
            <v>Wasaga Distribution Inc.</v>
          </cell>
          <cell r="CH1" t="str">
            <v>Waterloo North Hydro Inc.</v>
          </cell>
          <cell r="CI1" t="str">
            <v>Welland Hydro-Electric System Corp.</v>
          </cell>
          <cell r="CJ1" t="str">
            <v>Wellington North Power Inc.</v>
          </cell>
          <cell r="CK1" t="str">
            <v>West Coast Huron Energy Inc.</v>
          </cell>
          <cell r="CL1" t="str">
            <v>West Perth Power Inc.</v>
          </cell>
          <cell r="CM1" t="str">
            <v>Westario Power Inc.</v>
          </cell>
          <cell r="CN1" t="str">
            <v>Whitby Hydro Electric Corporation</v>
          </cell>
          <cell r="CO1" t="str">
            <v>Woodstock Hydro Services Inc.</v>
          </cell>
        </row>
        <row r="2">
          <cell r="A2" t="str">
            <v>PEG Variables</v>
          </cell>
          <cell r="B2" t="str">
            <v>Name</v>
          </cell>
          <cell r="C2" t="str">
            <v>Year</v>
          </cell>
        </row>
        <row r="4">
          <cell r="A4" t="str">
            <v>Total Plant in Service</v>
          </cell>
          <cell r="B4" t="str">
            <v>PTOT</v>
          </cell>
          <cell r="C4">
            <v>2006</v>
          </cell>
          <cell r="D4">
            <v>3579946.8200000003</v>
          </cell>
          <cell r="E4">
            <v>230265010</v>
          </cell>
          <cell r="F4">
            <v>84796228</v>
          </cell>
          <cell r="G4">
            <v>22083485.750999998</v>
          </cell>
          <cell r="H4">
            <v>68515365.75999999</v>
          </cell>
          <cell r="I4">
            <v>183852321.38</v>
          </cell>
          <cell r="J4">
            <v>25376800.130000003</v>
          </cell>
          <cell r="K4">
            <v>154925777</v>
          </cell>
          <cell r="L4">
            <v>57715707.370000005</v>
          </cell>
          <cell r="M4">
            <v>15265610.850000001</v>
          </cell>
          <cell r="N4">
            <v>2175938.71</v>
          </cell>
          <cell r="O4">
            <v>63816075.550000004</v>
          </cell>
          <cell r="P4">
            <v>1323268.1200000001</v>
          </cell>
          <cell r="Q4">
            <v>2738123.0300000003</v>
          </cell>
          <cell r="R4">
            <v>613303.63000000012</v>
          </cell>
          <cell r="S4">
            <v>22096744.219999995</v>
          </cell>
          <cell r="T4">
            <v>214314848</v>
          </cell>
          <cell r="U4">
            <v>8670373.1899999995</v>
          </cell>
          <cell r="V4">
            <v>778433979</v>
          </cell>
          <cell r="W4">
            <v>21033310.719999999</v>
          </cell>
          <cell r="X4">
            <v>5841258.7000000002</v>
          </cell>
          <cell r="Y4">
            <v>39448724.359999999</v>
          </cell>
          <cell r="Z4">
            <v>65004832.320000008</v>
          </cell>
          <cell r="AA4">
            <v>9547549.0500000007</v>
          </cell>
          <cell r="AB4">
            <v>1059291.96</v>
          </cell>
          <cell r="AC4">
            <v>94482008.269999981</v>
          </cell>
          <cell r="AD4">
            <v>153075045.62000003</v>
          </cell>
          <cell r="AE4">
            <v>147475719.07000005</v>
          </cell>
          <cell r="AF4">
            <v>5599326.5499999998</v>
          </cell>
          <cell r="AG4">
            <v>23851231.09</v>
          </cell>
          <cell r="AH4">
            <v>133403416.84999999</v>
          </cell>
          <cell r="AI4">
            <v>44853702.120000005</v>
          </cell>
          <cell r="AJ4">
            <v>41078409</v>
          </cell>
          <cell r="AK4">
            <v>3838017.3700000006</v>
          </cell>
          <cell r="AL4">
            <v>538775494.17999995</v>
          </cell>
          <cell r="AM4">
            <v>665532.49999999988</v>
          </cell>
          <cell r="AN4">
            <v>3019190.5000000005</v>
          </cell>
          <cell r="AO4">
            <v>457594825.31999993</v>
          </cell>
          <cell r="AP4">
            <v>5845647786.9399996</v>
          </cell>
          <cell r="AQ4">
            <v>5843119900</v>
          </cell>
          <cell r="AR4">
            <v>2527886.9400000004</v>
          </cell>
          <cell r="AS4">
            <v>941058269.56000006</v>
          </cell>
          <cell r="AT4">
            <v>42633156.089999996</v>
          </cell>
          <cell r="AU4">
            <v>10240958.83</v>
          </cell>
          <cell r="AV4">
            <v>31545798</v>
          </cell>
          <cell r="AW4">
            <v>271734628.36000001</v>
          </cell>
          <cell r="AX4">
            <v>20847609.970000003</v>
          </cell>
          <cell r="AY4">
            <v>20446779.699999999</v>
          </cell>
          <cell r="AZ4">
            <v>321091528.46999997</v>
          </cell>
          <cell r="BA4">
            <v>15338130.369999999</v>
          </cell>
          <cell r="BB4">
            <v>14913876.82</v>
          </cell>
          <cell r="BC4">
            <v>93530882.129999995</v>
          </cell>
          <cell r="BD4">
            <v>278026</v>
          </cell>
          <cell r="BE4">
            <v>99107043.439999998</v>
          </cell>
          <cell r="BF4">
            <v>91575739</v>
          </cell>
          <cell r="BG4">
            <v>7531304.4400000013</v>
          </cell>
          <cell r="BH4">
            <v>162711567.11999997</v>
          </cell>
          <cell r="BI4">
            <v>114311375</v>
          </cell>
          <cell r="BJ4">
            <v>48400192.120000005</v>
          </cell>
          <cell r="BK4">
            <v>38710201.550000004</v>
          </cell>
          <cell r="BL4">
            <v>72699268.099999994</v>
          </cell>
          <cell r="BM4">
            <v>72492155.590000004</v>
          </cell>
          <cell r="BN4">
            <v>5678012.7599999998</v>
          </cell>
          <cell r="BO4">
            <v>157769154.38000003</v>
          </cell>
          <cell r="BP4">
            <v>28211799.289999999</v>
          </cell>
          <cell r="BQ4">
            <v>36029853.859999999</v>
          </cell>
          <cell r="BR4">
            <v>127456751.53999999</v>
          </cell>
          <cell r="BS4">
            <v>22538819.560000002</v>
          </cell>
          <cell r="BT4">
            <v>72801669.109999985</v>
          </cell>
          <cell r="BU4">
            <v>10519050.379999999</v>
          </cell>
          <cell r="BV4">
            <v>59418093.190000013</v>
          </cell>
          <cell r="BW4">
            <v>8298638.120000001</v>
          </cell>
          <cell r="BX4">
            <v>923278503.77999985</v>
          </cell>
          <cell r="BY4">
            <v>10667660.73</v>
          </cell>
          <cell r="BZ4">
            <v>4718804.580000001</v>
          </cell>
          <cell r="CA4">
            <v>6828244.7000000002</v>
          </cell>
          <cell r="CB4">
            <v>38243873.700000003</v>
          </cell>
          <cell r="CC4">
            <v>135036488.03</v>
          </cell>
          <cell r="CD4">
            <v>13626137.77</v>
          </cell>
          <cell r="CE4">
            <v>3454384046.7900004</v>
          </cell>
          <cell r="CF4">
            <v>262916249</v>
          </cell>
          <cell r="CG4">
            <v>18294976.870000001</v>
          </cell>
          <cell r="CH4">
            <v>181312419.09999996</v>
          </cell>
          <cell r="CI4">
            <v>40596039</v>
          </cell>
          <cell r="CJ4">
            <v>8140065.0800000019</v>
          </cell>
          <cell r="CK4">
            <v>4959063</v>
          </cell>
          <cell r="CL4">
            <v>4416328.5299999993</v>
          </cell>
          <cell r="CM4">
            <v>33978997</v>
          </cell>
          <cell r="CN4">
            <v>122752939.08</v>
          </cell>
          <cell r="CO4">
            <v>28241963.609999996</v>
          </cell>
        </row>
        <row r="5">
          <cell r="A5" t="str">
            <v>Accumulated Amortization</v>
          </cell>
          <cell r="B5" t="str">
            <v>ACCDEP</v>
          </cell>
          <cell r="C5">
            <v>2006</v>
          </cell>
          <cell r="D5">
            <v>-2415936.0699999998</v>
          </cell>
          <cell r="E5">
            <v>-88294682</v>
          </cell>
          <cell r="F5">
            <v>-35854278</v>
          </cell>
          <cell r="G5">
            <v>-5312709.25</v>
          </cell>
          <cell r="H5">
            <v>-13924168.34</v>
          </cell>
          <cell r="I5">
            <v>-97933292.769999996</v>
          </cell>
          <cell r="J5">
            <v>-10943323.25</v>
          </cell>
          <cell r="K5">
            <v>-68188417</v>
          </cell>
          <cell r="L5">
            <v>-21575206.879999999</v>
          </cell>
          <cell r="M5">
            <v>-7173707.2000000002</v>
          </cell>
          <cell r="N5">
            <v>-1266778.21</v>
          </cell>
          <cell r="O5">
            <v>-18085165.629999999</v>
          </cell>
          <cell r="P5">
            <v>-294714.12</v>
          </cell>
          <cell r="Q5">
            <v>-582081.56999999995</v>
          </cell>
          <cell r="R5">
            <v>-353951.09</v>
          </cell>
          <cell r="S5">
            <v>-11678333.800000001</v>
          </cell>
          <cell r="T5">
            <v>-58264830</v>
          </cell>
          <cell r="U5">
            <v>-3289669.5</v>
          </cell>
          <cell r="V5">
            <v>-335448684</v>
          </cell>
          <cell r="W5">
            <v>-4008227.68</v>
          </cell>
          <cell r="X5">
            <v>-3831748.19</v>
          </cell>
          <cell r="Y5">
            <v>-8417479.6699999999</v>
          </cell>
          <cell r="Z5">
            <v>-33562552.07</v>
          </cell>
          <cell r="AA5">
            <v>-6179198.2800000003</v>
          </cell>
          <cell r="AB5">
            <v>-742221.17</v>
          </cell>
          <cell r="AC5">
            <v>-42437413.68</v>
          </cell>
          <cell r="AD5">
            <v>-85857200.310000002</v>
          </cell>
          <cell r="AE5">
            <v>-81825601.760000005</v>
          </cell>
          <cell r="AF5">
            <v>-4031598.55</v>
          </cell>
          <cell r="AG5">
            <v>-10190020.57</v>
          </cell>
          <cell r="AH5">
            <v>-31687038.68</v>
          </cell>
          <cell r="AI5">
            <v>-13330772.030000001</v>
          </cell>
          <cell r="AJ5">
            <v>-10760856</v>
          </cell>
          <cell r="AK5">
            <v>-2834778.81</v>
          </cell>
          <cell r="AL5">
            <v>-259185308.97999999</v>
          </cell>
          <cell r="AM5">
            <v>-229124.31</v>
          </cell>
          <cell r="AN5">
            <v>-1008991.8</v>
          </cell>
          <cell r="AO5">
            <v>-183765121.25</v>
          </cell>
          <cell r="AP5">
            <v>-2330088234.5500002</v>
          </cell>
          <cell r="AQ5">
            <v>-2328704700</v>
          </cell>
          <cell r="AR5">
            <v>-1383534.55</v>
          </cell>
          <cell r="AS5">
            <v>-422705810.56</v>
          </cell>
          <cell r="AT5">
            <v>-21761911.48</v>
          </cell>
          <cell r="AU5">
            <v>-5259543.17</v>
          </cell>
          <cell r="AV5">
            <v>-10054397</v>
          </cell>
          <cell r="AW5">
            <v>-115609379.69</v>
          </cell>
          <cell r="AX5">
            <v>-10180036.630000001</v>
          </cell>
          <cell r="AY5">
            <v>-5449494.6299999999</v>
          </cell>
          <cell r="AZ5">
            <v>-140901522.68000001</v>
          </cell>
          <cell r="BA5">
            <v>-7821795.0999999996</v>
          </cell>
          <cell r="BB5">
            <v>-8875749.7599999998</v>
          </cell>
          <cell r="BC5">
            <v>-36168640.729999997</v>
          </cell>
          <cell r="BD5">
            <v>-131946</v>
          </cell>
          <cell r="BE5">
            <v>-44596203.180000007</v>
          </cell>
          <cell r="BF5">
            <v>-40167085</v>
          </cell>
          <cell r="BG5">
            <v>-4429118.18</v>
          </cell>
          <cell r="BH5">
            <v>-77168653.430000007</v>
          </cell>
          <cell r="BI5">
            <v>-54309022</v>
          </cell>
          <cell r="BJ5">
            <v>-22859631.43</v>
          </cell>
          <cell r="BK5">
            <v>-15012076.060000001</v>
          </cell>
          <cell r="BL5">
            <v>-31544663.240000002</v>
          </cell>
          <cell r="BM5">
            <v>-39505917.460000001</v>
          </cell>
          <cell r="BN5">
            <v>-2277895.04</v>
          </cell>
          <cell r="BO5">
            <v>-51885105.009999998</v>
          </cell>
          <cell r="BP5">
            <v>-12997168.369999999</v>
          </cell>
          <cell r="BQ5">
            <v>-20466085.66</v>
          </cell>
          <cell r="BR5">
            <v>-66502244.280000001</v>
          </cell>
          <cell r="BS5">
            <v>-13560598.73</v>
          </cell>
          <cell r="BT5">
            <v>-40958322.350000001</v>
          </cell>
          <cell r="BU5">
            <v>-6106367.1699999999</v>
          </cell>
          <cell r="BV5">
            <v>-17703003.989999998</v>
          </cell>
          <cell r="BW5">
            <v>-649095.41</v>
          </cell>
          <cell r="BX5">
            <v>-400838801.81999999</v>
          </cell>
          <cell r="BY5">
            <v>-6659585.4100000001</v>
          </cell>
          <cell r="BZ5">
            <v>-938348.3</v>
          </cell>
          <cell r="CA5">
            <v>-1669497.8</v>
          </cell>
          <cell r="CB5">
            <v>-15449880.76</v>
          </cell>
          <cell r="CC5">
            <v>-68974136.319999993</v>
          </cell>
          <cell r="CD5">
            <v>-6683874.8899999997</v>
          </cell>
          <cell r="CE5">
            <v>-1738582447.6400001</v>
          </cell>
          <cell r="CF5">
            <v>-125928089</v>
          </cell>
          <cell r="CG5">
            <v>-8695935.1799999997</v>
          </cell>
          <cell r="CH5">
            <v>-77523157.599999994</v>
          </cell>
          <cell r="CI5">
            <v>-20568102</v>
          </cell>
          <cell r="CJ5">
            <v>-4524407.97</v>
          </cell>
          <cell r="CK5">
            <v>-1331953</v>
          </cell>
          <cell r="CL5">
            <v>-2433255.19</v>
          </cell>
          <cell r="CM5">
            <v>-7248844</v>
          </cell>
          <cell r="CN5">
            <v>-51083566.869999997</v>
          </cell>
          <cell r="CO5">
            <v>-9718466.5099999998</v>
          </cell>
        </row>
        <row r="6">
          <cell r="A6" t="str">
            <v>Plant Additions</v>
          </cell>
          <cell r="B6" t="str">
            <v>PADD</v>
          </cell>
          <cell r="C6">
            <v>2006</v>
          </cell>
          <cell r="D6">
            <v>109896.89</v>
          </cell>
          <cell r="E6">
            <v>17769650</v>
          </cell>
          <cell r="F6">
            <v>4097888</v>
          </cell>
          <cell r="G6">
            <v>1701476.94</v>
          </cell>
          <cell r="H6">
            <v>5905835</v>
          </cell>
          <cell r="I6">
            <v>8196416.3300000001</v>
          </cell>
          <cell r="J6">
            <v>904081</v>
          </cell>
          <cell r="K6">
            <v>9021293</v>
          </cell>
          <cell r="L6">
            <v>3684687.31</v>
          </cell>
          <cell r="M6">
            <v>640611.39</v>
          </cell>
          <cell r="N6">
            <v>24291</v>
          </cell>
          <cell r="O6">
            <v>4884102</v>
          </cell>
          <cell r="P6">
            <v>78211.399999999994</v>
          </cell>
          <cell r="Q6">
            <v>0</v>
          </cell>
          <cell r="R6">
            <v>15497.79</v>
          </cell>
          <cell r="S6">
            <v>302762.77</v>
          </cell>
          <cell r="T6">
            <v>7313900</v>
          </cell>
          <cell r="U6">
            <v>1859165.96</v>
          </cell>
          <cell r="V6">
            <v>35886428</v>
          </cell>
          <cell r="W6">
            <v>1788589.37</v>
          </cell>
          <cell r="X6">
            <v>1233.58</v>
          </cell>
          <cell r="Y6">
            <v>3677870</v>
          </cell>
          <cell r="Z6">
            <v>2804029</v>
          </cell>
          <cell r="AA6">
            <v>174354.54</v>
          </cell>
          <cell r="AB6">
            <v>30072.89</v>
          </cell>
          <cell r="AC6">
            <v>7052228</v>
          </cell>
          <cell r="AD6">
            <v>6454742.7400000002</v>
          </cell>
          <cell r="AE6">
            <v>6137566</v>
          </cell>
          <cell r="AF6">
            <v>317176.74</v>
          </cell>
          <cell r="AG6">
            <v>884090.83</v>
          </cell>
          <cell r="AH6">
            <v>11569000</v>
          </cell>
          <cell r="AI6">
            <v>3275338.15</v>
          </cell>
          <cell r="AJ6">
            <v>4617056</v>
          </cell>
          <cell r="AK6">
            <v>57943</v>
          </cell>
          <cell r="AL6">
            <v>31425369</v>
          </cell>
          <cell r="AM6">
            <v>51362</v>
          </cell>
          <cell r="AN6">
            <v>150887.62</v>
          </cell>
          <cell r="AO6">
            <v>21563451</v>
          </cell>
          <cell r="AP6">
            <v>378520922.75999999</v>
          </cell>
          <cell r="AQ6">
            <v>378500000</v>
          </cell>
          <cell r="AR6">
            <v>20922.759999999998</v>
          </cell>
          <cell r="AS6">
            <v>70722819</v>
          </cell>
          <cell r="AT6">
            <v>1298789</v>
          </cell>
          <cell r="AU6">
            <v>344390.69</v>
          </cell>
          <cell r="AV6">
            <v>2501729</v>
          </cell>
          <cell r="AW6">
            <v>14663461.140000001</v>
          </cell>
          <cell r="AX6">
            <v>1173063</v>
          </cell>
          <cell r="AY6">
            <v>1543831.43</v>
          </cell>
          <cell r="AZ6">
            <v>14799324</v>
          </cell>
          <cell r="BA6">
            <v>1118084</v>
          </cell>
          <cell r="BB6">
            <v>953561.45</v>
          </cell>
          <cell r="BC6">
            <v>9527762.4199999999</v>
          </cell>
          <cell r="BD6">
            <v>0</v>
          </cell>
          <cell r="BE6">
            <v>6859536.1499999994</v>
          </cell>
          <cell r="BF6">
            <v>6389729.0999999996</v>
          </cell>
          <cell r="BG6">
            <v>469807.05</v>
          </cell>
          <cell r="BH6">
            <v>8641056.0800000001</v>
          </cell>
          <cell r="BI6">
            <v>4672285</v>
          </cell>
          <cell r="BJ6">
            <v>3968771.08</v>
          </cell>
          <cell r="BK6">
            <v>1517368.09</v>
          </cell>
          <cell r="BL6">
            <v>5049756</v>
          </cell>
          <cell r="BM6">
            <v>4459906</v>
          </cell>
          <cell r="BN6">
            <v>184227.9</v>
          </cell>
          <cell r="BO6">
            <v>13350051</v>
          </cell>
          <cell r="BP6">
            <v>1423059.72</v>
          </cell>
          <cell r="BQ6">
            <v>1552615</v>
          </cell>
          <cell r="BR6">
            <v>10634423</v>
          </cell>
          <cell r="BS6">
            <v>736153.97</v>
          </cell>
          <cell r="BT6">
            <v>3356036</v>
          </cell>
          <cell r="BU6">
            <v>133808.54999999999</v>
          </cell>
          <cell r="BV6">
            <v>5752245</v>
          </cell>
          <cell r="BW6">
            <v>1525495.46</v>
          </cell>
          <cell r="BX6">
            <v>56197851.420000002</v>
          </cell>
          <cell r="BY6">
            <v>286661</v>
          </cell>
          <cell r="BZ6">
            <v>252818.7</v>
          </cell>
          <cell r="CA6">
            <v>208644.3</v>
          </cell>
          <cell r="CB6">
            <v>2184234.13</v>
          </cell>
          <cell r="CC6">
            <v>6936925</v>
          </cell>
          <cell r="CD6">
            <v>996413</v>
          </cell>
          <cell r="CE6">
            <v>198056369</v>
          </cell>
          <cell r="CF6">
            <v>14935375</v>
          </cell>
          <cell r="CG6">
            <v>940822</v>
          </cell>
          <cell r="CH6">
            <v>13835703</v>
          </cell>
          <cell r="CI6">
            <v>1954654</v>
          </cell>
          <cell r="CJ6">
            <v>1064040.98</v>
          </cell>
          <cell r="CK6">
            <v>0</v>
          </cell>
          <cell r="CL6">
            <v>221249</v>
          </cell>
          <cell r="CM6">
            <v>4717752</v>
          </cell>
          <cell r="CN6">
            <v>6468970</v>
          </cell>
          <cell r="CO6">
            <v>2030837.23</v>
          </cell>
        </row>
        <row r="7">
          <cell r="A7" t="str">
            <v>OM&amp;A Expense</v>
          </cell>
          <cell r="B7" t="str">
            <v>COMA</v>
          </cell>
          <cell r="C7">
            <v>2006</v>
          </cell>
          <cell r="D7">
            <v>649442.06999999995</v>
          </cell>
          <cell r="E7">
            <v>7902681</v>
          </cell>
          <cell r="F7">
            <v>9253070</v>
          </cell>
          <cell r="G7">
            <v>3267333.3499999996</v>
          </cell>
          <cell r="H7">
            <v>6078311.7300000004</v>
          </cell>
          <cell r="I7">
            <v>11587446.66</v>
          </cell>
          <cell r="J7">
            <v>3128281.3</v>
          </cell>
          <cell r="K7">
            <v>7102651</v>
          </cell>
          <cell r="L7">
            <v>4354001.16</v>
          </cell>
          <cell r="M7">
            <v>1410326.67</v>
          </cell>
          <cell r="N7">
            <v>474009.24</v>
          </cell>
          <cell r="O7">
            <v>5020736.1400000006</v>
          </cell>
          <cell r="P7">
            <v>453555.85</v>
          </cell>
          <cell r="Q7">
            <v>361838.47000000003</v>
          </cell>
          <cell r="R7">
            <v>139786.57999999999</v>
          </cell>
          <cell r="S7">
            <v>1780664.85</v>
          </cell>
          <cell r="T7">
            <v>21334462</v>
          </cell>
          <cell r="U7">
            <v>1466115.63</v>
          </cell>
          <cell r="V7">
            <v>38065577</v>
          </cell>
          <cell r="W7">
            <v>4143663.6100000003</v>
          </cell>
          <cell r="X7">
            <v>976683.41</v>
          </cell>
          <cell r="Y7">
            <v>5884849.5800000001</v>
          </cell>
          <cell r="Z7">
            <v>3179526.09</v>
          </cell>
          <cell r="AA7">
            <v>1050968.82</v>
          </cell>
          <cell r="AB7">
            <v>237406.91</v>
          </cell>
          <cell r="AC7">
            <v>7556451.5300000003</v>
          </cell>
          <cell r="AD7">
            <v>9346129.6199999992</v>
          </cell>
          <cell r="AE7">
            <v>8782264.5399999991</v>
          </cell>
          <cell r="AF7">
            <v>563865.08000000007</v>
          </cell>
          <cell r="AG7">
            <v>1460166</v>
          </cell>
          <cell r="AH7">
            <v>8663975.1600000001</v>
          </cell>
          <cell r="AI7">
            <v>5377711.2800000003</v>
          </cell>
          <cell r="AJ7">
            <v>4352958</v>
          </cell>
          <cell r="AK7">
            <v>641459.08000000007</v>
          </cell>
          <cell r="AL7">
            <v>31731697.02</v>
          </cell>
          <cell r="AM7">
            <v>214850.83</v>
          </cell>
          <cell r="AN7">
            <v>677885.84</v>
          </cell>
          <cell r="AO7">
            <v>15145220.98</v>
          </cell>
          <cell r="AP7">
            <v>374027584.06</v>
          </cell>
          <cell r="AQ7">
            <v>373736600</v>
          </cell>
          <cell r="AR7">
            <v>290984.06</v>
          </cell>
          <cell r="AS7">
            <v>39371029.949999988</v>
          </cell>
          <cell r="AT7">
            <v>2822634.03</v>
          </cell>
          <cell r="AU7">
            <v>1238329.1100000001</v>
          </cell>
          <cell r="AV7">
            <v>4321594</v>
          </cell>
          <cell r="AW7">
            <v>11238095.76</v>
          </cell>
          <cell r="AX7">
            <v>1762724.8199999998</v>
          </cell>
          <cell r="AY7">
            <v>2197717.1800000002</v>
          </cell>
          <cell r="AZ7">
            <v>23004940.010000002</v>
          </cell>
          <cell r="BA7">
            <v>1433827.6300000001</v>
          </cell>
          <cell r="BB7">
            <v>1684646.56</v>
          </cell>
          <cell r="BC7">
            <v>4029180.06</v>
          </cell>
          <cell r="BD7">
            <v>48198</v>
          </cell>
          <cell r="BE7">
            <v>5497459.8900000006</v>
          </cell>
          <cell r="BF7">
            <v>4804202</v>
          </cell>
          <cell r="BG7">
            <v>693257.89</v>
          </cell>
          <cell r="BH7">
            <v>12349734.83</v>
          </cell>
          <cell r="BI7">
            <v>7731025</v>
          </cell>
          <cell r="BJ7">
            <v>4618709.8299999991</v>
          </cell>
          <cell r="BK7">
            <v>1479291.29</v>
          </cell>
          <cell r="BL7">
            <v>3856060.0900000003</v>
          </cell>
          <cell r="BM7">
            <v>5475700.5600000015</v>
          </cell>
          <cell r="BN7">
            <v>1709688.93</v>
          </cell>
          <cell r="BO7">
            <v>10953937.5</v>
          </cell>
          <cell r="BP7">
            <v>1678142.8299999998</v>
          </cell>
          <cell r="BQ7">
            <v>3278174.1500000004</v>
          </cell>
          <cell r="BR7">
            <v>7571117.0899999999</v>
          </cell>
          <cell r="BS7">
            <v>1988954.76</v>
          </cell>
          <cell r="BT7">
            <v>6582711.6800000006</v>
          </cell>
          <cell r="BU7">
            <v>1000744.0899999999</v>
          </cell>
          <cell r="BV7">
            <v>6090168.0300000003</v>
          </cell>
          <cell r="BW7">
            <v>4027831.67</v>
          </cell>
          <cell r="BX7">
            <v>35119786.150000006</v>
          </cell>
          <cell r="BY7">
            <v>872133.11999999988</v>
          </cell>
          <cell r="BZ7">
            <v>1319784.04</v>
          </cell>
          <cell r="CA7">
            <v>980527.73</v>
          </cell>
          <cell r="CB7">
            <v>3300094.64</v>
          </cell>
          <cell r="CC7">
            <v>10500903.51</v>
          </cell>
          <cell r="CD7">
            <v>1578564</v>
          </cell>
          <cell r="CE7">
            <v>139266976.64000002</v>
          </cell>
          <cell r="CF7">
            <v>19212396</v>
          </cell>
          <cell r="CG7">
            <v>1701254.77</v>
          </cell>
          <cell r="CH7">
            <v>8417375.1400000006</v>
          </cell>
          <cell r="CI7">
            <v>3855996</v>
          </cell>
          <cell r="CJ7">
            <v>1002650.3499999999</v>
          </cell>
          <cell r="CK7">
            <v>1426412</v>
          </cell>
          <cell r="CL7">
            <v>515290.49</v>
          </cell>
          <cell r="CM7">
            <v>4206830</v>
          </cell>
          <cell r="CN7">
            <v>7560037.1500000004</v>
          </cell>
          <cell r="CO7">
            <v>3054668.4499999997</v>
          </cell>
        </row>
        <row r="8">
          <cell r="A8" t="str">
            <v>Income Taxes</v>
          </cell>
          <cell r="B8" t="str">
            <v>CTAXINC</v>
          </cell>
          <cell r="C8">
            <v>2006</v>
          </cell>
          <cell r="D8">
            <v>0</v>
          </cell>
          <cell r="E8">
            <v>5450000</v>
          </cell>
          <cell r="F8">
            <v>1225000</v>
          </cell>
          <cell r="G8">
            <v>830728</v>
          </cell>
          <cell r="H8">
            <v>2529172</v>
          </cell>
          <cell r="I8">
            <v>3045581.01</v>
          </cell>
          <cell r="J8">
            <v>223436</v>
          </cell>
          <cell r="K8">
            <v>2510845</v>
          </cell>
          <cell r="L8">
            <v>91588</v>
          </cell>
          <cell r="M8">
            <v>246816.31</v>
          </cell>
          <cell r="N8">
            <v>0</v>
          </cell>
          <cell r="O8">
            <v>2034067</v>
          </cell>
          <cell r="P8">
            <v>0</v>
          </cell>
          <cell r="Q8">
            <v>42720</v>
          </cell>
          <cell r="R8">
            <v>0</v>
          </cell>
          <cell r="S8">
            <v>559840</v>
          </cell>
          <cell r="T8">
            <v>-4398050</v>
          </cell>
          <cell r="U8">
            <v>43871</v>
          </cell>
          <cell r="V8">
            <v>10118758</v>
          </cell>
          <cell r="W8">
            <v>-20737.86</v>
          </cell>
          <cell r="X8">
            <v>0</v>
          </cell>
          <cell r="Y8">
            <v>290540</v>
          </cell>
          <cell r="Z8">
            <v>1020000</v>
          </cell>
          <cell r="AA8">
            <v>40565</v>
          </cell>
          <cell r="AB8">
            <v>0</v>
          </cell>
          <cell r="AC8">
            <v>244530.56</v>
          </cell>
          <cell r="AD8">
            <v>1227773.97</v>
          </cell>
          <cell r="AE8">
            <v>1213714.97</v>
          </cell>
          <cell r="AF8">
            <v>14059</v>
          </cell>
          <cell r="AG8">
            <v>205734.14</v>
          </cell>
          <cell r="AH8">
            <v>2142845</v>
          </cell>
          <cell r="AI8">
            <v>1420327</v>
          </cell>
          <cell r="AJ8">
            <v>731486</v>
          </cell>
          <cell r="AK8">
            <v>13059</v>
          </cell>
          <cell r="AL8">
            <v>7593510.5</v>
          </cell>
          <cell r="AM8">
            <v>924</v>
          </cell>
          <cell r="AN8">
            <v>56324</v>
          </cell>
          <cell r="AO8">
            <v>8825938</v>
          </cell>
          <cell r="AP8">
            <v>47218994</v>
          </cell>
          <cell r="AQ8">
            <v>47207300</v>
          </cell>
          <cell r="AR8">
            <v>11694</v>
          </cell>
          <cell r="AS8">
            <v>11375241.359999999</v>
          </cell>
          <cell r="AT8">
            <v>1045000</v>
          </cell>
          <cell r="AU8">
            <v>10140</v>
          </cell>
          <cell r="AV8">
            <v>986690</v>
          </cell>
          <cell r="AW8">
            <v>3257773</v>
          </cell>
          <cell r="AX8">
            <v>306478.25</v>
          </cell>
          <cell r="AY8">
            <v>400249</v>
          </cell>
          <cell r="AZ8">
            <v>4894900</v>
          </cell>
          <cell r="BA8">
            <v>596528</v>
          </cell>
          <cell r="BB8">
            <v>496000</v>
          </cell>
          <cell r="BC8">
            <v>984223.12</v>
          </cell>
          <cell r="BD8">
            <v>0</v>
          </cell>
          <cell r="BE8">
            <v>2487047.67</v>
          </cell>
          <cell r="BF8">
            <v>2221551</v>
          </cell>
          <cell r="BG8">
            <v>265496.67</v>
          </cell>
          <cell r="BH8">
            <v>2638981</v>
          </cell>
          <cell r="BI8">
            <v>1849497</v>
          </cell>
          <cell r="BJ8">
            <v>789484</v>
          </cell>
          <cell r="BK8">
            <v>468793.44</v>
          </cell>
          <cell r="BL8">
            <v>500945</v>
          </cell>
          <cell r="BM8">
            <v>520343</v>
          </cell>
          <cell r="BN8">
            <v>12629</v>
          </cell>
          <cell r="BO8">
            <v>4580301.7</v>
          </cell>
          <cell r="BP8">
            <v>579143.87</v>
          </cell>
          <cell r="BQ8">
            <v>699818</v>
          </cell>
          <cell r="BR8">
            <v>2125000.2599999998</v>
          </cell>
          <cell r="BS8">
            <v>229775</v>
          </cell>
          <cell r="BT8">
            <v>0</v>
          </cell>
          <cell r="BU8">
            <v>94800</v>
          </cell>
          <cell r="BV8">
            <v>1817789.32</v>
          </cell>
          <cell r="BW8">
            <v>95557</v>
          </cell>
          <cell r="BX8">
            <v>11464622.17</v>
          </cell>
          <cell r="BY8">
            <v>61856</v>
          </cell>
          <cell r="BZ8">
            <v>25909</v>
          </cell>
          <cell r="CA8">
            <v>33368</v>
          </cell>
          <cell r="CB8">
            <v>451574</v>
          </cell>
          <cell r="CC8">
            <v>1213708</v>
          </cell>
          <cell r="CD8">
            <v>122000</v>
          </cell>
          <cell r="CE8">
            <v>46001084</v>
          </cell>
          <cell r="CF8">
            <v>5099537</v>
          </cell>
          <cell r="CG8">
            <v>264395</v>
          </cell>
          <cell r="CH8">
            <v>2771702</v>
          </cell>
          <cell r="CI8">
            <v>641458</v>
          </cell>
          <cell r="CJ8">
            <v>24574</v>
          </cell>
          <cell r="CK8">
            <v>0</v>
          </cell>
          <cell r="CL8">
            <v>4070</v>
          </cell>
          <cell r="CM8">
            <v>884176</v>
          </cell>
          <cell r="CN8">
            <v>2680897</v>
          </cell>
          <cell r="CO8">
            <v>384291.95</v>
          </cell>
        </row>
        <row r="9">
          <cell r="A9" t="str">
            <v>Customers</v>
          </cell>
          <cell r="B9" t="str">
            <v>YN</v>
          </cell>
          <cell r="C9">
            <v>2006</v>
          </cell>
          <cell r="D9">
            <v>1720</v>
          </cell>
          <cell r="E9">
            <v>67523</v>
          </cell>
          <cell r="F9">
            <v>35510</v>
          </cell>
          <cell r="G9">
            <v>9284</v>
          </cell>
          <cell r="H9">
            <v>36569</v>
          </cell>
          <cell r="I9">
            <v>60749</v>
          </cell>
          <cell r="J9">
            <v>14300</v>
          </cell>
          <cell r="K9">
            <v>48619</v>
          </cell>
          <cell r="L9">
            <v>15329</v>
          </cell>
          <cell r="M9">
            <v>6158</v>
          </cell>
          <cell r="N9">
            <v>1316</v>
          </cell>
          <cell r="O9">
            <v>31966</v>
          </cell>
          <cell r="P9">
            <v>1616</v>
          </cell>
          <cell r="Q9">
            <v>1836</v>
          </cell>
          <cell r="R9">
            <v>600</v>
          </cell>
          <cell r="S9">
            <v>10626</v>
          </cell>
          <cell r="T9">
            <v>84701</v>
          </cell>
          <cell r="U9">
            <v>3552</v>
          </cell>
          <cell r="V9">
            <v>182596</v>
          </cell>
          <cell r="W9">
            <v>13807</v>
          </cell>
          <cell r="X9">
            <v>3331</v>
          </cell>
          <cell r="Y9">
            <v>27636</v>
          </cell>
          <cell r="Z9">
            <v>19025</v>
          </cell>
          <cell r="AA9">
            <v>3981</v>
          </cell>
          <cell r="AB9">
            <v>678</v>
          </cell>
          <cell r="AC9">
            <v>11491</v>
          </cell>
          <cell r="AD9">
            <v>46020</v>
          </cell>
          <cell r="AE9">
            <v>42912</v>
          </cell>
          <cell r="AF9">
            <v>3108</v>
          </cell>
          <cell r="AG9">
            <v>9508</v>
          </cell>
          <cell r="AH9">
            <v>58941</v>
          </cell>
          <cell r="AI9">
            <v>20577</v>
          </cell>
          <cell r="AJ9">
            <v>19007</v>
          </cell>
          <cell r="AK9">
            <v>2757</v>
          </cell>
          <cell r="AL9">
            <v>231499</v>
          </cell>
          <cell r="AM9">
            <v>1138</v>
          </cell>
          <cell r="AN9">
            <v>5286</v>
          </cell>
          <cell r="AO9">
            <v>120364</v>
          </cell>
          <cell r="AP9">
            <v>1164887</v>
          </cell>
          <cell r="AQ9">
            <v>1163961</v>
          </cell>
          <cell r="AR9">
            <v>926</v>
          </cell>
          <cell r="AS9">
            <v>282393</v>
          </cell>
          <cell r="AT9">
            <v>13832</v>
          </cell>
          <cell r="AU9">
            <v>5828</v>
          </cell>
          <cell r="AV9">
            <v>26525</v>
          </cell>
          <cell r="AW9">
            <v>80940</v>
          </cell>
          <cell r="AX9">
            <v>9048</v>
          </cell>
          <cell r="AY9">
            <v>9050</v>
          </cell>
          <cell r="AZ9">
            <v>140007</v>
          </cell>
          <cell r="BA9">
            <v>6909</v>
          </cell>
          <cell r="BB9">
            <v>6634</v>
          </cell>
          <cell r="BC9">
            <v>20975</v>
          </cell>
          <cell r="BD9">
            <v>192</v>
          </cell>
          <cell r="BE9">
            <v>30684</v>
          </cell>
          <cell r="BF9">
            <v>26647</v>
          </cell>
          <cell r="BG9">
            <v>4037</v>
          </cell>
          <cell r="BH9">
            <v>48493</v>
          </cell>
          <cell r="BI9">
            <v>33234</v>
          </cell>
          <cell r="BJ9">
            <v>15259</v>
          </cell>
          <cell r="BK9">
            <v>7703</v>
          </cell>
          <cell r="BL9">
            <v>18384</v>
          </cell>
          <cell r="BM9">
            <v>23493</v>
          </cell>
          <cell r="BN9">
            <v>6135</v>
          </cell>
          <cell r="BO9">
            <v>58220</v>
          </cell>
          <cell r="BP9">
            <v>9997</v>
          </cell>
          <cell r="BQ9">
            <v>12551</v>
          </cell>
          <cell r="BR9">
            <v>50528</v>
          </cell>
          <cell r="BS9">
            <v>10230</v>
          </cell>
          <cell r="BT9">
            <v>32438</v>
          </cell>
          <cell r="BU9">
            <v>3271</v>
          </cell>
          <cell r="BV9">
            <v>33866</v>
          </cell>
          <cell r="BW9">
            <v>9143</v>
          </cell>
          <cell r="BX9">
            <v>228471</v>
          </cell>
          <cell r="BY9">
            <v>4133</v>
          </cell>
          <cell r="BZ9">
            <v>5839</v>
          </cell>
          <cell r="CA9">
            <v>2734</v>
          </cell>
          <cell r="CB9">
            <v>15597</v>
          </cell>
          <cell r="CC9">
            <v>49556</v>
          </cell>
          <cell r="CD9">
            <v>6457</v>
          </cell>
          <cell r="CE9">
            <v>678106</v>
          </cell>
          <cell r="CF9">
            <v>107231</v>
          </cell>
          <cell r="CG9">
            <v>10902</v>
          </cell>
          <cell r="CH9">
            <v>48777</v>
          </cell>
          <cell r="CI9">
            <v>21295</v>
          </cell>
          <cell r="CJ9">
            <v>3454</v>
          </cell>
          <cell r="CK9">
            <v>3811</v>
          </cell>
          <cell r="CL9">
            <v>0</v>
          </cell>
          <cell r="CM9">
            <v>20983</v>
          </cell>
          <cell r="CN9">
            <v>37473</v>
          </cell>
          <cell r="CO9">
            <v>14316</v>
          </cell>
        </row>
        <row r="10">
          <cell r="A10" t="str">
            <v>Customers - Residential</v>
          </cell>
          <cell r="B10" t="str">
            <v>YNR</v>
          </cell>
          <cell r="C10">
            <v>2006</v>
          </cell>
          <cell r="D10">
            <v>1452</v>
          </cell>
          <cell r="E10">
            <v>60659</v>
          </cell>
          <cell r="F10">
            <v>31080</v>
          </cell>
          <cell r="G10">
            <v>7871</v>
          </cell>
          <cell r="H10">
            <v>33085</v>
          </cell>
          <cell r="I10">
            <v>55007</v>
          </cell>
          <cell r="J10">
            <v>12497</v>
          </cell>
          <cell r="K10">
            <v>43373</v>
          </cell>
          <cell r="L10">
            <v>13919</v>
          </cell>
          <cell r="M10">
            <v>5466</v>
          </cell>
          <cell r="N10">
            <v>1136</v>
          </cell>
          <cell r="O10">
            <v>28347</v>
          </cell>
          <cell r="P10">
            <v>1361</v>
          </cell>
          <cell r="Q10">
            <v>1634</v>
          </cell>
          <cell r="R10">
            <v>506</v>
          </cell>
          <cell r="S10">
            <v>9502</v>
          </cell>
          <cell r="T10">
            <v>76407</v>
          </cell>
          <cell r="U10">
            <v>3099</v>
          </cell>
          <cell r="V10">
            <v>161749</v>
          </cell>
          <cell r="W10">
            <v>12206</v>
          </cell>
          <cell r="X10">
            <v>2853</v>
          </cell>
          <cell r="Y10">
            <v>25437</v>
          </cell>
          <cell r="Z10">
            <v>16829</v>
          </cell>
          <cell r="AA10">
            <v>3545</v>
          </cell>
          <cell r="AB10">
            <v>590</v>
          </cell>
          <cell r="AC10">
            <v>10489</v>
          </cell>
          <cell r="AD10">
            <v>41477</v>
          </cell>
          <cell r="AE10">
            <v>38704</v>
          </cell>
          <cell r="AF10">
            <v>2773</v>
          </cell>
          <cell r="AG10">
            <v>8759</v>
          </cell>
          <cell r="AH10">
            <v>53987</v>
          </cell>
          <cell r="AI10">
            <v>18026</v>
          </cell>
          <cell r="AJ10">
            <v>17539</v>
          </cell>
          <cell r="AK10">
            <v>2314</v>
          </cell>
          <cell r="AL10">
            <v>209370</v>
          </cell>
          <cell r="AM10">
            <v>979</v>
          </cell>
          <cell r="AN10">
            <v>4642</v>
          </cell>
          <cell r="AO10">
            <v>111597</v>
          </cell>
          <cell r="AP10">
            <v>1056031</v>
          </cell>
          <cell r="AQ10">
            <v>1055204</v>
          </cell>
          <cell r="AR10">
            <v>827</v>
          </cell>
          <cell r="AS10">
            <v>255993</v>
          </cell>
          <cell r="AT10">
            <v>12949</v>
          </cell>
          <cell r="AU10">
            <v>4968</v>
          </cell>
          <cell r="AV10">
            <v>22706</v>
          </cell>
          <cell r="AW10">
            <v>72866</v>
          </cell>
          <cell r="AX10">
            <v>7781</v>
          </cell>
          <cell r="AY10">
            <v>7403</v>
          </cell>
          <cell r="AZ10">
            <v>126516</v>
          </cell>
          <cell r="BA10">
            <v>6126</v>
          </cell>
          <cell r="BB10">
            <v>5795</v>
          </cell>
          <cell r="BC10">
            <v>18720</v>
          </cell>
          <cell r="BD10">
            <v>163</v>
          </cell>
          <cell r="BE10">
            <v>27405</v>
          </cell>
          <cell r="BF10">
            <v>23647</v>
          </cell>
          <cell r="BG10">
            <v>3758</v>
          </cell>
          <cell r="BH10">
            <v>42749</v>
          </cell>
          <cell r="BI10">
            <v>29193</v>
          </cell>
          <cell r="BJ10">
            <v>13556</v>
          </cell>
          <cell r="BK10">
            <v>6353</v>
          </cell>
          <cell r="BL10">
            <v>16121</v>
          </cell>
          <cell r="BM10">
            <v>20555</v>
          </cell>
          <cell r="BN10">
            <v>5263</v>
          </cell>
          <cell r="BO10">
            <v>52115</v>
          </cell>
          <cell r="BP10">
            <v>8915</v>
          </cell>
          <cell r="BQ10">
            <v>11005</v>
          </cell>
          <cell r="BR10">
            <v>45961</v>
          </cell>
          <cell r="BS10">
            <v>8625</v>
          </cell>
          <cell r="BT10">
            <v>28675</v>
          </cell>
          <cell r="BU10">
            <v>2614</v>
          </cell>
          <cell r="BV10">
            <v>29729</v>
          </cell>
          <cell r="BW10">
            <v>8115</v>
          </cell>
          <cell r="BX10">
            <v>200794</v>
          </cell>
          <cell r="BY10">
            <v>3542</v>
          </cell>
          <cell r="BZ10">
            <v>4962</v>
          </cell>
          <cell r="CA10">
            <v>2293</v>
          </cell>
          <cell r="CB10">
            <v>13821</v>
          </cell>
          <cell r="CC10">
            <v>44524</v>
          </cell>
          <cell r="CD10">
            <v>5733</v>
          </cell>
          <cell r="CE10">
            <v>599080</v>
          </cell>
          <cell r="CF10">
            <v>97026</v>
          </cell>
          <cell r="CG10">
            <v>10067</v>
          </cell>
          <cell r="CH10">
            <v>43013</v>
          </cell>
          <cell r="CI10">
            <v>19411</v>
          </cell>
          <cell r="CJ10">
            <v>2947</v>
          </cell>
          <cell r="CK10">
            <v>3257</v>
          </cell>
          <cell r="CL10">
            <v>0</v>
          </cell>
          <cell r="CM10">
            <v>18313</v>
          </cell>
          <cell r="CN10">
            <v>35017</v>
          </cell>
          <cell r="CO10">
            <v>12924</v>
          </cell>
        </row>
        <row r="11">
          <cell r="A11" t="str">
            <v>Customers - Other</v>
          </cell>
          <cell r="B11" t="str">
            <v>YNO</v>
          </cell>
          <cell r="C11">
            <v>2006</v>
          </cell>
          <cell r="D11">
            <v>268</v>
          </cell>
          <cell r="E11">
            <v>6864</v>
          </cell>
          <cell r="F11">
            <v>4430</v>
          </cell>
          <cell r="G11">
            <v>1413</v>
          </cell>
          <cell r="H11">
            <v>3484</v>
          </cell>
          <cell r="I11">
            <v>5742</v>
          </cell>
          <cell r="J11">
            <v>1803</v>
          </cell>
          <cell r="K11">
            <v>5246</v>
          </cell>
          <cell r="L11">
            <v>1410</v>
          </cell>
          <cell r="M11">
            <v>692</v>
          </cell>
          <cell r="N11">
            <v>180</v>
          </cell>
          <cell r="O11">
            <v>3619</v>
          </cell>
          <cell r="P11">
            <v>255</v>
          </cell>
          <cell r="Q11">
            <v>202</v>
          </cell>
          <cell r="R11">
            <v>94</v>
          </cell>
          <cell r="S11">
            <v>1124</v>
          </cell>
          <cell r="T11">
            <v>8294</v>
          </cell>
          <cell r="U11">
            <v>453</v>
          </cell>
          <cell r="V11">
            <v>20847</v>
          </cell>
          <cell r="W11">
            <v>1601</v>
          </cell>
          <cell r="X11">
            <v>478</v>
          </cell>
          <cell r="Y11">
            <v>2199</v>
          </cell>
          <cell r="Z11">
            <v>2196</v>
          </cell>
          <cell r="AA11">
            <v>436</v>
          </cell>
          <cell r="AB11">
            <v>88</v>
          </cell>
          <cell r="AC11">
            <v>1002</v>
          </cell>
          <cell r="AD11">
            <v>4543</v>
          </cell>
          <cell r="AE11">
            <v>4208</v>
          </cell>
          <cell r="AF11">
            <v>335</v>
          </cell>
          <cell r="AG11">
            <v>749</v>
          </cell>
          <cell r="AH11">
            <v>4954</v>
          </cell>
          <cell r="AI11">
            <v>2551</v>
          </cell>
          <cell r="AJ11">
            <v>1468</v>
          </cell>
          <cell r="AK11">
            <v>443</v>
          </cell>
          <cell r="AL11">
            <v>22129</v>
          </cell>
          <cell r="AM11">
            <v>159</v>
          </cell>
          <cell r="AN11">
            <v>644</v>
          </cell>
          <cell r="AO11">
            <v>8767</v>
          </cell>
          <cell r="AP11">
            <v>108856</v>
          </cell>
          <cell r="AQ11">
            <v>108757</v>
          </cell>
          <cell r="AR11">
            <v>99</v>
          </cell>
          <cell r="AS11">
            <v>26400</v>
          </cell>
          <cell r="AT11">
            <v>883</v>
          </cell>
          <cell r="AU11">
            <v>860</v>
          </cell>
          <cell r="AV11">
            <v>3819</v>
          </cell>
          <cell r="AW11">
            <v>8074</v>
          </cell>
          <cell r="AX11">
            <v>1267</v>
          </cell>
          <cell r="AY11">
            <v>1647</v>
          </cell>
          <cell r="AZ11">
            <v>13491</v>
          </cell>
          <cell r="BA11">
            <v>783</v>
          </cell>
          <cell r="BB11">
            <v>839</v>
          </cell>
          <cell r="BC11">
            <v>2255</v>
          </cell>
          <cell r="BD11">
            <v>29</v>
          </cell>
          <cell r="BE11">
            <v>3279</v>
          </cell>
          <cell r="BF11">
            <v>3000</v>
          </cell>
          <cell r="BG11">
            <v>279</v>
          </cell>
          <cell r="BH11">
            <v>5744</v>
          </cell>
          <cell r="BI11">
            <v>4041</v>
          </cell>
          <cell r="BJ11">
            <v>1703</v>
          </cell>
          <cell r="BK11">
            <v>1350</v>
          </cell>
          <cell r="BL11">
            <v>2263</v>
          </cell>
          <cell r="BM11">
            <v>2938</v>
          </cell>
          <cell r="BN11">
            <v>872</v>
          </cell>
          <cell r="BO11">
            <v>6105</v>
          </cell>
          <cell r="BP11">
            <v>1082</v>
          </cell>
          <cell r="BQ11">
            <v>1546</v>
          </cell>
          <cell r="BR11">
            <v>4567</v>
          </cell>
          <cell r="BS11">
            <v>1605</v>
          </cell>
          <cell r="BT11">
            <v>3763</v>
          </cell>
          <cell r="BU11">
            <v>657</v>
          </cell>
          <cell r="BV11">
            <v>4137</v>
          </cell>
          <cell r="BW11">
            <v>1028</v>
          </cell>
          <cell r="BX11">
            <v>27677</v>
          </cell>
          <cell r="BY11">
            <v>591</v>
          </cell>
          <cell r="BZ11">
            <v>877</v>
          </cell>
          <cell r="CA11">
            <v>441</v>
          </cell>
          <cell r="CB11">
            <v>1776</v>
          </cell>
          <cell r="CC11">
            <v>5032</v>
          </cell>
          <cell r="CD11">
            <v>724</v>
          </cell>
          <cell r="CE11">
            <v>79026</v>
          </cell>
          <cell r="CF11">
            <v>10205</v>
          </cell>
          <cell r="CG11">
            <v>835</v>
          </cell>
          <cell r="CH11">
            <v>5764</v>
          </cell>
          <cell r="CI11">
            <v>1884</v>
          </cell>
          <cell r="CJ11">
            <v>507</v>
          </cell>
          <cell r="CK11">
            <v>554</v>
          </cell>
          <cell r="CL11">
            <v>0</v>
          </cell>
          <cell r="CM11">
            <v>2670</v>
          </cell>
          <cell r="CN11">
            <v>2456</v>
          </cell>
          <cell r="CO11">
            <v>1392</v>
          </cell>
        </row>
        <row r="12">
          <cell r="A12" t="str">
            <v>kWh</v>
          </cell>
          <cell r="B12" t="str">
            <v>YV</v>
          </cell>
          <cell r="C12">
            <v>2006</v>
          </cell>
          <cell r="D12">
            <v>11441922</v>
          </cell>
          <cell r="E12">
            <v>1478570768</v>
          </cell>
          <cell r="F12">
            <v>1113292448</v>
          </cell>
          <cell r="G12">
            <v>224910004</v>
          </cell>
          <cell r="H12">
            <v>972703713</v>
          </cell>
          <cell r="I12">
            <v>1743176663</v>
          </cell>
          <cell r="J12">
            <v>338274830</v>
          </cell>
          <cell r="K12">
            <v>1574603112</v>
          </cell>
          <cell r="L12">
            <v>287341134</v>
          </cell>
          <cell r="M12">
            <v>150448653.38999999</v>
          </cell>
          <cell r="N12">
            <v>28375490</v>
          </cell>
          <cell r="O12">
            <v>862524430</v>
          </cell>
          <cell r="P12">
            <v>18539577</v>
          </cell>
          <cell r="Q12">
            <v>29859625</v>
          </cell>
          <cell r="R12">
            <v>7480749</v>
          </cell>
          <cell r="S12">
            <v>195862325.56999999</v>
          </cell>
          <cell r="T12">
            <v>899872611</v>
          </cell>
          <cell r="U12">
            <v>75398075</v>
          </cell>
          <cell r="V12">
            <v>8133404244</v>
          </cell>
          <cell r="W12">
            <v>152676379</v>
          </cell>
          <cell r="X12">
            <v>63548206</v>
          </cell>
          <cell r="Y12">
            <v>569801532</v>
          </cell>
          <cell r="Z12">
            <v>617899375</v>
          </cell>
          <cell r="AA12">
            <v>82347301</v>
          </cell>
          <cell r="AB12">
            <v>8596601</v>
          </cell>
          <cell r="AC12">
            <v>194594892.19999999</v>
          </cell>
          <cell r="AD12">
            <v>941826285</v>
          </cell>
          <cell r="AE12">
            <v>884496698</v>
          </cell>
          <cell r="AF12">
            <v>57329587</v>
          </cell>
          <cell r="AG12">
            <v>103904686</v>
          </cell>
          <cell r="AH12">
            <v>1631312252</v>
          </cell>
          <cell r="AI12">
            <v>360381638</v>
          </cell>
          <cell r="AJ12">
            <v>475893341.64999998</v>
          </cell>
          <cell r="AK12">
            <v>115147285</v>
          </cell>
          <cell r="AL12">
            <v>5333180389.54</v>
          </cell>
          <cell r="AM12">
            <v>25844397.699999999</v>
          </cell>
          <cell r="AN12">
            <v>199828713</v>
          </cell>
          <cell r="AO12">
            <v>3843080000</v>
          </cell>
          <cell r="AP12">
            <v>22312008992.599998</v>
          </cell>
          <cell r="AQ12">
            <v>22295484000</v>
          </cell>
          <cell r="AR12">
            <v>16524992.6</v>
          </cell>
          <cell r="AS12">
            <v>7450733721</v>
          </cell>
          <cell r="AT12">
            <v>186105147</v>
          </cell>
          <cell r="AU12">
            <v>109125457.08</v>
          </cell>
          <cell r="AV12">
            <v>735332929</v>
          </cell>
          <cell r="AW12">
            <v>1969186093</v>
          </cell>
          <cell r="AX12">
            <v>283279181</v>
          </cell>
          <cell r="AY12">
            <v>124906021</v>
          </cell>
          <cell r="AZ12">
            <v>3356779315</v>
          </cell>
          <cell r="BA12">
            <v>203783359</v>
          </cell>
          <cell r="BB12">
            <v>225495203</v>
          </cell>
          <cell r="BC12">
            <v>640893665</v>
          </cell>
          <cell r="BD12">
            <v>0</v>
          </cell>
          <cell r="BE12">
            <v>356262160</v>
          </cell>
          <cell r="BF12">
            <v>319707807</v>
          </cell>
          <cell r="BG12">
            <v>36554353</v>
          </cell>
          <cell r="BH12">
            <v>1267613270</v>
          </cell>
          <cell r="BI12">
            <v>910529068</v>
          </cell>
          <cell r="BJ12">
            <v>357084202</v>
          </cell>
          <cell r="BK12">
            <v>176186452</v>
          </cell>
          <cell r="BL12">
            <v>381325254</v>
          </cell>
          <cell r="BM12">
            <v>560230800</v>
          </cell>
          <cell r="BN12">
            <v>136197737.00999999</v>
          </cell>
          <cell r="BO12">
            <v>1575176317</v>
          </cell>
          <cell r="BP12">
            <v>242028651</v>
          </cell>
          <cell r="BQ12">
            <v>320376795</v>
          </cell>
          <cell r="BR12">
            <v>1107170264</v>
          </cell>
          <cell r="BS12">
            <v>193210045.66999999</v>
          </cell>
          <cell r="BT12">
            <v>697140805</v>
          </cell>
          <cell r="BU12">
            <v>85636750.729999989</v>
          </cell>
          <cell r="BV12">
            <v>810188267</v>
          </cell>
          <cell r="BW12">
            <v>196628566</v>
          </cell>
          <cell r="BX12">
            <v>6744270641</v>
          </cell>
          <cell r="BY12">
            <v>97310234</v>
          </cell>
          <cell r="BZ12">
            <v>67020068</v>
          </cell>
          <cell r="CA12">
            <v>92077783</v>
          </cell>
          <cell r="CB12">
            <v>367218614</v>
          </cell>
          <cell r="CC12">
            <v>1040012689</v>
          </cell>
          <cell r="CD12">
            <v>229230519.68000001</v>
          </cell>
          <cell r="CE12">
            <v>25527304675</v>
          </cell>
          <cell r="CF12">
            <v>2532414193</v>
          </cell>
          <cell r="CG12">
            <v>105889143.48</v>
          </cell>
          <cell r="CH12">
            <v>1321845279</v>
          </cell>
          <cell r="CI12">
            <v>490692769</v>
          </cell>
          <cell r="CJ12">
            <v>94367252</v>
          </cell>
          <cell r="CK12">
            <v>147392539</v>
          </cell>
          <cell r="CL12">
            <v>0</v>
          </cell>
          <cell r="CM12">
            <v>456146506</v>
          </cell>
          <cell r="CN12">
            <v>857623947</v>
          </cell>
          <cell r="CO12">
            <v>407408088</v>
          </cell>
        </row>
        <row r="13">
          <cell r="A13" t="str">
            <v>kWh - Residential</v>
          </cell>
          <cell r="B13" t="str">
            <v>YVR</v>
          </cell>
          <cell r="C13">
            <v>2006</v>
          </cell>
          <cell r="D13">
            <v>11441922</v>
          </cell>
          <cell r="E13">
            <v>530557254</v>
          </cell>
          <cell r="F13">
            <v>261470152</v>
          </cell>
          <cell r="G13">
            <v>79563205</v>
          </cell>
          <cell r="H13">
            <v>284501278</v>
          </cell>
          <cell r="I13">
            <v>551419663</v>
          </cell>
          <cell r="J13">
            <v>110110859</v>
          </cell>
          <cell r="K13">
            <v>389897758</v>
          </cell>
          <cell r="L13">
            <v>114433846</v>
          </cell>
          <cell r="M13">
            <v>44421203</v>
          </cell>
          <cell r="N13">
            <v>14654854</v>
          </cell>
          <cell r="O13">
            <v>239607514</v>
          </cell>
          <cell r="P13">
            <v>12656005</v>
          </cell>
          <cell r="Q13">
            <v>19799972</v>
          </cell>
          <cell r="R13">
            <v>4091958</v>
          </cell>
          <cell r="S13">
            <v>91182112</v>
          </cell>
          <cell r="T13">
            <v>655143475</v>
          </cell>
          <cell r="U13">
            <v>29259859</v>
          </cell>
          <cell r="V13">
            <v>1603332097</v>
          </cell>
          <cell r="W13">
            <v>116103693</v>
          </cell>
          <cell r="X13">
            <v>32486898</v>
          </cell>
          <cell r="Y13">
            <v>284492550</v>
          </cell>
          <cell r="Z13">
            <v>142060467</v>
          </cell>
          <cell r="AA13">
            <v>38401315</v>
          </cell>
          <cell r="AB13">
            <v>5683369</v>
          </cell>
          <cell r="AC13">
            <v>91383635.700000003</v>
          </cell>
          <cell r="AD13">
            <v>397678409</v>
          </cell>
          <cell r="AE13">
            <v>369998923</v>
          </cell>
          <cell r="AF13">
            <v>27679486</v>
          </cell>
          <cell r="AG13">
            <v>85590583</v>
          </cell>
          <cell r="AH13">
            <v>357495622</v>
          </cell>
          <cell r="AI13">
            <v>172359424</v>
          </cell>
          <cell r="AJ13">
            <v>200925506</v>
          </cell>
          <cell r="AK13">
            <v>26681677</v>
          </cell>
          <cell r="AL13">
            <v>1654664050</v>
          </cell>
          <cell r="AM13">
            <v>15223722.98</v>
          </cell>
          <cell r="AN13">
            <v>54802923</v>
          </cell>
          <cell r="AO13">
            <v>1075118931</v>
          </cell>
          <cell r="AP13">
            <v>12237925130.4</v>
          </cell>
          <cell r="AQ13">
            <v>12228866000</v>
          </cell>
          <cell r="AR13">
            <v>9059130.4000000004</v>
          </cell>
          <cell r="AS13">
            <v>2226415669</v>
          </cell>
          <cell r="AT13">
            <v>157140654</v>
          </cell>
          <cell r="AU13">
            <v>39159512.600000001</v>
          </cell>
          <cell r="AV13">
            <v>200214258</v>
          </cell>
          <cell r="AW13">
            <v>644108007</v>
          </cell>
          <cell r="AX13">
            <v>67942208</v>
          </cell>
          <cell r="AY13">
            <v>78930880</v>
          </cell>
          <cell r="AZ13">
            <v>1088755114</v>
          </cell>
          <cell r="BA13">
            <v>57128547</v>
          </cell>
          <cell r="BB13">
            <v>46734088</v>
          </cell>
          <cell r="BC13">
            <v>197466598</v>
          </cell>
          <cell r="BD13">
            <v>0</v>
          </cell>
          <cell r="BE13">
            <v>262995579</v>
          </cell>
          <cell r="BF13">
            <v>231442383</v>
          </cell>
          <cell r="BG13">
            <v>31553196</v>
          </cell>
          <cell r="BH13">
            <v>449386643</v>
          </cell>
          <cell r="BI13">
            <v>272992006</v>
          </cell>
          <cell r="BJ13">
            <v>176394637</v>
          </cell>
          <cell r="BK13">
            <v>63805148</v>
          </cell>
          <cell r="BL13">
            <v>139960236</v>
          </cell>
          <cell r="BM13">
            <v>207199584</v>
          </cell>
          <cell r="BN13">
            <v>43040213.979999997</v>
          </cell>
          <cell r="BO13">
            <v>569566301</v>
          </cell>
          <cell r="BP13">
            <v>79376454</v>
          </cell>
          <cell r="BQ13">
            <v>108206276</v>
          </cell>
          <cell r="BR13">
            <v>465431095</v>
          </cell>
          <cell r="BS13">
            <v>75536829</v>
          </cell>
          <cell r="BT13">
            <v>335395539</v>
          </cell>
          <cell r="BU13">
            <v>33103725.27</v>
          </cell>
          <cell r="BV13">
            <v>290645501</v>
          </cell>
          <cell r="BW13">
            <v>63748755</v>
          </cell>
          <cell r="BX13">
            <v>2003371840</v>
          </cell>
          <cell r="BY13">
            <v>30640237</v>
          </cell>
          <cell r="BZ13">
            <v>44343815</v>
          </cell>
          <cell r="CA13">
            <v>31452628</v>
          </cell>
          <cell r="CB13">
            <v>113523979</v>
          </cell>
          <cell r="CC13">
            <v>346415246</v>
          </cell>
          <cell r="CD13">
            <v>52306081.219999999</v>
          </cell>
          <cell r="CE13">
            <v>5351746739</v>
          </cell>
          <cell r="CF13">
            <v>929432918</v>
          </cell>
          <cell r="CG13">
            <v>73495682.299999997</v>
          </cell>
          <cell r="CH13">
            <v>391947018</v>
          </cell>
          <cell r="CI13">
            <v>169952289</v>
          </cell>
          <cell r="CJ13">
            <v>25536958</v>
          </cell>
          <cell r="CK13">
            <v>27222139</v>
          </cell>
          <cell r="CL13">
            <v>0</v>
          </cell>
          <cell r="CM13">
            <v>207243931</v>
          </cell>
          <cell r="CN13">
            <v>337897948</v>
          </cell>
          <cell r="CO13">
            <v>104833112</v>
          </cell>
        </row>
        <row r="14">
          <cell r="A14" t="str">
            <v>kWh - Other</v>
          </cell>
          <cell r="B14" t="str">
            <v>YVO</v>
          </cell>
          <cell r="C14">
            <v>2006</v>
          </cell>
          <cell r="D14">
            <v>0</v>
          </cell>
          <cell r="E14">
            <v>948013514</v>
          </cell>
          <cell r="F14">
            <v>851822296</v>
          </cell>
          <cell r="G14">
            <v>145346799</v>
          </cell>
          <cell r="H14">
            <v>688202435</v>
          </cell>
          <cell r="I14">
            <v>1191757000</v>
          </cell>
          <cell r="J14">
            <v>228163971</v>
          </cell>
          <cell r="K14">
            <v>1184705354</v>
          </cell>
          <cell r="L14">
            <v>172907288</v>
          </cell>
          <cell r="M14">
            <v>106027450.38999999</v>
          </cell>
          <cell r="N14">
            <v>13720636</v>
          </cell>
          <cell r="O14">
            <v>622916916</v>
          </cell>
          <cell r="P14">
            <v>5883572</v>
          </cell>
          <cell r="Q14">
            <v>10059653</v>
          </cell>
          <cell r="R14">
            <v>3388791</v>
          </cell>
          <cell r="S14">
            <v>104680213.56999999</v>
          </cell>
          <cell r="T14">
            <v>244729136</v>
          </cell>
          <cell r="U14">
            <v>46138216</v>
          </cell>
          <cell r="V14">
            <v>6530072147</v>
          </cell>
          <cell r="W14">
            <v>36572686</v>
          </cell>
          <cell r="X14">
            <v>31061308</v>
          </cell>
          <cell r="Y14">
            <v>285308982</v>
          </cell>
          <cell r="Z14">
            <v>475838908</v>
          </cell>
          <cell r="AA14">
            <v>43945986</v>
          </cell>
          <cell r="AB14">
            <v>2913232</v>
          </cell>
          <cell r="AC14">
            <v>103211256.49999999</v>
          </cell>
          <cell r="AD14">
            <v>544147876</v>
          </cell>
          <cell r="AE14">
            <v>514497775</v>
          </cell>
          <cell r="AF14">
            <v>29650101</v>
          </cell>
          <cell r="AG14">
            <v>18314103</v>
          </cell>
          <cell r="AH14">
            <v>1273816630</v>
          </cell>
          <cell r="AI14">
            <v>188022214</v>
          </cell>
          <cell r="AJ14">
            <v>274967835.64999998</v>
          </cell>
          <cell r="AK14">
            <v>88465608</v>
          </cell>
          <cell r="AL14">
            <v>3678516339.54</v>
          </cell>
          <cell r="AM14">
            <v>10620674.719999999</v>
          </cell>
          <cell r="AN14">
            <v>145025790</v>
          </cell>
          <cell r="AO14">
            <v>2767961069</v>
          </cell>
          <cell r="AP14">
            <v>10074083862.199999</v>
          </cell>
          <cell r="AQ14">
            <v>10066618000</v>
          </cell>
          <cell r="AR14">
            <v>7465862.1999999993</v>
          </cell>
          <cell r="AS14">
            <v>5224318052</v>
          </cell>
          <cell r="AT14">
            <v>28964493</v>
          </cell>
          <cell r="AU14">
            <v>69965944.479999989</v>
          </cell>
          <cell r="AV14">
            <v>535118671</v>
          </cell>
          <cell r="AW14">
            <v>1325078086</v>
          </cell>
          <cell r="AX14">
            <v>215336973</v>
          </cell>
          <cell r="AY14">
            <v>45975141</v>
          </cell>
          <cell r="AZ14">
            <v>2268024201</v>
          </cell>
          <cell r="BA14">
            <v>146654812</v>
          </cell>
          <cell r="BB14">
            <v>178761115</v>
          </cell>
          <cell r="BC14">
            <v>443427067</v>
          </cell>
          <cell r="BD14">
            <v>0</v>
          </cell>
          <cell r="BE14">
            <v>93266581</v>
          </cell>
          <cell r="BF14">
            <v>88265424</v>
          </cell>
          <cell r="BG14">
            <v>5001157</v>
          </cell>
          <cell r="BH14">
            <v>818226627</v>
          </cell>
          <cell r="BI14">
            <v>637537062</v>
          </cell>
          <cell r="BJ14">
            <v>180689565</v>
          </cell>
          <cell r="BK14">
            <v>112381304</v>
          </cell>
          <cell r="BL14">
            <v>241365018</v>
          </cell>
          <cell r="BM14">
            <v>353031216</v>
          </cell>
          <cell r="BN14">
            <v>93157523.030000001</v>
          </cell>
          <cell r="BO14">
            <v>1005610016</v>
          </cell>
          <cell r="BP14">
            <v>162652197</v>
          </cell>
          <cell r="BQ14">
            <v>212170519</v>
          </cell>
          <cell r="BR14">
            <v>641739169</v>
          </cell>
          <cell r="BS14">
            <v>117673216.66999999</v>
          </cell>
          <cell r="BT14">
            <v>361745266</v>
          </cell>
          <cell r="BU14">
            <v>52533025.459999993</v>
          </cell>
          <cell r="BV14">
            <v>519542766</v>
          </cell>
          <cell r="BW14">
            <v>132879811</v>
          </cell>
          <cell r="BX14">
            <v>4740898801</v>
          </cell>
          <cell r="BY14">
            <v>66669997</v>
          </cell>
          <cell r="BZ14">
            <v>22676253</v>
          </cell>
          <cell r="CA14">
            <v>60625155</v>
          </cell>
          <cell r="CB14">
            <v>253694635</v>
          </cell>
          <cell r="CC14">
            <v>693597443</v>
          </cell>
          <cell r="CD14">
            <v>176924438.46000001</v>
          </cell>
          <cell r="CE14">
            <v>20175557936</v>
          </cell>
          <cell r="CF14">
            <v>1602981275</v>
          </cell>
          <cell r="CG14">
            <v>32393461.180000007</v>
          </cell>
          <cell r="CH14">
            <v>929898261</v>
          </cell>
          <cell r="CI14">
            <v>320740480</v>
          </cell>
          <cell r="CJ14">
            <v>68830294</v>
          </cell>
          <cell r="CK14">
            <v>120170400</v>
          </cell>
          <cell r="CL14">
            <v>0</v>
          </cell>
          <cell r="CM14">
            <v>248902575</v>
          </cell>
          <cell r="CN14">
            <v>519725999</v>
          </cell>
          <cell r="CO14">
            <v>302574976</v>
          </cell>
        </row>
        <row r="15">
          <cell r="A15" t="str">
            <v>kW</v>
          </cell>
          <cell r="B15" t="str">
            <v>YD</v>
          </cell>
          <cell r="C15">
            <v>2006</v>
          </cell>
          <cell r="D15">
            <v>0</v>
          </cell>
          <cell r="E15">
            <v>1950902</v>
          </cell>
          <cell r="F15">
            <v>1514105</v>
          </cell>
          <cell r="G15">
            <v>2111695</v>
          </cell>
          <cell r="H15">
            <v>1498852</v>
          </cell>
          <cell r="I15">
            <v>2542475</v>
          </cell>
          <cell r="J15">
            <v>470048</v>
          </cell>
          <cell r="K15">
            <v>2619988</v>
          </cell>
          <cell r="L15">
            <v>345523</v>
          </cell>
          <cell r="M15">
            <v>205889</v>
          </cell>
          <cell r="N15">
            <v>844</v>
          </cell>
          <cell r="O15">
            <v>1331773</v>
          </cell>
          <cell r="P15">
            <v>28734</v>
          </cell>
          <cell r="Q15">
            <v>14819</v>
          </cell>
          <cell r="R15">
            <v>2497</v>
          </cell>
          <cell r="S15">
            <v>0</v>
          </cell>
          <cell r="T15">
            <v>4773055</v>
          </cell>
          <cell r="U15">
            <v>77672</v>
          </cell>
          <cell r="V15">
            <v>13405127</v>
          </cell>
          <cell r="W15">
            <v>1160669</v>
          </cell>
          <cell r="X15">
            <v>38776</v>
          </cell>
          <cell r="Y15">
            <v>218548</v>
          </cell>
          <cell r="Z15">
            <v>997854</v>
          </cell>
          <cell r="AA15">
            <v>41492</v>
          </cell>
          <cell r="AB15">
            <v>3436</v>
          </cell>
          <cell r="AC15">
            <v>180490</v>
          </cell>
          <cell r="AD15">
            <v>984018</v>
          </cell>
          <cell r="AE15">
            <v>930925</v>
          </cell>
          <cell r="AF15">
            <v>53093</v>
          </cell>
          <cell r="AG15">
            <v>170059</v>
          </cell>
          <cell r="AH15">
            <v>2521744</v>
          </cell>
          <cell r="AI15">
            <v>381479</v>
          </cell>
          <cell r="AJ15">
            <v>665987</v>
          </cell>
          <cell r="AK15">
            <v>175462</v>
          </cell>
          <cell r="AL15">
            <v>9170988</v>
          </cell>
          <cell r="AM15">
            <v>12508</v>
          </cell>
          <cell r="AN15">
            <v>277370</v>
          </cell>
          <cell r="AO15">
            <v>5759975</v>
          </cell>
          <cell r="AP15">
            <v>26903403</v>
          </cell>
          <cell r="AQ15">
            <v>26887539</v>
          </cell>
          <cell r="AR15">
            <v>15864</v>
          </cell>
          <cell r="AS15">
            <v>10460399</v>
          </cell>
          <cell r="AT15">
            <v>129304</v>
          </cell>
          <cell r="AU15">
            <v>153763</v>
          </cell>
          <cell r="AV15">
            <v>1008639</v>
          </cell>
          <cell r="AW15">
            <v>2730876</v>
          </cell>
          <cell r="AX15">
            <v>400501</v>
          </cell>
          <cell r="AY15">
            <v>234233</v>
          </cell>
          <cell r="AZ15">
            <v>4527933</v>
          </cell>
          <cell r="BA15">
            <v>312769</v>
          </cell>
          <cell r="BB15">
            <v>379237</v>
          </cell>
          <cell r="BC15">
            <v>877686</v>
          </cell>
          <cell r="BD15">
            <v>0</v>
          </cell>
          <cell r="BE15">
            <v>892294</v>
          </cell>
          <cell r="BF15">
            <v>878441</v>
          </cell>
          <cell r="BG15">
            <v>13853</v>
          </cell>
          <cell r="BH15">
            <v>1798454</v>
          </cell>
          <cell r="BI15">
            <v>1358130</v>
          </cell>
          <cell r="BJ15">
            <v>440324</v>
          </cell>
          <cell r="BK15">
            <v>205184</v>
          </cell>
          <cell r="BL15">
            <v>381094</v>
          </cell>
          <cell r="BM15">
            <v>719914</v>
          </cell>
          <cell r="BN15">
            <v>176954</v>
          </cell>
          <cell r="BO15">
            <v>2131493</v>
          </cell>
          <cell r="BP15">
            <v>285412</v>
          </cell>
          <cell r="BQ15">
            <v>425476</v>
          </cell>
          <cell r="BR15">
            <v>1231635</v>
          </cell>
          <cell r="BS15">
            <v>214551</v>
          </cell>
          <cell r="BT15">
            <v>681622</v>
          </cell>
          <cell r="BU15">
            <v>0</v>
          </cell>
          <cell r="BV15">
            <v>957649</v>
          </cell>
          <cell r="BW15">
            <v>374709</v>
          </cell>
          <cell r="BX15">
            <v>10219566</v>
          </cell>
          <cell r="BY15">
            <v>156653</v>
          </cell>
          <cell r="BZ15">
            <v>142410</v>
          </cell>
          <cell r="CA15">
            <v>108187</v>
          </cell>
          <cell r="CB15">
            <v>493282</v>
          </cell>
          <cell r="CC15">
            <v>1476385</v>
          </cell>
          <cell r="CD15">
            <v>368998</v>
          </cell>
          <cell r="CE15">
            <v>42897735</v>
          </cell>
          <cell r="CF15">
            <v>3022129</v>
          </cell>
          <cell r="CG15">
            <v>4417</v>
          </cell>
          <cell r="CH15">
            <v>1807052</v>
          </cell>
          <cell r="CI15">
            <v>711957</v>
          </cell>
          <cell r="CJ15">
            <v>155005</v>
          </cell>
          <cell r="CK15">
            <v>246787</v>
          </cell>
          <cell r="CL15">
            <v>0</v>
          </cell>
          <cell r="CM15">
            <v>0</v>
          </cell>
          <cell r="CN15">
            <v>1022351</v>
          </cell>
          <cell r="CO15">
            <v>639744</v>
          </cell>
        </row>
        <row r="16">
          <cell r="A16" t="str">
            <v>kW - Residential</v>
          </cell>
          <cell r="B16" t="str">
            <v>YDR</v>
          </cell>
          <cell r="C16">
            <v>2006</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row>
        <row r="17">
          <cell r="A17" t="str">
            <v>kW - Other</v>
          </cell>
          <cell r="B17" t="str">
            <v>YDO</v>
          </cell>
          <cell r="C17">
            <v>2006</v>
          </cell>
          <cell r="D17">
            <v>0</v>
          </cell>
          <cell r="E17">
            <v>1950902</v>
          </cell>
          <cell r="F17">
            <v>1514105</v>
          </cell>
          <cell r="G17">
            <v>2111695</v>
          </cell>
          <cell r="H17">
            <v>1498852</v>
          </cell>
          <cell r="I17">
            <v>2542475</v>
          </cell>
          <cell r="J17">
            <v>470048</v>
          </cell>
          <cell r="K17">
            <v>2619988</v>
          </cell>
          <cell r="L17">
            <v>345523</v>
          </cell>
          <cell r="M17">
            <v>205889</v>
          </cell>
          <cell r="N17">
            <v>844</v>
          </cell>
          <cell r="O17">
            <v>1331773</v>
          </cell>
          <cell r="P17">
            <v>28734</v>
          </cell>
          <cell r="Q17">
            <v>14819</v>
          </cell>
          <cell r="R17">
            <v>2497</v>
          </cell>
          <cell r="S17">
            <v>0</v>
          </cell>
          <cell r="T17">
            <v>4773055</v>
          </cell>
          <cell r="U17">
            <v>77672</v>
          </cell>
          <cell r="V17">
            <v>13405127</v>
          </cell>
          <cell r="W17">
            <v>1160669</v>
          </cell>
          <cell r="X17">
            <v>38776</v>
          </cell>
          <cell r="Y17">
            <v>218548</v>
          </cell>
          <cell r="Z17">
            <v>997854</v>
          </cell>
          <cell r="AA17">
            <v>41492</v>
          </cell>
          <cell r="AB17">
            <v>3436</v>
          </cell>
          <cell r="AC17">
            <v>180490</v>
          </cell>
          <cell r="AD17">
            <v>984018</v>
          </cell>
          <cell r="AE17">
            <v>930925</v>
          </cell>
          <cell r="AF17">
            <v>53093</v>
          </cell>
          <cell r="AG17">
            <v>170059</v>
          </cell>
          <cell r="AH17">
            <v>2521744</v>
          </cell>
          <cell r="AI17">
            <v>381479</v>
          </cell>
          <cell r="AJ17">
            <v>665987</v>
          </cell>
          <cell r="AK17">
            <v>175462</v>
          </cell>
          <cell r="AL17">
            <v>9170988</v>
          </cell>
          <cell r="AM17">
            <v>12508</v>
          </cell>
          <cell r="AN17">
            <v>277370</v>
          </cell>
          <cell r="AO17">
            <v>5759975</v>
          </cell>
          <cell r="AP17">
            <v>26903403</v>
          </cell>
          <cell r="AQ17">
            <v>26887539</v>
          </cell>
          <cell r="AR17">
            <v>15864</v>
          </cell>
          <cell r="AS17">
            <v>10460399</v>
          </cell>
          <cell r="AT17">
            <v>129304</v>
          </cell>
          <cell r="AU17">
            <v>153763</v>
          </cell>
          <cell r="AV17">
            <v>1008639</v>
          </cell>
          <cell r="AW17">
            <v>2730876</v>
          </cell>
          <cell r="AX17">
            <v>400501</v>
          </cell>
          <cell r="AY17">
            <v>234233</v>
          </cell>
          <cell r="AZ17">
            <v>4527933</v>
          </cell>
          <cell r="BA17">
            <v>312769</v>
          </cell>
          <cell r="BB17">
            <v>379237</v>
          </cell>
          <cell r="BC17">
            <v>877686</v>
          </cell>
          <cell r="BD17">
            <v>0</v>
          </cell>
          <cell r="BE17">
            <v>892294</v>
          </cell>
          <cell r="BF17">
            <v>878441</v>
          </cell>
          <cell r="BG17">
            <v>13853</v>
          </cell>
          <cell r="BH17">
            <v>1798454</v>
          </cell>
          <cell r="BI17">
            <v>1358130</v>
          </cell>
          <cell r="BJ17">
            <v>440324</v>
          </cell>
          <cell r="BK17">
            <v>205184</v>
          </cell>
          <cell r="BL17">
            <v>381094</v>
          </cell>
          <cell r="BM17">
            <v>719914</v>
          </cell>
          <cell r="BN17">
            <v>176954</v>
          </cell>
          <cell r="BO17">
            <v>2131493</v>
          </cell>
          <cell r="BP17">
            <v>285412</v>
          </cell>
          <cell r="BQ17">
            <v>425476</v>
          </cell>
          <cell r="BR17">
            <v>1231635</v>
          </cell>
          <cell r="BS17">
            <v>214551</v>
          </cell>
          <cell r="BT17">
            <v>681622</v>
          </cell>
          <cell r="BU17">
            <v>0</v>
          </cell>
          <cell r="BV17">
            <v>957649</v>
          </cell>
          <cell r="BW17">
            <v>374709</v>
          </cell>
          <cell r="BX17">
            <v>10219566</v>
          </cell>
          <cell r="BY17">
            <v>156653</v>
          </cell>
          <cell r="BZ17">
            <v>142410</v>
          </cell>
          <cell r="CA17">
            <v>108187</v>
          </cell>
          <cell r="CB17">
            <v>493282</v>
          </cell>
          <cell r="CC17">
            <v>1476385</v>
          </cell>
          <cell r="CD17">
            <v>368998</v>
          </cell>
          <cell r="CE17">
            <v>42897735</v>
          </cell>
          <cell r="CF17">
            <v>3022129</v>
          </cell>
          <cell r="CG17">
            <v>4417</v>
          </cell>
          <cell r="CH17">
            <v>1807052</v>
          </cell>
          <cell r="CI17">
            <v>711957</v>
          </cell>
          <cell r="CJ17">
            <v>155005</v>
          </cell>
          <cell r="CK17">
            <v>246787</v>
          </cell>
          <cell r="CL17">
            <v>0</v>
          </cell>
          <cell r="CM17">
            <v>0</v>
          </cell>
          <cell r="CN17">
            <v>1022351</v>
          </cell>
          <cell r="CO17">
            <v>639744</v>
          </cell>
        </row>
        <row r="18">
          <cell r="A18" t="str">
            <v>Total service area</v>
          </cell>
          <cell r="B18" t="str">
            <v>AREA</v>
          </cell>
          <cell r="C18">
            <v>2006</v>
          </cell>
          <cell r="D18">
            <v>380</v>
          </cell>
          <cell r="E18">
            <v>374</v>
          </cell>
          <cell r="F18">
            <v>201</v>
          </cell>
          <cell r="G18">
            <v>257</v>
          </cell>
          <cell r="H18">
            <v>74</v>
          </cell>
          <cell r="I18">
            <v>188</v>
          </cell>
          <cell r="J18">
            <v>57</v>
          </cell>
          <cell r="K18">
            <v>303</v>
          </cell>
          <cell r="L18">
            <v>168</v>
          </cell>
          <cell r="M18">
            <v>10</v>
          </cell>
          <cell r="N18">
            <v>2</v>
          </cell>
          <cell r="O18">
            <v>70</v>
          </cell>
          <cell r="P18">
            <v>4</v>
          </cell>
          <cell r="Q18">
            <v>5</v>
          </cell>
          <cell r="R18">
            <v>2</v>
          </cell>
          <cell r="S18">
            <v>22</v>
          </cell>
          <cell r="T18">
            <v>120</v>
          </cell>
          <cell r="U18">
            <v>66</v>
          </cell>
          <cell r="V18">
            <v>287</v>
          </cell>
          <cell r="W18">
            <v>46</v>
          </cell>
          <cell r="X18">
            <v>99</v>
          </cell>
          <cell r="Y18">
            <v>104</v>
          </cell>
          <cell r="Z18">
            <v>44</v>
          </cell>
          <cell r="AA18">
            <v>26</v>
          </cell>
          <cell r="AB18">
            <v>1</v>
          </cell>
          <cell r="AC18">
            <v>14200</v>
          </cell>
          <cell r="AD18">
            <v>9</v>
          </cell>
          <cell r="AE18">
            <v>0</v>
          </cell>
          <cell r="AF18">
            <v>9</v>
          </cell>
          <cell r="AG18">
            <v>67</v>
          </cell>
          <cell r="AH18">
            <v>93</v>
          </cell>
          <cell r="AI18">
            <v>1252</v>
          </cell>
          <cell r="AJ18">
            <v>281</v>
          </cell>
          <cell r="AK18">
            <v>93</v>
          </cell>
          <cell r="AL18">
            <v>426</v>
          </cell>
          <cell r="AM18">
            <v>9</v>
          </cell>
          <cell r="AN18">
            <v>8</v>
          </cell>
          <cell r="AO18">
            <v>269</v>
          </cell>
          <cell r="AP18">
            <v>650006</v>
          </cell>
          <cell r="AQ18">
            <v>650000</v>
          </cell>
          <cell r="AR18">
            <v>6</v>
          </cell>
          <cell r="AS18">
            <v>1104</v>
          </cell>
          <cell r="AT18">
            <v>292</v>
          </cell>
          <cell r="AU18">
            <v>24</v>
          </cell>
          <cell r="AV18">
            <v>32</v>
          </cell>
          <cell r="AW18">
            <v>404</v>
          </cell>
          <cell r="AX18">
            <v>27</v>
          </cell>
          <cell r="AY18">
            <v>144</v>
          </cell>
          <cell r="AZ18">
            <v>421</v>
          </cell>
          <cell r="BA18">
            <v>21</v>
          </cell>
          <cell r="BB18">
            <v>20</v>
          </cell>
          <cell r="BC18">
            <v>370</v>
          </cell>
          <cell r="BD18">
            <v>4</v>
          </cell>
          <cell r="BE18">
            <v>88</v>
          </cell>
          <cell r="BF18">
            <v>41</v>
          </cell>
          <cell r="BG18">
            <v>47</v>
          </cell>
          <cell r="BH18">
            <v>779</v>
          </cell>
          <cell r="BI18">
            <v>212</v>
          </cell>
          <cell r="BJ18">
            <v>567</v>
          </cell>
          <cell r="BK18">
            <v>125</v>
          </cell>
          <cell r="BL18">
            <v>693</v>
          </cell>
          <cell r="BM18">
            <v>330</v>
          </cell>
          <cell r="BN18">
            <v>28</v>
          </cell>
          <cell r="BO18">
            <v>143</v>
          </cell>
          <cell r="BP18">
            <v>16</v>
          </cell>
          <cell r="BQ18">
            <v>27</v>
          </cell>
          <cell r="BR18">
            <v>149</v>
          </cell>
          <cell r="BS18">
            <v>35</v>
          </cell>
          <cell r="BT18">
            <v>342</v>
          </cell>
          <cell r="BU18">
            <v>15</v>
          </cell>
          <cell r="BV18">
            <v>64</v>
          </cell>
          <cell r="BW18">
            <v>122</v>
          </cell>
          <cell r="BX18">
            <v>635</v>
          </cell>
          <cell r="BY18">
            <v>13</v>
          </cell>
          <cell r="BZ18">
            <v>18</v>
          </cell>
          <cell r="CA18">
            <v>536</v>
          </cell>
          <cell r="CB18">
            <v>33</v>
          </cell>
          <cell r="CC18">
            <v>381</v>
          </cell>
          <cell r="CD18">
            <v>9</v>
          </cell>
          <cell r="CE18">
            <v>630</v>
          </cell>
          <cell r="CF18">
            <v>639</v>
          </cell>
          <cell r="CG18">
            <v>61</v>
          </cell>
          <cell r="CH18">
            <v>672</v>
          </cell>
          <cell r="CI18">
            <v>81</v>
          </cell>
          <cell r="CJ18">
            <v>14</v>
          </cell>
          <cell r="CK18">
            <v>8</v>
          </cell>
          <cell r="CL18">
            <v>0</v>
          </cell>
          <cell r="CM18">
            <v>49</v>
          </cell>
          <cell r="CN18">
            <v>147</v>
          </cell>
          <cell r="CO18">
            <v>31</v>
          </cell>
        </row>
        <row r="19">
          <cell r="A19" t="str">
            <v>Urban service area</v>
          </cell>
          <cell r="B19" t="str">
            <v>AREAURB</v>
          </cell>
          <cell r="C19">
            <v>2006</v>
          </cell>
          <cell r="D19">
            <v>380</v>
          </cell>
          <cell r="E19">
            <v>363</v>
          </cell>
          <cell r="F19">
            <v>54</v>
          </cell>
          <cell r="G19">
            <v>17</v>
          </cell>
          <cell r="H19">
            <v>74</v>
          </cell>
          <cell r="I19">
            <v>98</v>
          </cell>
          <cell r="J19">
            <v>57</v>
          </cell>
          <cell r="K19">
            <v>90</v>
          </cell>
          <cell r="L19">
            <v>35</v>
          </cell>
          <cell r="M19">
            <v>10</v>
          </cell>
          <cell r="N19">
            <v>2</v>
          </cell>
          <cell r="O19">
            <v>70</v>
          </cell>
          <cell r="P19">
            <v>4</v>
          </cell>
          <cell r="Q19">
            <v>5</v>
          </cell>
          <cell r="R19">
            <v>2</v>
          </cell>
          <cell r="S19">
            <v>22</v>
          </cell>
          <cell r="T19">
            <v>120</v>
          </cell>
          <cell r="U19">
            <v>18</v>
          </cell>
          <cell r="V19">
            <v>287</v>
          </cell>
          <cell r="W19">
            <v>46</v>
          </cell>
          <cell r="X19">
            <v>26</v>
          </cell>
          <cell r="Y19">
            <v>66</v>
          </cell>
          <cell r="Z19">
            <v>44</v>
          </cell>
          <cell r="AA19">
            <v>26</v>
          </cell>
          <cell r="AB19">
            <v>1</v>
          </cell>
          <cell r="AC19">
            <v>3</v>
          </cell>
          <cell r="AD19">
            <v>9</v>
          </cell>
          <cell r="AE19">
            <v>0</v>
          </cell>
          <cell r="AF19">
            <v>9</v>
          </cell>
          <cell r="AG19">
            <v>22</v>
          </cell>
          <cell r="AH19">
            <v>93</v>
          </cell>
          <cell r="AI19">
            <v>36</v>
          </cell>
          <cell r="AJ19">
            <v>25</v>
          </cell>
          <cell r="AK19">
            <v>93</v>
          </cell>
          <cell r="AL19">
            <v>338</v>
          </cell>
          <cell r="AM19">
            <v>9</v>
          </cell>
          <cell r="AN19">
            <v>8</v>
          </cell>
          <cell r="AO19">
            <v>269</v>
          </cell>
          <cell r="AP19">
            <v>6</v>
          </cell>
          <cell r="AQ19">
            <v>0</v>
          </cell>
          <cell r="AR19">
            <v>6</v>
          </cell>
          <cell r="AS19">
            <v>454</v>
          </cell>
          <cell r="AT19">
            <v>60</v>
          </cell>
          <cell r="AU19">
            <v>24</v>
          </cell>
          <cell r="AV19">
            <v>32</v>
          </cell>
          <cell r="AW19">
            <v>124</v>
          </cell>
          <cell r="AX19">
            <v>27</v>
          </cell>
          <cell r="AY19">
            <v>16</v>
          </cell>
          <cell r="AZ19">
            <v>163</v>
          </cell>
          <cell r="BA19">
            <v>5</v>
          </cell>
          <cell r="BB19">
            <v>20</v>
          </cell>
          <cell r="BC19">
            <v>57</v>
          </cell>
          <cell r="BD19">
            <v>0</v>
          </cell>
          <cell r="BE19">
            <v>66</v>
          </cell>
          <cell r="BF19">
            <v>41</v>
          </cell>
          <cell r="BG19">
            <v>25</v>
          </cell>
          <cell r="BH19">
            <v>121</v>
          </cell>
          <cell r="BI19">
            <v>65</v>
          </cell>
          <cell r="BJ19">
            <v>56</v>
          </cell>
          <cell r="BK19">
            <v>14</v>
          </cell>
          <cell r="BL19">
            <v>144</v>
          </cell>
          <cell r="BM19">
            <v>51</v>
          </cell>
          <cell r="BN19">
            <v>28</v>
          </cell>
          <cell r="BO19">
            <v>102</v>
          </cell>
          <cell r="BP19">
            <v>16</v>
          </cell>
          <cell r="BQ19">
            <v>27</v>
          </cell>
          <cell r="BR19">
            <v>71</v>
          </cell>
          <cell r="BS19">
            <v>35</v>
          </cell>
          <cell r="BT19">
            <v>58</v>
          </cell>
          <cell r="BU19">
            <v>15</v>
          </cell>
          <cell r="BV19">
            <v>64</v>
          </cell>
          <cell r="BW19">
            <v>20</v>
          </cell>
          <cell r="BX19">
            <v>415</v>
          </cell>
          <cell r="BY19">
            <v>13</v>
          </cell>
          <cell r="BZ19">
            <v>11</v>
          </cell>
          <cell r="CA19">
            <v>6</v>
          </cell>
          <cell r="CB19">
            <v>33</v>
          </cell>
          <cell r="CC19">
            <v>122</v>
          </cell>
          <cell r="CD19">
            <v>8</v>
          </cell>
          <cell r="CE19">
            <v>630</v>
          </cell>
          <cell r="CF19">
            <v>253</v>
          </cell>
          <cell r="CG19">
            <v>53</v>
          </cell>
          <cell r="CH19">
            <v>65</v>
          </cell>
          <cell r="CI19">
            <v>81</v>
          </cell>
          <cell r="CJ19">
            <v>14</v>
          </cell>
          <cell r="CK19">
            <v>8</v>
          </cell>
          <cell r="CL19">
            <v>0</v>
          </cell>
          <cell r="CM19">
            <v>49</v>
          </cell>
          <cell r="CN19">
            <v>71</v>
          </cell>
          <cell r="CO19">
            <v>31</v>
          </cell>
        </row>
        <row r="20">
          <cell r="A20" t="str">
            <v>Rural service area</v>
          </cell>
          <cell r="B20" t="str">
            <v>AREARUR</v>
          </cell>
          <cell r="C20">
            <v>2006</v>
          </cell>
          <cell r="D20">
            <v>0</v>
          </cell>
          <cell r="E20">
            <v>11</v>
          </cell>
          <cell r="F20">
            <v>147</v>
          </cell>
          <cell r="G20">
            <v>240</v>
          </cell>
          <cell r="H20">
            <v>0</v>
          </cell>
          <cell r="I20">
            <v>90</v>
          </cell>
          <cell r="J20">
            <v>0</v>
          </cell>
          <cell r="K20">
            <v>213</v>
          </cell>
          <cell r="L20">
            <v>133</v>
          </cell>
          <cell r="M20">
            <v>0</v>
          </cell>
          <cell r="N20">
            <v>0</v>
          </cell>
          <cell r="O20">
            <v>0</v>
          </cell>
          <cell r="P20">
            <v>0</v>
          </cell>
          <cell r="Q20">
            <v>0</v>
          </cell>
          <cell r="R20">
            <v>0</v>
          </cell>
          <cell r="S20">
            <v>0</v>
          </cell>
          <cell r="T20">
            <v>0</v>
          </cell>
          <cell r="U20">
            <v>48</v>
          </cell>
          <cell r="V20">
            <v>0</v>
          </cell>
          <cell r="W20">
            <v>0</v>
          </cell>
          <cell r="X20">
            <v>73</v>
          </cell>
          <cell r="Y20">
            <v>38</v>
          </cell>
          <cell r="Z20">
            <v>0</v>
          </cell>
          <cell r="AA20">
            <v>0</v>
          </cell>
          <cell r="AB20">
            <v>0</v>
          </cell>
          <cell r="AC20">
            <v>14197</v>
          </cell>
          <cell r="AD20">
            <v>0</v>
          </cell>
          <cell r="AE20">
            <v>0</v>
          </cell>
          <cell r="AF20">
            <v>0</v>
          </cell>
          <cell r="AG20">
            <v>45</v>
          </cell>
          <cell r="AH20">
            <v>0</v>
          </cell>
          <cell r="AI20">
            <v>1216</v>
          </cell>
          <cell r="AJ20">
            <v>256</v>
          </cell>
          <cell r="AK20">
            <v>0</v>
          </cell>
          <cell r="AL20">
            <v>88</v>
          </cell>
          <cell r="AM20">
            <v>0</v>
          </cell>
          <cell r="AN20">
            <v>0</v>
          </cell>
          <cell r="AO20">
            <v>0</v>
          </cell>
          <cell r="AP20">
            <v>650000</v>
          </cell>
          <cell r="AQ20">
            <v>650000</v>
          </cell>
          <cell r="AR20">
            <v>0</v>
          </cell>
          <cell r="AS20">
            <v>650</v>
          </cell>
          <cell r="AT20">
            <v>232</v>
          </cell>
          <cell r="AU20">
            <v>0</v>
          </cell>
          <cell r="AV20">
            <v>0</v>
          </cell>
          <cell r="AW20">
            <v>280</v>
          </cell>
          <cell r="AX20">
            <v>0</v>
          </cell>
          <cell r="AY20">
            <v>128</v>
          </cell>
          <cell r="AZ20">
            <v>258</v>
          </cell>
          <cell r="BA20">
            <v>16</v>
          </cell>
          <cell r="BB20">
            <v>0</v>
          </cell>
          <cell r="BC20">
            <v>313</v>
          </cell>
          <cell r="BD20">
            <v>4</v>
          </cell>
          <cell r="BE20">
            <v>22</v>
          </cell>
          <cell r="BF20">
            <v>0</v>
          </cell>
          <cell r="BG20">
            <v>22</v>
          </cell>
          <cell r="BH20">
            <v>658</v>
          </cell>
          <cell r="BI20">
            <v>147</v>
          </cell>
          <cell r="BJ20">
            <v>511</v>
          </cell>
          <cell r="BK20">
            <v>111</v>
          </cell>
          <cell r="BL20">
            <v>549</v>
          </cell>
          <cell r="BM20">
            <v>279</v>
          </cell>
          <cell r="BN20">
            <v>0</v>
          </cell>
          <cell r="BO20">
            <v>41</v>
          </cell>
          <cell r="BP20">
            <v>0</v>
          </cell>
          <cell r="BQ20">
            <v>0</v>
          </cell>
          <cell r="BR20">
            <v>78</v>
          </cell>
          <cell r="BS20">
            <v>0</v>
          </cell>
          <cell r="BT20">
            <v>284</v>
          </cell>
          <cell r="BU20">
            <v>0</v>
          </cell>
          <cell r="BV20">
            <v>0</v>
          </cell>
          <cell r="BW20">
            <v>102</v>
          </cell>
          <cell r="BX20">
            <v>220</v>
          </cell>
          <cell r="BY20">
            <v>0</v>
          </cell>
          <cell r="BZ20">
            <v>7</v>
          </cell>
          <cell r="CA20">
            <v>530</v>
          </cell>
          <cell r="CB20">
            <v>0</v>
          </cell>
          <cell r="CC20">
            <v>259</v>
          </cell>
          <cell r="CD20">
            <v>1</v>
          </cell>
          <cell r="CE20">
            <v>0</v>
          </cell>
          <cell r="CF20">
            <v>386</v>
          </cell>
          <cell r="CG20">
            <v>8</v>
          </cell>
          <cell r="CH20">
            <v>607</v>
          </cell>
          <cell r="CI20">
            <v>0</v>
          </cell>
          <cell r="CJ20">
            <v>0</v>
          </cell>
          <cell r="CK20">
            <v>0</v>
          </cell>
          <cell r="CL20">
            <v>0</v>
          </cell>
          <cell r="CM20">
            <v>0</v>
          </cell>
          <cell r="CN20">
            <v>76</v>
          </cell>
          <cell r="CO20">
            <v>0</v>
          </cell>
        </row>
        <row r="21">
          <cell r="A21" t="str">
            <v>Service area population</v>
          </cell>
          <cell r="B21" t="str">
            <v>POP</v>
          </cell>
          <cell r="C21">
            <v>2006</v>
          </cell>
          <cell r="D21">
            <v>3000</v>
          </cell>
          <cell r="E21">
            <v>178875</v>
          </cell>
          <cell r="F21">
            <v>83178</v>
          </cell>
          <cell r="G21">
            <v>25000</v>
          </cell>
          <cell r="H21">
            <v>92690</v>
          </cell>
          <cell r="I21">
            <v>163800</v>
          </cell>
          <cell r="J21">
            <v>23000</v>
          </cell>
          <cell r="K21">
            <v>131270</v>
          </cell>
          <cell r="L21">
            <v>27698</v>
          </cell>
          <cell r="M21">
            <v>17800</v>
          </cell>
          <cell r="N21">
            <v>2428</v>
          </cell>
          <cell r="O21">
            <v>94769</v>
          </cell>
          <cell r="P21">
            <v>3100</v>
          </cell>
          <cell r="Q21">
            <v>4000</v>
          </cell>
          <cell r="R21">
            <v>1475</v>
          </cell>
          <cell r="S21">
            <v>21873</v>
          </cell>
          <cell r="T21">
            <v>231978</v>
          </cell>
          <cell r="U21">
            <v>6700</v>
          </cell>
          <cell r="V21">
            <v>700000</v>
          </cell>
          <cell r="W21">
            <v>32542</v>
          </cell>
          <cell r="X21">
            <v>7138</v>
          </cell>
          <cell r="Y21">
            <v>70130</v>
          </cell>
          <cell r="Z21">
            <v>43208</v>
          </cell>
          <cell r="AA21">
            <v>8315</v>
          </cell>
          <cell r="AB21">
            <v>1600</v>
          </cell>
          <cell r="AC21">
            <v>17195</v>
          </cell>
          <cell r="AD21">
            <v>109529</v>
          </cell>
          <cell r="AE21">
            <v>102811</v>
          </cell>
          <cell r="AF21">
            <v>6718</v>
          </cell>
          <cell r="AG21">
            <v>21500</v>
          </cell>
          <cell r="AH21">
            <v>130509</v>
          </cell>
          <cell r="AI21">
            <v>43728</v>
          </cell>
          <cell r="AJ21">
            <v>55300</v>
          </cell>
          <cell r="AK21">
            <v>5635</v>
          </cell>
          <cell r="AL21">
            <v>561500</v>
          </cell>
          <cell r="AM21">
            <v>2480</v>
          </cell>
          <cell r="AN21">
            <v>10500</v>
          </cell>
          <cell r="AO21">
            <v>433806</v>
          </cell>
          <cell r="AP21">
            <v>2900641</v>
          </cell>
          <cell r="AQ21">
            <v>2898691</v>
          </cell>
          <cell r="AR21">
            <v>1950</v>
          </cell>
          <cell r="AS21">
            <v>789570</v>
          </cell>
          <cell r="AT21">
            <v>31480</v>
          </cell>
          <cell r="AU21">
            <v>12000</v>
          </cell>
          <cell r="AV21">
            <v>57800</v>
          </cell>
          <cell r="AW21">
            <v>229290</v>
          </cell>
          <cell r="AX21">
            <v>22000</v>
          </cell>
          <cell r="AY21">
            <v>21007</v>
          </cell>
          <cell r="AZ21">
            <v>352395</v>
          </cell>
          <cell r="BA21">
            <v>6763</v>
          </cell>
          <cell r="BB21">
            <v>16000</v>
          </cell>
          <cell r="BC21">
            <v>62000</v>
          </cell>
          <cell r="BD21">
            <v>0</v>
          </cell>
          <cell r="BE21">
            <v>83860</v>
          </cell>
          <cell r="BF21">
            <v>79300</v>
          </cell>
          <cell r="BG21">
            <v>4560</v>
          </cell>
          <cell r="BH21">
            <v>118993</v>
          </cell>
          <cell r="BI21">
            <v>82184</v>
          </cell>
          <cell r="BJ21">
            <v>36809</v>
          </cell>
          <cell r="BK21">
            <v>14000</v>
          </cell>
          <cell r="BL21">
            <v>31300</v>
          </cell>
          <cell r="BM21">
            <v>55000</v>
          </cell>
          <cell r="BN21">
            <v>14000</v>
          </cell>
          <cell r="BO21">
            <v>161500</v>
          </cell>
          <cell r="BP21">
            <v>27981</v>
          </cell>
          <cell r="BQ21">
            <v>30300</v>
          </cell>
          <cell r="BR21">
            <v>155000</v>
          </cell>
          <cell r="BS21">
            <v>20200</v>
          </cell>
          <cell r="BT21">
            <v>77948</v>
          </cell>
          <cell r="BU21">
            <v>6500</v>
          </cell>
          <cell r="BV21">
            <v>78748</v>
          </cell>
          <cell r="BW21">
            <v>18003</v>
          </cell>
          <cell r="BX21">
            <v>710772</v>
          </cell>
          <cell r="BY21">
            <v>8100</v>
          </cell>
          <cell r="BZ21">
            <v>9900</v>
          </cell>
          <cell r="CA21">
            <v>5336</v>
          </cell>
          <cell r="CB21">
            <v>33000</v>
          </cell>
          <cell r="CC21">
            <v>110049</v>
          </cell>
          <cell r="CD21">
            <v>15140</v>
          </cell>
          <cell r="CE21">
            <v>2503281</v>
          </cell>
          <cell r="CF21">
            <v>309276</v>
          </cell>
          <cell r="CG21">
            <v>16800</v>
          </cell>
          <cell r="CH21">
            <v>145040</v>
          </cell>
          <cell r="CI21">
            <v>50331</v>
          </cell>
          <cell r="CJ21">
            <v>6400</v>
          </cell>
          <cell r="CK21">
            <v>7563</v>
          </cell>
          <cell r="CL21">
            <v>3900</v>
          </cell>
          <cell r="CM21">
            <v>40020</v>
          </cell>
          <cell r="CN21">
            <v>110000</v>
          </cell>
          <cell r="CO21">
            <v>35000</v>
          </cell>
        </row>
        <row r="22">
          <cell r="A22" t="str">
            <v>Municipal population</v>
          </cell>
          <cell r="B22" t="str">
            <v>POPCITY</v>
          </cell>
          <cell r="C22">
            <v>2006</v>
          </cell>
          <cell r="D22">
            <v>3000</v>
          </cell>
          <cell r="E22">
            <v>194429</v>
          </cell>
          <cell r="F22">
            <v>85488</v>
          </cell>
          <cell r="G22">
            <v>30000</v>
          </cell>
          <cell r="H22">
            <v>92690</v>
          </cell>
          <cell r="I22">
            <v>163800</v>
          </cell>
          <cell r="J22">
            <v>23000</v>
          </cell>
          <cell r="K22">
            <v>131270</v>
          </cell>
          <cell r="L22">
            <v>27698</v>
          </cell>
          <cell r="M22">
            <v>26000</v>
          </cell>
          <cell r="N22">
            <v>2428</v>
          </cell>
          <cell r="O22">
            <v>107341</v>
          </cell>
          <cell r="P22">
            <v>3100</v>
          </cell>
          <cell r="Q22">
            <v>12500</v>
          </cell>
          <cell r="R22">
            <v>4500</v>
          </cell>
          <cell r="S22">
            <v>74185</v>
          </cell>
          <cell r="T22">
            <v>231978</v>
          </cell>
          <cell r="U22">
            <v>5000</v>
          </cell>
          <cell r="V22">
            <v>700000</v>
          </cell>
          <cell r="W22">
            <v>62569</v>
          </cell>
          <cell r="X22">
            <v>8700</v>
          </cell>
          <cell r="Y22">
            <v>103297</v>
          </cell>
          <cell r="Z22">
            <v>43208</v>
          </cell>
          <cell r="AA22">
            <v>8315</v>
          </cell>
          <cell r="AB22">
            <v>2529</v>
          </cell>
          <cell r="AC22">
            <v>10104</v>
          </cell>
          <cell r="AD22">
            <v>170219</v>
          </cell>
          <cell r="AE22">
            <v>155219</v>
          </cell>
          <cell r="AF22">
            <v>15000</v>
          </cell>
          <cell r="AG22">
            <v>21500</v>
          </cell>
          <cell r="AH22">
            <v>130509</v>
          </cell>
          <cell r="AI22">
            <v>43728</v>
          </cell>
          <cell r="AJ22">
            <v>55300</v>
          </cell>
          <cell r="AK22">
            <v>5635</v>
          </cell>
          <cell r="AL22">
            <v>636500</v>
          </cell>
          <cell r="AM22">
            <v>9400</v>
          </cell>
          <cell r="AN22">
            <v>10500</v>
          </cell>
          <cell r="AO22">
            <v>433806</v>
          </cell>
          <cell r="AP22">
            <v>2900641</v>
          </cell>
          <cell r="AQ22">
            <v>2898691</v>
          </cell>
          <cell r="AR22">
            <v>1950</v>
          </cell>
          <cell r="AS22">
            <v>877300</v>
          </cell>
          <cell r="AT22">
            <v>31480</v>
          </cell>
          <cell r="AU22">
            <v>16500</v>
          </cell>
          <cell r="AV22">
            <v>119000</v>
          </cell>
          <cell r="AW22">
            <v>225790</v>
          </cell>
          <cell r="AX22">
            <v>22000</v>
          </cell>
          <cell r="AY22">
            <v>34035</v>
          </cell>
          <cell r="AZ22">
            <v>352395</v>
          </cell>
          <cell r="BA22">
            <v>18231</v>
          </cell>
          <cell r="BB22">
            <v>17000</v>
          </cell>
          <cell r="BC22">
            <v>62000</v>
          </cell>
          <cell r="BD22">
            <v>422</v>
          </cell>
          <cell r="BE22">
            <v>111140</v>
          </cell>
          <cell r="BF22">
            <v>101908</v>
          </cell>
          <cell r="BG22">
            <v>9232</v>
          </cell>
          <cell r="BH22">
            <v>130336</v>
          </cell>
          <cell r="BI22">
            <v>82184</v>
          </cell>
          <cell r="BJ22">
            <v>48152</v>
          </cell>
          <cell r="BK22">
            <v>14000</v>
          </cell>
          <cell r="BL22">
            <v>62000</v>
          </cell>
          <cell r="BM22">
            <v>55000</v>
          </cell>
          <cell r="BN22">
            <v>18777</v>
          </cell>
          <cell r="BO22">
            <v>161500</v>
          </cell>
          <cell r="BP22">
            <v>27981</v>
          </cell>
          <cell r="BQ22">
            <v>30300</v>
          </cell>
          <cell r="BR22">
            <v>155000</v>
          </cell>
          <cell r="BS22">
            <v>20200</v>
          </cell>
          <cell r="BT22">
            <v>74948</v>
          </cell>
          <cell r="BU22">
            <v>6500</v>
          </cell>
          <cell r="BV22">
            <v>78748</v>
          </cell>
          <cell r="BW22">
            <v>18003</v>
          </cell>
          <cell r="BX22">
            <v>710772</v>
          </cell>
          <cell r="BY22">
            <v>8100</v>
          </cell>
          <cell r="BZ22">
            <v>16700</v>
          </cell>
          <cell r="CA22">
            <v>5336</v>
          </cell>
          <cell r="CB22">
            <v>33000</v>
          </cell>
          <cell r="CC22">
            <v>109140</v>
          </cell>
          <cell r="CD22">
            <v>15000</v>
          </cell>
          <cell r="CE22">
            <v>2503281</v>
          </cell>
          <cell r="CF22">
            <v>370116</v>
          </cell>
          <cell r="CG22">
            <v>16800</v>
          </cell>
          <cell r="CH22">
            <v>145040</v>
          </cell>
          <cell r="CI22">
            <v>50331</v>
          </cell>
          <cell r="CJ22">
            <v>11000</v>
          </cell>
          <cell r="CK22">
            <v>7563</v>
          </cell>
          <cell r="CL22">
            <v>9000</v>
          </cell>
          <cell r="CM22">
            <v>78240</v>
          </cell>
          <cell r="CN22">
            <v>110000</v>
          </cell>
          <cell r="CO22">
            <v>36000</v>
          </cell>
        </row>
        <row r="23">
          <cell r="A23" t="str">
            <v>No seasonal occupacy customers</v>
          </cell>
          <cell r="B23" t="str">
            <v>YNSUM</v>
          </cell>
          <cell r="C23">
            <v>2006</v>
          </cell>
          <cell r="D23">
            <v>0</v>
          </cell>
          <cell r="E23">
            <v>187</v>
          </cell>
          <cell r="F23">
            <v>0</v>
          </cell>
          <cell r="G23">
            <v>0</v>
          </cell>
          <cell r="H23">
            <v>0</v>
          </cell>
          <cell r="I23">
            <v>0</v>
          </cell>
          <cell r="J23">
            <v>0</v>
          </cell>
          <cell r="K23">
            <v>0</v>
          </cell>
          <cell r="L23">
            <v>0</v>
          </cell>
          <cell r="M23">
            <v>0</v>
          </cell>
          <cell r="N23">
            <v>3</v>
          </cell>
          <cell r="O23">
            <v>0</v>
          </cell>
          <cell r="P23">
            <v>0</v>
          </cell>
          <cell r="Q23">
            <v>0</v>
          </cell>
          <cell r="R23">
            <v>0</v>
          </cell>
          <cell r="S23">
            <v>0</v>
          </cell>
          <cell r="T23">
            <v>0</v>
          </cell>
          <cell r="U23">
            <v>200</v>
          </cell>
          <cell r="V23">
            <v>0</v>
          </cell>
          <cell r="W23">
            <v>235</v>
          </cell>
          <cell r="X23">
            <v>65</v>
          </cell>
          <cell r="Y23">
            <v>0</v>
          </cell>
          <cell r="Z23">
            <v>0</v>
          </cell>
          <cell r="AA23">
            <v>0</v>
          </cell>
          <cell r="AB23">
            <v>0</v>
          </cell>
          <cell r="AC23">
            <v>3707</v>
          </cell>
          <cell r="AD23">
            <v>148</v>
          </cell>
          <cell r="AE23">
            <v>142</v>
          </cell>
          <cell r="AF23">
            <v>6</v>
          </cell>
          <cell r="AG23">
            <v>0</v>
          </cell>
          <cell r="AH23">
            <v>0</v>
          </cell>
          <cell r="AI23">
            <v>0</v>
          </cell>
          <cell r="AJ23">
            <v>0</v>
          </cell>
          <cell r="AK23">
            <v>0</v>
          </cell>
          <cell r="AL23">
            <v>0</v>
          </cell>
          <cell r="AM23">
            <v>0</v>
          </cell>
          <cell r="AN23">
            <v>0</v>
          </cell>
          <cell r="AO23">
            <v>0</v>
          </cell>
          <cell r="AP23">
            <v>154758</v>
          </cell>
          <cell r="AQ23">
            <v>154758</v>
          </cell>
          <cell r="AR23">
            <v>0</v>
          </cell>
          <cell r="AS23">
            <v>0</v>
          </cell>
          <cell r="AT23">
            <v>628</v>
          </cell>
          <cell r="AU23">
            <v>0</v>
          </cell>
          <cell r="AV23">
            <v>0</v>
          </cell>
          <cell r="AW23">
            <v>0</v>
          </cell>
          <cell r="AX23">
            <v>0</v>
          </cell>
          <cell r="AY23">
            <v>150</v>
          </cell>
          <cell r="AZ23">
            <v>0</v>
          </cell>
          <cell r="BA23">
            <v>0</v>
          </cell>
          <cell r="BB23">
            <v>0</v>
          </cell>
          <cell r="BC23">
            <v>0</v>
          </cell>
          <cell r="BD23">
            <v>0</v>
          </cell>
          <cell r="BE23">
            <v>525</v>
          </cell>
          <cell r="BF23">
            <v>0</v>
          </cell>
          <cell r="BG23">
            <v>525</v>
          </cell>
          <cell r="BH23">
            <v>0</v>
          </cell>
          <cell r="BI23">
            <v>0</v>
          </cell>
          <cell r="BJ23">
            <v>0</v>
          </cell>
          <cell r="BK23">
            <v>220</v>
          </cell>
          <cell r="BL23">
            <v>200</v>
          </cell>
          <cell r="BM23">
            <v>0</v>
          </cell>
          <cell r="BN23">
            <v>0</v>
          </cell>
          <cell r="BO23">
            <v>0</v>
          </cell>
          <cell r="BP23">
            <v>0</v>
          </cell>
          <cell r="BQ23">
            <v>0</v>
          </cell>
          <cell r="BR23">
            <v>0</v>
          </cell>
          <cell r="BS23">
            <v>0</v>
          </cell>
          <cell r="BT23">
            <v>100</v>
          </cell>
          <cell r="BU23">
            <v>0</v>
          </cell>
          <cell r="BV23">
            <v>0</v>
          </cell>
          <cell r="BW23">
            <v>0</v>
          </cell>
          <cell r="BX23">
            <v>0</v>
          </cell>
          <cell r="BY23">
            <v>0</v>
          </cell>
          <cell r="BZ23">
            <v>0</v>
          </cell>
          <cell r="CA23">
            <v>112</v>
          </cell>
          <cell r="CB23">
            <v>0</v>
          </cell>
          <cell r="CC23">
            <v>0</v>
          </cell>
          <cell r="CD23">
            <v>0</v>
          </cell>
          <cell r="CE23">
            <v>0</v>
          </cell>
          <cell r="CF23">
            <v>1611</v>
          </cell>
          <cell r="CG23">
            <v>1200</v>
          </cell>
          <cell r="CH23">
            <v>0</v>
          </cell>
          <cell r="CI23">
            <v>0</v>
          </cell>
          <cell r="CJ23">
            <v>0</v>
          </cell>
          <cell r="CK23">
            <v>0</v>
          </cell>
          <cell r="CL23">
            <v>0</v>
          </cell>
          <cell r="CM23">
            <v>0</v>
          </cell>
          <cell r="CN23">
            <v>0</v>
          </cell>
          <cell r="CO23">
            <v>0</v>
          </cell>
        </row>
        <row r="24">
          <cell r="A24" t="str">
            <v>Utility winter max peak load</v>
          </cell>
          <cell r="B24" t="str">
            <v>PEAKW</v>
          </cell>
          <cell r="C24">
            <v>2006</v>
          </cell>
          <cell r="D24">
            <v>7570</v>
          </cell>
          <cell r="E24">
            <v>285502</v>
          </cell>
          <cell r="F24">
            <v>168404</v>
          </cell>
          <cell r="G24">
            <v>44355</v>
          </cell>
          <cell r="H24">
            <v>160975</v>
          </cell>
          <cell r="I24">
            <v>270966</v>
          </cell>
          <cell r="J24">
            <v>58743</v>
          </cell>
          <cell r="K24">
            <v>249195</v>
          </cell>
          <cell r="L24">
            <v>48087</v>
          </cell>
          <cell r="M24">
            <v>26491</v>
          </cell>
          <cell r="N24">
            <v>8879</v>
          </cell>
          <cell r="O24">
            <v>132906</v>
          </cell>
          <cell r="P24">
            <v>5844</v>
          </cell>
          <cell r="Q24">
            <v>6286</v>
          </cell>
          <cell r="R24">
            <v>1658</v>
          </cell>
          <cell r="S24">
            <v>47174</v>
          </cell>
          <cell r="T24">
            <v>450300</v>
          </cell>
          <cell r="U24">
            <v>13518</v>
          </cell>
          <cell r="V24">
            <v>1200000</v>
          </cell>
          <cell r="W24">
            <v>71599</v>
          </cell>
          <cell r="X24">
            <v>13185</v>
          </cell>
          <cell r="Y24">
            <v>89900</v>
          </cell>
          <cell r="Z24">
            <v>101191</v>
          </cell>
          <cell r="AA24">
            <v>17382</v>
          </cell>
          <cell r="AB24">
            <v>1914</v>
          </cell>
          <cell r="AC24">
            <v>37031</v>
          </cell>
          <cell r="AD24">
            <v>187511</v>
          </cell>
          <cell r="AE24">
            <v>174545</v>
          </cell>
          <cell r="AF24">
            <v>12966</v>
          </cell>
          <cell r="AG24">
            <v>28835</v>
          </cell>
          <cell r="AH24">
            <v>249415</v>
          </cell>
          <cell r="AI24">
            <v>73868</v>
          </cell>
          <cell r="AJ24">
            <v>0</v>
          </cell>
          <cell r="AK24">
            <v>20766</v>
          </cell>
          <cell r="AL24">
            <v>686690</v>
          </cell>
          <cell r="AM24">
            <v>5998</v>
          </cell>
          <cell r="AN24">
            <v>37012</v>
          </cell>
          <cell r="AO24">
            <v>586900</v>
          </cell>
          <cell r="AP24">
            <v>4163173</v>
          </cell>
          <cell r="AQ24">
            <v>4159115</v>
          </cell>
          <cell r="AR24">
            <v>4058</v>
          </cell>
          <cell r="AS24">
            <v>1249032</v>
          </cell>
          <cell r="AT24">
            <v>48245</v>
          </cell>
          <cell r="AU24">
            <v>20864</v>
          </cell>
          <cell r="AV24">
            <v>125800</v>
          </cell>
          <cell r="AW24">
            <v>316195</v>
          </cell>
          <cell r="AX24">
            <v>46874</v>
          </cell>
          <cell r="AY24">
            <v>40915</v>
          </cell>
          <cell r="AZ24">
            <v>566710</v>
          </cell>
          <cell r="BA24">
            <v>33732</v>
          </cell>
          <cell r="BB24">
            <v>37334</v>
          </cell>
          <cell r="BC24">
            <v>107023</v>
          </cell>
          <cell r="BD24">
            <v>0</v>
          </cell>
          <cell r="BE24">
            <v>122583</v>
          </cell>
          <cell r="BF24">
            <v>113898</v>
          </cell>
          <cell r="BG24">
            <v>8685</v>
          </cell>
          <cell r="BH24">
            <v>192801</v>
          </cell>
          <cell r="BI24">
            <v>134243</v>
          </cell>
          <cell r="BJ24">
            <v>58558</v>
          </cell>
          <cell r="BK24">
            <v>29693</v>
          </cell>
          <cell r="BL24">
            <v>63046</v>
          </cell>
          <cell r="BM24">
            <v>107416</v>
          </cell>
          <cell r="BN24">
            <v>21843</v>
          </cell>
          <cell r="BO24">
            <v>261884</v>
          </cell>
          <cell r="BP24">
            <v>42242</v>
          </cell>
          <cell r="BQ24">
            <v>55532</v>
          </cell>
          <cell r="BR24">
            <v>208543</v>
          </cell>
          <cell r="BS24">
            <v>37266</v>
          </cell>
          <cell r="BT24">
            <v>137316</v>
          </cell>
          <cell r="BU24">
            <v>17750</v>
          </cell>
          <cell r="BV24">
            <v>145957</v>
          </cell>
          <cell r="BW24">
            <v>33279</v>
          </cell>
          <cell r="BX24">
            <v>1085602</v>
          </cell>
          <cell r="BY24">
            <v>18162</v>
          </cell>
          <cell r="BZ24">
            <v>29587</v>
          </cell>
          <cell r="CA24">
            <v>22013</v>
          </cell>
          <cell r="CB24">
            <v>61700</v>
          </cell>
          <cell r="CC24">
            <v>181900</v>
          </cell>
          <cell r="CD24">
            <v>39491</v>
          </cell>
          <cell r="CE24">
            <v>3997737</v>
          </cell>
          <cell r="CF24">
            <v>429300</v>
          </cell>
          <cell r="CG24">
            <v>21968</v>
          </cell>
          <cell r="CH24">
            <v>224636</v>
          </cell>
          <cell r="CI24">
            <v>83838</v>
          </cell>
          <cell r="CJ24">
            <v>16328</v>
          </cell>
          <cell r="CK24">
            <v>25</v>
          </cell>
          <cell r="CL24">
            <v>10516</v>
          </cell>
          <cell r="CM24">
            <v>86857</v>
          </cell>
          <cell r="CN24">
            <v>146687</v>
          </cell>
          <cell r="CO24">
            <v>68265</v>
          </cell>
        </row>
        <row r="25">
          <cell r="A25" t="str">
            <v>Utility summer max peak load</v>
          </cell>
          <cell r="B25" t="str">
            <v>PEAKS</v>
          </cell>
          <cell r="C25">
            <v>2006</v>
          </cell>
          <cell r="D25">
            <v>6790</v>
          </cell>
          <cell r="E25">
            <v>324449</v>
          </cell>
          <cell r="F25">
            <v>219364</v>
          </cell>
          <cell r="G25">
            <v>46817</v>
          </cell>
          <cell r="H25">
            <v>196464</v>
          </cell>
          <cell r="I25">
            <v>378162</v>
          </cell>
          <cell r="J25">
            <v>57418</v>
          </cell>
          <cell r="K25">
            <v>308912</v>
          </cell>
          <cell r="L25">
            <v>58894</v>
          </cell>
          <cell r="M25">
            <v>27179</v>
          </cell>
          <cell r="N25">
            <v>5971</v>
          </cell>
          <cell r="O25">
            <v>184162</v>
          </cell>
          <cell r="P25">
            <v>5739</v>
          </cell>
          <cell r="Q25">
            <v>5902</v>
          </cell>
          <cell r="R25">
            <v>2105</v>
          </cell>
          <cell r="S25">
            <v>53170</v>
          </cell>
          <cell r="T25">
            <v>656700</v>
          </cell>
          <cell r="U25">
            <v>13802</v>
          </cell>
          <cell r="V25">
            <v>1610300</v>
          </cell>
          <cell r="W25">
            <v>77989</v>
          </cell>
          <cell r="X25">
            <v>9646</v>
          </cell>
          <cell r="Y25">
            <v>142300</v>
          </cell>
          <cell r="Z25">
            <v>111673</v>
          </cell>
          <cell r="AA25">
            <v>14085</v>
          </cell>
          <cell r="AB25">
            <v>1452</v>
          </cell>
          <cell r="AC25">
            <v>24683</v>
          </cell>
          <cell r="AD25">
            <v>182397</v>
          </cell>
          <cell r="AE25">
            <v>172736</v>
          </cell>
          <cell r="AF25">
            <v>9661</v>
          </cell>
          <cell r="AG25">
            <v>42675</v>
          </cell>
          <cell r="AH25">
            <v>285750</v>
          </cell>
          <cell r="AI25">
            <v>84996</v>
          </cell>
          <cell r="AJ25">
            <v>0</v>
          </cell>
          <cell r="AK25">
            <v>18329</v>
          </cell>
          <cell r="AL25">
            <v>1125947</v>
          </cell>
          <cell r="AM25">
            <v>4034</v>
          </cell>
          <cell r="AN25">
            <v>30501</v>
          </cell>
          <cell r="AO25">
            <v>784900</v>
          </cell>
          <cell r="AP25">
            <v>3774951</v>
          </cell>
          <cell r="AQ25">
            <v>3772262</v>
          </cell>
          <cell r="AR25">
            <v>2689</v>
          </cell>
          <cell r="AS25">
            <v>1495303</v>
          </cell>
          <cell r="AT25">
            <v>45056</v>
          </cell>
          <cell r="AU25">
            <v>18857</v>
          </cell>
          <cell r="AV25">
            <v>119658</v>
          </cell>
          <cell r="AW25">
            <v>379972</v>
          </cell>
          <cell r="AX25">
            <v>47537</v>
          </cell>
          <cell r="AY25">
            <v>36089</v>
          </cell>
          <cell r="AZ25">
            <v>719375</v>
          </cell>
          <cell r="BA25">
            <v>37803</v>
          </cell>
          <cell r="BB25">
            <v>39188</v>
          </cell>
          <cell r="BC25">
            <v>126855</v>
          </cell>
          <cell r="BD25">
            <v>0</v>
          </cell>
          <cell r="BE25">
            <v>163930</v>
          </cell>
          <cell r="BF25">
            <v>155239</v>
          </cell>
          <cell r="BG25">
            <v>8691</v>
          </cell>
          <cell r="BH25">
            <v>268958</v>
          </cell>
          <cell r="BI25">
            <v>193124</v>
          </cell>
          <cell r="BJ25">
            <v>75834</v>
          </cell>
          <cell r="BK25">
            <v>43843</v>
          </cell>
          <cell r="BL25">
            <v>75689</v>
          </cell>
          <cell r="BM25">
            <v>87634</v>
          </cell>
          <cell r="BN25">
            <v>21012</v>
          </cell>
          <cell r="BO25">
            <v>363987</v>
          </cell>
          <cell r="BP25">
            <v>48878</v>
          </cell>
          <cell r="BQ25">
            <v>58542</v>
          </cell>
          <cell r="BR25">
            <v>222832</v>
          </cell>
          <cell r="BS25">
            <v>36020</v>
          </cell>
          <cell r="BT25">
            <v>99704</v>
          </cell>
          <cell r="BU25">
            <v>12570</v>
          </cell>
          <cell r="BV25">
            <v>157909</v>
          </cell>
          <cell r="BW25">
            <v>44252</v>
          </cell>
          <cell r="BX25">
            <v>1576599</v>
          </cell>
          <cell r="BY25">
            <v>19051</v>
          </cell>
          <cell r="BZ25">
            <v>21274</v>
          </cell>
          <cell r="CA25">
            <v>15345</v>
          </cell>
          <cell r="CB25">
            <v>77500</v>
          </cell>
          <cell r="CC25">
            <v>168500</v>
          </cell>
          <cell r="CD25">
            <v>43121</v>
          </cell>
          <cell r="CE25">
            <v>5018278</v>
          </cell>
          <cell r="CF25">
            <v>506600</v>
          </cell>
          <cell r="CG25">
            <v>26156</v>
          </cell>
          <cell r="CH25">
            <v>267631</v>
          </cell>
          <cell r="CI25">
            <v>104372</v>
          </cell>
          <cell r="CJ25">
            <v>15137</v>
          </cell>
          <cell r="CK25">
            <v>25</v>
          </cell>
          <cell r="CL25">
            <v>11295</v>
          </cell>
          <cell r="CM25">
            <v>70839</v>
          </cell>
          <cell r="CN25">
            <v>192475</v>
          </cell>
          <cell r="CO25">
            <v>81815</v>
          </cell>
        </row>
        <row r="26">
          <cell r="A26" t="str">
            <v>Utility average peak load</v>
          </cell>
          <cell r="B26" t="str">
            <v>PEAKA</v>
          </cell>
          <cell r="C26">
            <v>2006</v>
          </cell>
          <cell r="D26">
            <v>6722</v>
          </cell>
          <cell r="E26">
            <v>273268</v>
          </cell>
          <cell r="F26">
            <v>172161</v>
          </cell>
          <cell r="G26">
            <v>42630</v>
          </cell>
          <cell r="H26">
            <v>159268</v>
          </cell>
          <cell r="I26">
            <v>287365</v>
          </cell>
          <cell r="J26">
            <v>52971</v>
          </cell>
          <cell r="K26">
            <v>256281</v>
          </cell>
          <cell r="L26">
            <v>46999</v>
          </cell>
          <cell r="M26">
            <v>24965</v>
          </cell>
          <cell r="N26">
            <v>4810</v>
          </cell>
          <cell r="O26">
            <v>140482</v>
          </cell>
          <cell r="P26">
            <v>5279</v>
          </cell>
          <cell r="Q26">
            <v>5309</v>
          </cell>
          <cell r="R26">
            <v>1505</v>
          </cell>
          <cell r="S26">
            <v>39354</v>
          </cell>
          <cell r="T26">
            <v>502692</v>
          </cell>
          <cell r="U26">
            <v>12439</v>
          </cell>
          <cell r="V26">
            <v>1266150</v>
          </cell>
          <cell r="W26">
            <v>68417</v>
          </cell>
          <cell r="X26">
            <v>10515</v>
          </cell>
          <cell r="Y26">
            <v>96000</v>
          </cell>
          <cell r="Z26">
            <v>98834</v>
          </cell>
          <cell r="AA26">
            <v>14135</v>
          </cell>
          <cell r="AB26">
            <v>1571</v>
          </cell>
          <cell r="AC26">
            <v>29655</v>
          </cell>
          <cell r="AD26">
            <v>164667</v>
          </cell>
          <cell r="AE26">
            <v>154707</v>
          </cell>
          <cell r="AF26">
            <v>9960</v>
          </cell>
          <cell r="AG26">
            <v>30422</v>
          </cell>
          <cell r="AH26">
            <v>250864</v>
          </cell>
          <cell r="AI26">
            <v>72136</v>
          </cell>
          <cell r="AJ26">
            <v>0</v>
          </cell>
          <cell r="AK26">
            <v>17869</v>
          </cell>
          <cell r="AL26">
            <v>874524</v>
          </cell>
          <cell r="AM26">
            <v>4251</v>
          </cell>
          <cell r="AN26">
            <v>31035</v>
          </cell>
          <cell r="AO26">
            <v>611400</v>
          </cell>
          <cell r="AP26">
            <v>3512100</v>
          </cell>
          <cell r="AQ26">
            <v>3509169</v>
          </cell>
          <cell r="AR26">
            <v>2931</v>
          </cell>
          <cell r="AS26">
            <v>1205185</v>
          </cell>
          <cell r="AT26">
            <v>41483</v>
          </cell>
          <cell r="AU26">
            <v>18013</v>
          </cell>
          <cell r="AV26">
            <v>110853</v>
          </cell>
          <cell r="AW26">
            <v>315999</v>
          </cell>
          <cell r="AX26">
            <v>44374</v>
          </cell>
          <cell r="AY26">
            <v>35104</v>
          </cell>
          <cell r="AZ26">
            <v>559714</v>
          </cell>
          <cell r="BA26">
            <v>29829</v>
          </cell>
          <cell r="BB26">
            <v>35574</v>
          </cell>
          <cell r="BC26">
            <v>104537</v>
          </cell>
          <cell r="BD26">
            <v>0</v>
          </cell>
          <cell r="BE26">
            <v>127815</v>
          </cell>
          <cell r="BF26">
            <v>120336</v>
          </cell>
          <cell r="BG26">
            <v>7479</v>
          </cell>
          <cell r="BH26">
            <v>201558</v>
          </cell>
          <cell r="BI26">
            <v>142631</v>
          </cell>
          <cell r="BJ26">
            <v>58927</v>
          </cell>
          <cell r="BK26">
            <v>30556</v>
          </cell>
          <cell r="BL26">
            <v>61418</v>
          </cell>
          <cell r="BM26">
            <v>89773</v>
          </cell>
          <cell r="BN26">
            <v>21428</v>
          </cell>
          <cell r="BO26">
            <v>276407</v>
          </cell>
          <cell r="BP26">
            <v>40364</v>
          </cell>
          <cell r="BQ26">
            <v>50230</v>
          </cell>
          <cell r="BR26">
            <v>190015</v>
          </cell>
          <cell r="BS26">
            <v>36643</v>
          </cell>
          <cell r="BT26">
            <v>110401</v>
          </cell>
          <cell r="BU26">
            <v>13617</v>
          </cell>
          <cell r="BV26">
            <v>135233</v>
          </cell>
          <cell r="BW26">
            <v>33927</v>
          </cell>
          <cell r="BX26">
            <v>1170832</v>
          </cell>
          <cell r="BY26">
            <v>16646</v>
          </cell>
          <cell r="BZ26">
            <v>21222</v>
          </cell>
          <cell r="CA26">
            <v>15882</v>
          </cell>
          <cell r="CB26">
            <v>61300</v>
          </cell>
          <cell r="CC26">
            <v>163000</v>
          </cell>
          <cell r="CD26">
            <v>37435</v>
          </cell>
          <cell r="CE26">
            <v>4091297</v>
          </cell>
          <cell r="CF26">
            <v>417442</v>
          </cell>
          <cell r="CG26">
            <v>19121</v>
          </cell>
          <cell r="CH26">
            <v>221002</v>
          </cell>
          <cell r="CI26">
            <v>84473</v>
          </cell>
          <cell r="CJ26">
            <v>15732</v>
          </cell>
          <cell r="CK26">
            <v>24</v>
          </cell>
          <cell r="CL26">
            <v>10092</v>
          </cell>
          <cell r="CM26">
            <v>70982</v>
          </cell>
          <cell r="CN26">
            <v>148314</v>
          </cell>
          <cell r="CO26">
            <v>67615</v>
          </cell>
        </row>
        <row r="27">
          <cell r="A27" t="str">
            <v>Total circuit kms of line</v>
          </cell>
          <cell r="B27" t="str">
            <v>KMC</v>
          </cell>
          <cell r="C27">
            <v>2006</v>
          </cell>
          <cell r="D27">
            <v>92</v>
          </cell>
          <cell r="E27">
            <v>1447</v>
          </cell>
          <cell r="F27">
            <v>746</v>
          </cell>
          <cell r="G27">
            <v>321</v>
          </cell>
          <cell r="H27">
            <v>491</v>
          </cell>
          <cell r="I27">
            <v>1511</v>
          </cell>
          <cell r="J27">
            <v>350</v>
          </cell>
          <cell r="K27">
            <v>1097</v>
          </cell>
          <cell r="L27">
            <v>519</v>
          </cell>
          <cell r="M27">
            <v>140</v>
          </cell>
          <cell r="N27">
            <v>27</v>
          </cell>
          <cell r="O27">
            <v>783</v>
          </cell>
          <cell r="P27">
            <v>21</v>
          </cell>
          <cell r="Q27">
            <v>28</v>
          </cell>
          <cell r="R27">
            <v>7</v>
          </cell>
          <cell r="S27">
            <v>145</v>
          </cell>
          <cell r="T27">
            <v>1158</v>
          </cell>
          <cell r="U27">
            <v>171</v>
          </cell>
          <cell r="V27">
            <v>5092</v>
          </cell>
          <cell r="W27">
            <v>258</v>
          </cell>
          <cell r="X27">
            <v>136</v>
          </cell>
          <cell r="Y27">
            <v>462</v>
          </cell>
          <cell r="Z27">
            <v>274</v>
          </cell>
          <cell r="AA27">
            <v>84</v>
          </cell>
          <cell r="AB27">
            <v>9</v>
          </cell>
          <cell r="AC27">
            <v>1832</v>
          </cell>
          <cell r="AD27">
            <v>871</v>
          </cell>
          <cell r="AE27">
            <v>833</v>
          </cell>
          <cell r="AF27">
            <v>38</v>
          </cell>
          <cell r="AG27">
            <v>202</v>
          </cell>
          <cell r="AH27">
            <v>1002</v>
          </cell>
          <cell r="AI27">
            <v>1693</v>
          </cell>
          <cell r="AJ27">
            <v>1332</v>
          </cell>
          <cell r="AK27">
            <v>68</v>
          </cell>
          <cell r="AL27">
            <v>3265</v>
          </cell>
          <cell r="AM27">
            <v>20</v>
          </cell>
          <cell r="AN27">
            <v>65</v>
          </cell>
          <cell r="AO27">
            <v>2601</v>
          </cell>
          <cell r="AP27">
            <v>119879</v>
          </cell>
          <cell r="AQ27">
            <v>119859</v>
          </cell>
          <cell r="AR27">
            <v>20</v>
          </cell>
          <cell r="AS27">
            <v>5451</v>
          </cell>
          <cell r="AT27">
            <v>631</v>
          </cell>
          <cell r="AU27">
            <v>98</v>
          </cell>
          <cell r="AV27">
            <v>348</v>
          </cell>
          <cell r="AW27">
            <v>1787</v>
          </cell>
          <cell r="AX27">
            <v>114</v>
          </cell>
          <cell r="AY27">
            <v>338</v>
          </cell>
          <cell r="AZ27">
            <v>2568</v>
          </cell>
          <cell r="BA27">
            <v>104</v>
          </cell>
          <cell r="BB27">
            <v>115</v>
          </cell>
          <cell r="BC27">
            <v>792</v>
          </cell>
          <cell r="BD27">
            <v>4</v>
          </cell>
          <cell r="BE27">
            <v>1012</v>
          </cell>
          <cell r="BF27">
            <v>655</v>
          </cell>
          <cell r="BG27">
            <v>357</v>
          </cell>
          <cell r="BH27">
            <v>1830</v>
          </cell>
          <cell r="BI27">
            <v>778</v>
          </cell>
          <cell r="BJ27">
            <v>1052</v>
          </cell>
          <cell r="BK27">
            <v>338</v>
          </cell>
          <cell r="BL27">
            <v>653</v>
          </cell>
          <cell r="BM27">
            <v>600</v>
          </cell>
          <cell r="BN27">
            <v>370</v>
          </cell>
          <cell r="BO27">
            <v>1372</v>
          </cell>
          <cell r="BP27">
            <v>156</v>
          </cell>
          <cell r="BQ27">
            <v>302</v>
          </cell>
          <cell r="BR27">
            <v>934</v>
          </cell>
          <cell r="BS27">
            <v>146</v>
          </cell>
          <cell r="BT27">
            <v>722</v>
          </cell>
          <cell r="BU27">
            <v>128</v>
          </cell>
          <cell r="BV27">
            <v>545</v>
          </cell>
          <cell r="BW27">
            <v>307</v>
          </cell>
          <cell r="BX27">
            <v>6018</v>
          </cell>
          <cell r="BY27">
            <v>55</v>
          </cell>
          <cell r="BZ27">
            <v>87</v>
          </cell>
          <cell r="CA27">
            <v>211</v>
          </cell>
          <cell r="CB27">
            <v>246</v>
          </cell>
          <cell r="CC27">
            <v>1340</v>
          </cell>
          <cell r="CD27">
            <v>151</v>
          </cell>
          <cell r="CE27">
            <v>16700</v>
          </cell>
          <cell r="CF27">
            <v>1977</v>
          </cell>
          <cell r="CG27">
            <v>223</v>
          </cell>
          <cell r="CH27">
            <v>1342</v>
          </cell>
          <cell r="CI27">
            <v>431</v>
          </cell>
          <cell r="CJ27">
            <v>139</v>
          </cell>
          <cell r="CK27">
            <v>65</v>
          </cell>
          <cell r="CL27">
            <v>34</v>
          </cell>
          <cell r="CM27">
            <v>436</v>
          </cell>
          <cell r="CN27">
            <v>996</v>
          </cell>
          <cell r="CO27">
            <v>260</v>
          </cell>
        </row>
        <row r="28">
          <cell r="A28" t="str">
            <v>Overhead circuit kms of line</v>
          </cell>
          <cell r="B28" t="str">
            <v>KMCO</v>
          </cell>
          <cell r="C28">
            <v>2006</v>
          </cell>
          <cell r="D28">
            <v>92</v>
          </cell>
          <cell r="E28">
            <v>657</v>
          </cell>
          <cell r="F28">
            <v>583</v>
          </cell>
          <cell r="G28">
            <v>252</v>
          </cell>
          <cell r="H28">
            <v>277</v>
          </cell>
          <cell r="I28">
            <v>895</v>
          </cell>
          <cell r="J28">
            <v>235</v>
          </cell>
          <cell r="K28">
            <v>728</v>
          </cell>
          <cell r="L28">
            <v>480</v>
          </cell>
          <cell r="M28">
            <v>77</v>
          </cell>
          <cell r="N28">
            <v>26</v>
          </cell>
          <cell r="O28">
            <v>568</v>
          </cell>
          <cell r="P28">
            <v>17</v>
          </cell>
          <cell r="Q28">
            <v>15</v>
          </cell>
          <cell r="R28">
            <v>6</v>
          </cell>
          <cell r="S28">
            <v>89</v>
          </cell>
          <cell r="T28">
            <v>712</v>
          </cell>
          <cell r="U28">
            <v>167</v>
          </cell>
          <cell r="V28">
            <v>1757</v>
          </cell>
          <cell r="W28">
            <v>203</v>
          </cell>
          <cell r="X28">
            <v>126</v>
          </cell>
          <cell r="Y28">
            <v>233</v>
          </cell>
          <cell r="Z28">
            <v>184</v>
          </cell>
          <cell r="AA28">
            <v>76</v>
          </cell>
          <cell r="AB28">
            <v>8</v>
          </cell>
          <cell r="AC28">
            <v>1831</v>
          </cell>
          <cell r="AD28">
            <v>696</v>
          </cell>
          <cell r="AE28">
            <v>660</v>
          </cell>
          <cell r="AF28">
            <v>36</v>
          </cell>
          <cell r="AG28">
            <v>153</v>
          </cell>
          <cell r="AH28">
            <v>425</v>
          </cell>
          <cell r="AI28">
            <v>1615</v>
          </cell>
          <cell r="AJ28">
            <v>876</v>
          </cell>
          <cell r="AK28">
            <v>57</v>
          </cell>
          <cell r="AL28">
            <v>1525</v>
          </cell>
          <cell r="AM28">
            <v>18</v>
          </cell>
          <cell r="AN28">
            <v>56</v>
          </cell>
          <cell r="AO28">
            <v>785</v>
          </cell>
          <cell r="AP28">
            <v>115649</v>
          </cell>
          <cell r="AQ28">
            <v>115629</v>
          </cell>
          <cell r="AR28">
            <v>20</v>
          </cell>
          <cell r="AS28">
            <v>3450</v>
          </cell>
          <cell r="AT28">
            <v>510</v>
          </cell>
          <cell r="AU28">
            <v>88</v>
          </cell>
          <cell r="AV28">
            <v>242</v>
          </cell>
          <cell r="AW28">
            <v>1036</v>
          </cell>
          <cell r="AX28">
            <v>95</v>
          </cell>
          <cell r="AY28">
            <v>280</v>
          </cell>
          <cell r="AZ28">
            <v>1259</v>
          </cell>
          <cell r="BA28">
            <v>79</v>
          </cell>
          <cell r="BB28">
            <v>79</v>
          </cell>
          <cell r="BC28">
            <v>531</v>
          </cell>
          <cell r="BD28">
            <v>3</v>
          </cell>
          <cell r="BE28">
            <v>580</v>
          </cell>
          <cell r="BF28">
            <v>238</v>
          </cell>
          <cell r="BG28">
            <v>342</v>
          </cell>
          <cell r="BH28">
            <v>1458</v>
          </cell>
          <cell r="BI28">
            <v>449</v>
          </cell>
          <cell r="BJ28">
            <v>1009</v>
          </cell>
          <cell r="BK28">
            <v>254</v>
          </cell>
          <cell r="BL28">
            <v>573</v>
          </cell>
          <cell r="BM28">
            <v>509</v>
          </cell>
          <cell r="BN28">
            <v>365</v>
          </cell>
          <cell r="BO28">
            <v>540</v>
          </cell>
          <cell r="BP28">
            <v>91</v>
          </cell>
          <cell r="BQ28">
            <v>245</v>
          </cell>
          <cell r="BR28">
            <v>503</v>
          </cell>
          <cell r="BS28">
            <v>127</v>
          </cell>
          <cell r="BT28">
            <v>610</v>
          </cell>
          <cell r="BU28">
            <v>117</v>
          </cell>
          <cell r="BV28">
            <v>384</v>
          </cell>
          <cell r="BW28">
            <v>298</v>
          </cell>
          <cell r="BX28">
            <v>1865</v>
          </cell>
          <cell r="BY28">
            <v>53</v>
          </cell>
          <cell r="BZ28">
            <v>78</v>
          </cell>
          <cell r="CA28">
            <v>205</v>
          </cell>
          <cell r="CB28">
            <v>171</v>
          </cell>
          <cell r="CC28">
            <v>886</v>
          </cell>
          <cell r="CD28">
            <v>102</v>
          </cell>
          <cell r="CE28">
            <v>9100</v>
          </cell>
          <cell r="CF28">
            <v>1346</v>
          </cell>
          <cell r="CG28">
            <v>121</v>
          </cell>
          <cell r="CH28">
            <v>940</v>
          </cell>
          <cell r="CI28">
            <v>327</v>
          </cell>
          <cell r="CJ28">
            <v>153</v>
          </cell>
          <cell r="CK28">
            <v>52</v>
          </cell>
          <cell r="CL28">
            <v>27</v>
          </cell>
          <cell r="CM28">
            <v>309</v>
          </cell>
          <cell r="CN28">
            <v>476</v>
          </cell>
          <cell r="CO28">
            <v>152</v>
          </cell>
        </row>
        <row r="29">
          <cell r="A29" t="str">
            <v>Underground circuit kms ofline</v>
          </cell>
          <cell r="B29" t="str">
            <v>KMCU</v>
          </cell>
          <cell r="C29">
            <v>2006</v>
          </cell>
          <cell r="D29">
            <v>0</v>
          </cell>
          <cell r="E29">
            <v>790</v>
          </cell>
          <cell r="F29">
            <v>163</v>
          </cell>
          <cell r="G29">
            <v>38</v>
          </cell>
          <cell r="H29">
            <v>214</v>
          </cell>
          <cell r="I29">
            <v>616</v>
          </cell>
          <cell r="J29">
            <v>115</v>
          </cell>
          <cell r="K29">
            <v>369</v>
          </cell>
          <cell r="L29">
            <v>37</v>
          </cell>
          <cell r="M29">
            <v>63</v>
          </cell>
          <cell r="N29">
            <v>1</v>
          </cell>
          <cell r="O29">
            <v>215</v>
          </cell>
          <cell r="P29">
            <v>4</v>
          </cell>
          <cell r="Q29">
            <v>12</v>
          </cell>
          <cell r="R29">
            <v>1</v>
          </cell>
          <cell r="S29">
            <v>55</v>
          </cell>
          <cell r="T29">
            <v>446</v>
          </cell>
          <cell r="U29">
            <v>4</v>
          </cell>
          <cell r="V29">
            <v>3335</v>
          </cell>
          <cell r="W29">
            <v>55</v>
          </cell>
          <cell r="X29">
            <v>11</v>
          </cell>
          <cell r="Y29">
            <v>229</v>
          </cell>
          <cell r="Z29">
            <v>90</v>
          </cell>
          <cell r="AA29">
            <v>0</v>
          </cell>
          <cell r="AB29">
            <v>1</v>
          </cell>
          <cell r="AC29">
            <v>1</v>
          </cell>
          <cell r="AD29">
            <v>175</v>
          </cell>
          <cell r="AE29">
            <v>173</v>
          </cell>
          <cell r="AF29">
            <v>2</v>
          </cell>
          <cell r="AG29">
            <v>49</v>
          </cell>
          <cell r="AH29">
            <v>577</v>
          </cell>
          <cell r="AI29">
            <v>78</v>
          </cell>
          <cell r="AJ29">
            <v>456</v>
          </cell>
          <cell r="AK29">
            <v>11</v>
          </cell>
          <cell r="AL29">
            <v>1740</v>
          </cell>
          <cell r="AM29">
            <v>2</v>
          </cell>
          <cell r="AN29">
            <v>9</v>
          </cell>
          <cell r="AO29">
            <v>1816</v>
          </cell>
          <cell r="AP29">
            <v>4230</v>
          </cell>
          <cell r="AQ29">
            <v>4230</v>
          </cell>
          <cell r="AR29">
            <v>0</v>
          </cell>
          <cell r="AS29">
            <v>2001</v>
          </cell>
          <cell r="AT29">
            <v>111</v>
          </cell>
          <cell r="AU29">
            <v>10</v>
          </cell>
          <cell r="AV29">
            <v>106</v>
          </cell>
          <cell r="AW29">
            <v>751</v>
          </cell>
          <cell r="AX29">
            <v>19</v>
          </cell>
          <cell r="AY29">
            <v>58</v>
          </cell>
          <cell r="AZ29">
            <v>1309</v>
          </cell>
          <cell r="BA29">
            <v>25</v>
          </cell>
          <cell r="BB29">
            <v>36</v>
          </cell>
          <cell r="BC29">
            <v>261</v>
          </cell>
          <cell r="BD29">
            <v>1</v>
          </cell>
          <cell r="BE29">
            <v>430</v>
          </cell>
          <cell r="BF29">
            <v>416</v>
          </cell>
          <cell r="BG29">
            <v>14</v>
          </cell>
          <cell r="BH29">
            <v>372</v>
          </cell>
          <cell r="BI29">
            <v>329</v>
          </cell>
          <cell r="BJ29">
            <v>43</v>
          </cell>
          <cell r="BK29">
            <v>83</v>
          </cell>
          <cell r="BL29">
            <v>80</v>
          </cell>
          <cell r="BM29">
            <v>91</v>
          </cell>
          <cell r="BN29">
            <v>5</v>
          </cell>
          <cell r="BO29">
            <v>832</v>
          </cell>
          <cell r="BP29">
            <v>65</v>
          </cell>
          <cell r="BQ29">
            <v>57</v>
          </cell>
          <cell r="BR29">
            <v>431</v>
          </cell>
          <cell r="BS29">
            <v>19</v>
          </cell>
          <cell r="BT29">
            <v>112</v>
          </cell>
          <cell r="BU29">
            <v>11</v>
          </cell>
          <cell r="BV29">
            <v>161</v>
          </cell>
          <cell r="BW29">
            <v>8</v>
          </cell>
          <cell r="BX29">
            <v>4153</v>
          </cell>
          <cell r="BY29">
            <v>2</v>
          </cell>
          <cell r="BZ29">
            <v>9</v>
          </cell>
          <cell r="CA29">
            <v>6</v>
          </cell>
          <cell r="CB29">
            <v>75</v>
          </cell>
          <cell r="CC29">
            <v>454</v>
          </cell>
          <cell r="CD29">
            <v>49</v>
          </cell>
          <cell r="CE29">
            <v>7600</v>
          </cell>
          <cell r="CF29">
            <v>631</v>
          </cell>
          <cell r="CG29">
            <v>101</v>
          </cell>
          <cell r="CH29">
            <v>402</v>
          </cell>
          <cell r="CI29">
            <v>104</v>
          </cell>
          <cell r="CJ29">
            <v>12</v>
          </cell>
          <cell r="CK29">
            <v>13</v>
          </cell>
          <cell r="CL29">
            <v>7</v>
          </cell>
          <cell r="CM29">
            <v>126</v>
          </cell>
          <cell r="CN29">
            <v>520</v>
          </cell>
          <cell r="CO29">
            <v>105</v>
          </cell>
        </row>
        <row r="30">
          <cell r="A30" t="str">
            <v>Circuit kilometers 3 phase</v>
          </cell>
          <cell r="B30" t="str">
            <v>KMC3</v>
          </cell>
          <cell r="C30">
            <v>2006</v>
          </cell>
          <cell r="D30">
            <v>47</v>
          </cell>
          <cell r="E30">
            <v>686</v>
          </cell>
          <cell r="F30">
            <v>426</v>
          </cell>
          <cell r="G30">
            <v>161</v>
          </cell>
          <cell r="H30">
            <v>236</v>
          </cell>
          <cell r="I30">
            <v>136</v>
          </cell>
          <cell r="J30">
            <v>117</v>
          </cell>
          <cell r="K30">
            <v>460</v>
          </cell>
          <cell r="L30">
            <v>0</v>
          </cell>
          <cell r="M30">
            <v>68</v>
          </cell>
          <cell r="N30">
            <v>15</v>
          </cell>
          <cell r="O30">
            <v>506</v>
          </cell>
          <cell r="P30">
            <v>10</v>
          </cell>
          <cell r="Q30">
            <v>12</v>
          </cell>
          <cell r="R30">
            <v>5</v>
          </cell>
          <cell r="S30">
            <v>71</v>
          </cell>
          <cell r="T30">
            <v>561</v>
          </cell>
          <cell r="U30">
            <v>0</v>
          </cell>
          <cell r="V30">
            <v>3085</v>
          </cell>
          <cell r="W30">
            <v>14</v>
          </cell>
          <cell r="X30">
            <v>31</v>
          </cell>
          <cell r="Y30">
            <v>166</v>
          </cell>
          <cell r="Z30">
            <v>145</v>
          </cell>
          <cell r="AA30">
            <v>48</v>
          </cell>
          <cell r="AB30">
            <v>4</v>
          </cell>
          <cell r="AC30">
            <v>452</v>
          </cell>
          <cell r="AD30">
            <v>501</v>
          </cell>
          <cell r="AE30">
            <v>481</v>
          </cell>
          <cell r="AF30">
            <v>20</v>
          </cell>
          <cell r="AG30">
            <v>108</v>
          </cell>
          <cell r="AH30">
            <v>455</v>
          </cell>
          <cell r="AI30">
            <v>609</v>
          </cell>
          <cell r="AJ30">
            <v>393</v>
          </cell>
          <cell r="AK30">
            <v>27</v>
          </cell>
          <cell r="AL30">
            <v>1718</v>
          </cell>
          <cell r="AM30">
            <v>10</v>
          </cell>
          <cell r="AN30">
            <v>42</v>
          </cell>
          <cell r="AO30">
            <v>1112</v>
          </cell>
          <cell r="AP30">
            <v>45230</v>
          </cell>
          <cell r="AQ30">
            <v>45221</v>
          </cell>
          <cell r="AR30">
            <v>9</v>
          </cell>
          <cell r="AS30">
            <v>2910</v>
          </cell>
          <cell r="AT30">
            <v>298</v>
          </cell>
          <cell r="AU30">
            <v>61</v>
          </cell>
          <cell r="AV30">
            <v>251</v>
          </cell>
          <cell r="AW30">
            <v>758</v>
          </cell>
          <cell r="AX30">
            <v>72</v>
          </cell>
          <cell r="AY30">
            <v>156</v>
          </cell>
          <cell r="AZ30">
            <v>1177</v>
          </cell>
          <cell r="BA30">
            <v>59</v>
          </cell>
          <cell r="BB30">
            <v>78</v>
          </cell>
          <cell r="BC30">
            <v>404</v>
          </cell>
          <cell r="BD30">
            <v>1</v>
          </cell>
          <cell r="BE30">
            <v>302</v>
          </cell>
          <cell r="BF30">
            <v>271</v>
          </cell>
          <cell r="BG30">
            <v>31</v>
          </cell>
          <cell r="BH30">
            <v>574</v>
          </cell>
          <cell r="BI30">
            <v>369</v>
          </cell>
          <cell r="BJ30">
            <v>205</v>
          </cell>
          <cell r="BK30">
            <v>180</v>
          </cell>
          <cell r="BL30">
            <v>309</v>
          </cell>
          <cell r="BM30">
            <v>358</v>
          </cell>
          <cell r="BN30">
            <v>200</v>
          </cell>
          <cell r="BO30">
            <v>714</v>
          </cell>
          <cell r="BP30">
            <v>87</v>
          </cell>
          <cell r="BQ30">
            <v>221</v>
          </cell>
          <cell r="BR30">
            <v>351</v>
          </cell>
          <cell r="BS30">
            <v>96</v>
          </cell>
          <cell r="BT30">
            <v>455</v>
          </cell>
          <cell r="BU30">
            <v>84</v>
          </cell>
          <cell r="BV30">
            <v>370</v>
          </cell>
          <cell r="BW30">
            <v>0</v>
          </cell>
          <cell r="BX30">
            <v>2751</v>
          </cell>
          <cell r="BY30">
            <v>34</v>
          </cell>
          <cell r="BZ30">
            <v>443</v>
          </cell>
          <cell r="CA30">
            <v>72</v>
          </cell>
          <cell r="CB30">
            <v>153</v>
          </cell>
          <cell r="CC30">
            <v>755</v>
          </cell>
          <cell r="CD30">
            <v>88</v>
          </cell>
          <cell r="CE30">
            <v>0</v>
          </cell>
          <cell r="CF30">
            <v>1046</v>
          </cell>
          <cell r="CG30">
            <v>92</v>
          </cell>
          <cell r="CH30">
            <v>886</v>
          </cell>
          <cell r="CI30">
            <v>277</v>
          </cell>
          <cell r="CJ30">
            <v>139</v>
          </cell>
          <cell r="CK30">
            <v>44</v>
          </cell>
          <cell r="CL30">
            <v>20</v>
          </cell>
          <cell r="CM30">
            <v>244</v>
          </cell>
          <cell r="CN30">
            <v>443</v>
          </cell>
          <cell r="CO30">
            <v>144</v>
          </cell>
        </row>
        <row r="31">
          <cell r="A31" t="str">
            <v>Circuit kilometers 2 phase</v>
          </cell>
          <cell r="B31" t="str">
            <v>KMC2</v>
          </cell>
          <cell r="C31">
            <v>2006</v>
          </cell>
          <cell r="D31">
            <v>0</v>
          </cell>
          <cell r="E31">
            <v>0</v>
          </cell>
          <cell r="F31">
            <v>6</v>
          </cell>
          <cell r="G31">
            <v>10</v>
          </cell>
          <cell r="H31">
            <v>0</v>
          </cell>
          <cell r="I31">
            <v>0</v>
          </cell>
          <cell r="J31">
            <v>0</v>
          </cell>
          <cell r="K31">
            <v>2</v>
          </cell>
          <cell r="L31">
            <v>0</v>
          </cell>
          <cell r="M31">
            <v>0</v>
          </cell>
          <cell r="N31">
            <v>2</v>
          </cell>
          <cell r="O31">
            <v>2</v>
          </cell>
          <cell r="P31">
            <v>1</v>
          </cell>
          <cell r="Q31">
            <v>1</v>
          </cell>
          <cell r="R31">
            <v>0</v>
          </cell>
          <cell r="S31">
            <v>1</v>
          </cell>
          <cell r="T31">
            <v>26</v>
          </cell>
          <cell r="U31">
            <v>0</v>
          </cell>
          <cell r="V31">
            <v>101</v>
          </cell>
          <cell r="W31">
            <v>5</v>
          </cell>
          <cell r="X31">
            <v>1</v>
          </cell>
          <cell r="Y31">
            <v>0</v>
          </cell>
          <cell r="Z31">
            <v>5</v>
          </cell>
          <cell r="AA31">
            <v>8</v>
          </cell>
          <cell r="AB31">
            <v>0</v>
          </cell>
          <cell r="AC31">
            <v>37</v>
          </cell>
          <cell r="AD31">
            <v>0</v>
          </cell>
          <cell r="AE31">
            <v>0</v>
          </cell>
          <cell r="AF31">
            <v>0</v>
          </cell>
          <cell r="AG31">
            <v>0</v>
          </cell>
          <cell r="AH31">
            <v>0</v>
          </cell>
          <cell r="AI31">
            <v>59</v>
          </cell>
          <cell r="AJ31">
            <v>0</v>
          </cell>
          <cell r="AK31">
            <v>0</v>
          </cell>
          <cell r="AL31">
            <v>20</v>
          </cell>
          <cell r="AM31">
            <v>1</v>
          </cell>
          <cell r="AN31">
            <v>0</v>
          </cell>
          <cell r="AO31">
            <v>22</v>
          </cell>
          <cell r="AP31">
            <v>3582</v>
          </cell>
          <cell r="AQ31">
            <v>3582</v>
          </cell>
          <cell r="AR31">
            <v>0</v>
          </cell>
          <cell r="AS31">
            <v>220</v>
          </cell>
          <cell r="AT31">
            <v>4</v>
          </cell>
          <cell r="AU31">
            <v>0</v>
          </cell>
          <cell r="AV31">
            <v>0</v>
          </cell>
          <cell r="AW31">
            <v>0</v>
          </cell>
          <cell r="AX31">
            <v>0</v>
          </cell>
          <cell r="AY31">
            <v>36</v>
          </cell>
          <cell r="AZ31">
            <v>0</v>
          </cell>
          <cell r="BA31">
            <v>0</v>
          </cell>
          <cell r="BB31">
            <v>0</v>
          </cell>
          <cell r="BC31">
            <v>25</v>
          </cell>
          <cell r="BD31">
            <v>0</v>
          </cell>
          <cell r="BE31">
            <v>7</v>
          </cell>
          <cell r="BF31">
            <v>0</v>
          </cell>
          <cell r="BG31">
            <v>7</v>
          </cell>
          <cell r="BH31">
            <v>0</v>
          </cell>
          <cell r="BI31">
            <v>1</v>
          </cell>
          <cell r="BJ31">
            <v>5</v>
          </cell>
          <cell r="BK31">
            <v>0</v>
          </cell>
          <cell r="BL31">
            <v>2</v>
          </cell>
          <cell r="BM31">
            <v>0</v>
          </cell>
          <cell r="BN31">
            <v>0</v>
          </cell>
          <cell r="BO31">
            <v>0</v>
          </cell>
          <cell r="BP31">
            <v>0</v>
          </cell>
          <cell r="BQ31">
            <v>6</v>
          </cell>
          <cell r="BR31">
            <v>0</v>
          </cell>
          <cell r="BS31">
            <v>1</v>
          </cell>
          <cell r="BT31">
            <v>10</v>
          </cell>
          <cell r="BU31">
            <v>0</v>
          </cell>
          <cell r="BV31">
            <v>8</v>
          </cell>
          <cell r="BW31">
            <v>0</v>
          </cell>
          <cell r="BX31">
            <v>79</v>
          </cell>
          <cell r="BY31">
            <v>1</v>
          </cell>
          <cell r="BZ31">
            <v>0</v>
          </cell>
          <cell r="CA31">
            <v>0</v>
          </cell>
          <cell r="CB31">
            <v>16</v>
          </cell>
          <cell r="CC31">
            <v>0</v>
          </cell>
          <cell r="CD31">
            <v>0</v>
          </cell>
          <cell r="CE31">
            <v>0</v>
          </cell>
          <cell r="CF31">
            <v>21</v>
          </cell>
          <cell r="CG31">
            <v>8</v>
          </cell>
          <cell r="CH31">
            <v>42</v>
          </cell>
          <cell r="CI31">
            <v>0</v>
          </cell>
          <cell r="CJ31">
            <v>0</v>
          </cell>
          <cell r="CK31">
            <v>0</v>
          </cell>
          <cell r="CL31">
            <v>0</v>
          </cell>
          <cell r="CM31">
            <v>4</v>
          </cell>
          <cell r="CN31">
            <v>10</v>
          </cell>
          <cell r="CO31">
            <v>0</v>
          </cell>
        </row>
        <row r="32">
          <cell r="A32" t="str">
            <v>Circuit kms single phase</v>
          </cell>
          <cell r="B32" t="str">
            <v>KMC1</v>
          </cell>
          <cell r="C32">
            <v>2006</v>
          </cell>
          <cell r="D32">
            <v>45</v>
          </cell>
          <cell r="E32">
            <v>761</v>
          </cell>
          <cell r="F32">
            <v>314</v>
          </cell>
          <cell r="G32">
            <v>148</v>
          </cell>
          <cell r="H32">
            <v>256</v>
          </cell>
          <cell r="I32">
            <v>481</v>
          </cell>
          <cell r="J32">
            <v>233</v>
          </cell>
          <cell r="K32">
            <v>634</v>
          </cell>
          <cell r="L32">
            <v>0</v>
          </cell>
          <cell r="M32">
            <v>72</v>
          </cell>
          <cell r="N32">
            <v>9</v>
          </cell>
          <cell r="O32">
            <v>277</v>
          </cell>
          <cell r="P32">
            <v>10</v>
          </cell>
          <cell r="Q32">
            <v>14</v>
          </cell>
          <cell r="R32">
            <v>2</v>
          </cell>
          <cell r="S32">
            <v>72</v>
          </cell>
          <cell r="T32">
            <v>549</v>
          </cell>
          <cell r="U32">
            <v>0</v>
          </cell>
          <cell r="V32">
            <v>1906</v>
          </cell>
          <cell r="W32">
            <v>106</v>
          </cell>
          <cell r="X32">
            <v>105</v>
          </cell>
          <cell r="Y32">
            <v>296</v>
          </cell>
          <cell r="Z32">
            <v>123</v>
          </cell>
          <cell r="AA32">
            <v>27</v>
          </cell>
          <cell r="AB32">
            <v>4</v>
          </cell>
          <cell r="AC32">
            <v>1342</v>
          </cell>
          <cell r="AD32">
            <v>369</v>
          </cell>
          <cell r="AE32">
            <v>352</v>
          </cell>
          <cell r="AF32">
            <v>17</v>
          </cell>
          <cell r="AG32">
            <v>94</v>
          </cell>
          <cell r="AH32">
            <v>547</v>
          </cell>
          <cell r="AI32">
            <v>1025</v>
          </cell>
          <cell r="AJ32">
            <v>940</v>
          </cell>
          <cell r="AK32">
            <v>41</v>
          </cell>
          <cell r="AL32">
            <v>1527</v>
          </cell>
          <cell r="AM32">
            <v>9</v>
          </cell>
          <cell r="AN32">
            <v>23</v>
          </cell>
          <cell r="AO32">
            <v>1467</v>
          </cell>
          <cell r="AP32">
            <v>71066</v>
          </cell>
          <cell r="AQ32">
            <v>71055</v>
          </cell>
          <cell r="AR32">
            <v>11</v>
          </cell>
          <cell r="AS32">
            <v>2321</v>
          </cell>
          <cell r="AT32">
            <v>218</v>
          </cell>
          <cell r="AU32">
            <v>37</v>
          </cell>
          <cell r="AV32">
            <v>96</v>
          </cell>
          <cell r="AW32">
            <v>1028</v>
          </cell>
          <cell r="AX32">
            <v>42</v>
          </cell>
          <cell r="AY32">
            <v>109</v>
          </cell>
          <cell r="AZ32">
            <v>1391</v>
          </cell>
          <cell r="BA32">
            <v>45</v>
          </cell>
          <cell r="BB32">
            <v>25</v>
          </cell>
          <cell r="BC32">
            <v>363</v>
          </cell>
          <cell r="BD32">
            <v>3</v>
          </cell>
          <cell r="BE32">
            <v>688</v>
          </cell>
          <cell r="BF32">
            <v>384</v>
          </cell>
          <cell r="BG32">
            <v>304</v>
          </cell>
          <cell r="BH32">
            <v>1250</v>
          </cell>
          <cell r="BI32">
            <v>408</v>
          </cell>
          <cell r="BJ32">
            <v>842</v>
          </cell>
          <cell r="BK32">
            <v>150</v>
          </cell>
          <cell r="BL32">
            <v>342</v>
          </cell>
          <cell r="BM32">
            <v>242</v>
          </cell>
          <cell r="BN32">
            <v>170</v>
          </cell>
          <cell r="BO32">
            <v>658</v>
          </cell>
          <cell r="BP32">
            <v>69</v>
          </cell>
          <cell r="BQ32">
            <v>75</v>
          </cell>
          <cell r="BR32">
            <v>583</v>
          </cell>
          <cell r="BS32">
            <v>51</v>
          </cell>
          <cell r="BT32">
            <v>258</v>
          </cell>
          <cell r="BU32">
            <v>44</v>
          </cell>
          <cell r="BV32">
            <v>186</v>
          </cell>
          <cell r="BW32">
            <v>0</v>
          </cell>
          <cell r="BX32">
            <v>3188</v>
          </cell>
          <cell r="BY32">
            <v>20</v>
          </cell>
          <cell r="BZ32">
            <v>35</v>
          </cell>
          <cell r="CA32">
            <v>139</v>
          </cell>
          <cell r="CB32">
            <v>78</v>
          </cell>
          <cell r="CC32">
            <v>584</v>
          </cell>
          <cell r="CD32">
            <v>63</v>
          </cell>
          <cell r="CE32">
            <v>0</v>
          </cell>
          <cell r="CF32">
            <v>771</v>
          </cell>
          <cell r="CG32">
            <v>124</v>
          </cell>
          <cell r="CH32">
            <v>414</v>
          </cell>
          <cell r="CI32">
            <v>153</v>
          </cell>
          <cell r="CJ32">
            <v>26</v>
          </cell>
          <cell r="CK32">
            <v>21</v>
          </cell>
          <cell r="CL32">
            <v>14</v>
          </cell>
          <cell r="CM32">
            <v>186</v>
          </cell>
          <cell r="CN32">
            <v>543</v>
          </cell>
          <cell r="CO32">
            <v>113</v>
          </cell>
        </row>
        <row r="33">
          <cell r="A33" t="str">
            <v>No transmission transformers</v>
          </cell>
          <cell r="B33" t="str">
            <v>NTRST</v>
          </cell>
          <cell r="C33">
            <v>2006</v>
          </cell>
          <cell r="D33">
            <v>0</v>
          </cell>
          <cell r="E33">
            <v>0</v>
          </cell>
          <cell r="F33">
            <v>0</v>
          </cell>
          <cell r="G33">
            <v>0</v>
          </cell>
          <cell r="H33">
            <v>1</v>
          </cell>
          <cell r="I33">
            <v>0</v>
          </cell>
          <cell r="J33">
            <v>0</v>
          </cell>
          <cell r="K33">
            <v>2</v>
          </cell>
          <cell r="L33">
            <v>2</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22</v>
          </cell>
          <cell r="AD33">
            <v>0</v>
          </cell>
          <cell r="AE33">
            <v>0</v>
          </cell>
          <cell r="AF33">
            <v>0</v>
          </cell>
          <cell r="AG33">
            <v>0</v>
          </cell>
          <cell r="AH33">
            <v>0</v>
          </cell>
          <cell r="AI33">
            <v>0</v>
          </cell>
          <cell r="AJ33">
            <v>0</v>
          </cell>
          <cell r="AK33">
            <v>0</v>
          </cell>
          <cell r="AL33">
            <v>0</v>
          </cell>
          <cell r="AM33">
            <v>0</v>
          </cell>
          <cell r="AN33">
            <v>1</v>
          </cell>
          <cell r="AO33">
            <v>2</v>
          </cell>
          <cell r="AP33">
            <v>277</v>
          </cell>
          <cell r="AQ33">
            <v>277</v>
          </cell>
          <cell r="AR33">
            <v>0</v>
          </cell>
          <cell r="AS33">
            <v>22</v>
          </cell>
          <cell r="AT33">
            <v>0</v>
          </cell>
          <cell r="AU33">
            <v>3</v>
          </cell>
          <cell r="AV33">
            <v>0</v>
          </cell>
          <cell r="AW33">
            <v>16</v>
          </cell>
          <cell r="AX33">
            <v>0</v>
          </cell>
          <cell r="AY33">
            <v>0</v>
          </cell>
          <cell r="AZ33">
            <v>0</v>
          </cell>
          <cell r="BA33">
            <v>0</v>
          </cell>
          <cell r="BB33">
            <v>0</v>
          </cell>
          <cell r="BC33">
            <v>0</v>
          </cell>
          <cell r="BD33">
            <v>0</v>
          </cell>
          <cell r="BE33">
            <v>0</v>
          </cell>
          <cell r="BF33">
            <v>0</v>
          </cell>
          <cell r="BG33">
            <v>0</v>
          </cell>
          <cell r="BH33">
            <v>0</v>
          </cell>
          <cell r="BI33">
            <v>2</v>
          </cell>
          <cell r="BJ33">
            <v>0</v>
          </cell>
          <cell r="BK33">
            <v>2</v>
          </cell>
          <cell r="BL33">
            <v>1</v>
          </cell>
          <cell r="BM33">
            <v>0</v>
          </cell>
          <cell r="BN33">
            <v>0</v>
          </cell>
          <cell r="BO33">
            <v>0</v>
          </cell>
          <cell r="BP33">
            <v>0</v>
          </cell>
          <cell r="BQ33">
            <v>0</v>
          </cell>
          <cell r="BR33">
            <v>0</v>
          </cell>
          <cell r="BS33">
            <v>0</v>
          </cell>
          <cell r="BT33">
            <v>8</v>
          </cell>
          <cell r="BU33">
            <v>0</v>
          </cell>
          <cell r="BV33">
            <v>0</v>
          </cell>
          <cell r="BW33">
            <v>0</v>
          </cell>
          <cell r="BX33">
            <v>10</v>
          </cell>
          <cell r="BY33">
            <v>0</v>
          </cell>
          <cell r="BZ33">
            <v>0</v>
          </cell>
          <cell r="CA33">
            <v>0</v>
          </cell>
          <cell r="CB33">
            <v>0</v>
          </cell>
          <cell r="CC33">
            <v>0</v>
          </cell>
          <cell r="CD33">
            <v>0</v>
          </cell>
          <cell r="CE33">
            <v>2</v>
          </cell>
          <cell r="CF33">
            <v>0</v>
          </cell>
          <cell r="CG33">
            <v>0</v>
          </cell>
          <cell r="CH33">
            <v>8</v>
          </cell>
          <cell r="CI33">
            <v>0</v>
          </cell>
          <cell r="CJ33">
            <v>0</v>
          </cell>
          <cell r="CK33">
            <v>0</v>
          </cell>
          <cell r="CL33">
            <v>0</v>
          </cell>
          <cell r="CM33">
            <v>0</v>
          </cell>
          <cell r="CN33">
            <v>0</v>
          </cell>
          <cell r="CO33">
            <v>0</v>
          </cell>
        </row>
        <row r="34">
          <cell r="A34" t="str">
            <v>No subtransmission transformer</v>
          </cell>
          <cell r="B34" t="str">
            <v>NTRFST</v>
          </cell>
          <cell r="C34">
            <v>2006</v>
          </cell>
          <cell r="D34">
            <v>4</v>
          </cell>
          <cell r="E34">
            <v>40</v>
          </cell>
          <cell r="F34">
            <v>23</v>
          </cell>
          <cell r="G34">
            <v>2</v>
          </cell>
          <cell r="H34">
            <v>4</v>
          </cell>
          <cell r="I34">
            <v>0</v>
          </cell>
          <cell r="J34">
            <v>12</v>
          </cell>
          <cell r="K34">
            <v>6</v>
          </cell>
          <cell r="L34">
            <v>8</v>
          </cell>
          <cell r="M34">
            <v>6</v>
          </cell>
          <cell r="N34">
            <v>0</v>
          </cell>
          <cell r="O34">
            <v>0</v>
          </cell>
          <cell r="P34">
            <v>4</v>
          </cell>
          <cell r="Q34">
            <v>1</v>
          </cell>
          <cell r="R34">
            <v>0</v>
          </cell>
          <cell r="S34">
            <v>0</v>
          </cell>
          <cell r="T34">
            <v>23</v>
          </cell>
          <cell r="U34">
            <v>8</v>
          </cell>
          <cell r="V34">
            <v>107</v>
          </cell>
          <cell r="W34">
            <v>10</v>
          </cell>
          <cell r="X34">
            <v>0</v>
          </cell>
          <cell r="Y34">
            <v>6</v>
          </cell>
          <cell r="Z34">
            <v>10</v>
          </cell>
          <cell r="AA34">
            <v>0</v>
          </cell>
          <cell r="AB34">
            <v>0</v>
          </cell>
          <cell r="AC34">
            <v>21</v>
          </cell>
          <cell r="AD34">
            <v>34</v>
          </cell>
          <cell r="AE34">
            <v>27</v>
          </cell>
          <cell r="AF34">
            <v>7</v>
          </cell>
          <cell r="AG34">
            <v>0</v>
          </cell>
          <cell r="AH34">
            <v>0</v>
          </cell>
          <cell r="AI34">
            <v>14</v>
          </cell>
          <cell r="AJ34">
            <v>74</v>
          </cell>
          <cell r="AK34">
            <v>0</v>
          </cell>
          <cell r="AL34">
            <v>80</v>
          </cell>
          <cell r="AM34">
            <v>0</v>
          </cell>
          <cell r="AN34">
            <v>3</v>
          </cell>
          <cell r="AO34">
            <v>24</v>
          </cell>
          <cell r="AP34">
            <v>1421</v>
          </cell>
          <cell r="AQ34">
            <v>1421</v>
          </cell>
          <cell r="AR34">
            <v>0</v>
          </cell>
          <cell r="AS34">
            <v>154</v>
          </cell>
          <cell r="AT34">
            <v>17</v>
          </cell>
          <cell r="AU34">
            <v>0</v>
          </cell>
          <cell r="AV34">
            <v>34</v>
          </cell>
          <cell r="AW34">
            <v>7</v>
          </cell>
          <cell r="AX34">
            <v>0</v>
          </cell>
          <cell r="AY34">
            <v>7</v>
          </cell>
          <cell r="AZ34">
            <v>49</v>
          </cell>
          <cell r="BA34">
            <v>0</v>
          </cell>
          <cell r="BB34">
            <v>6</v>
          </cell>
          <cell r="BC34">
            <v>0</v>
          </cell>
          <cell r="BD34">
            <v>0</v>
          </cell>
          <cell r="BE34">
            <v>13</v>
          </cell>
          <cell r="BF34">
            <v>13</v>
          </cell>
          <cell r="BG34">
            <v>0</v>
          </cell>
          <cell r="BH34">
            <v>0</v>
          </cell>
          <cell r="BI34">
            <v>14</v>
          </cell>
          <cell r="BJ34">
            <v>0</v>
          </cell>
          <cell r="BK34">
            <v>32</v>
          </cell>
          <cell r="BL34">
            <v>13</v>
          </cell>
          <cell r="BM34">
            <v>21</v>
          </cell>
          <cell r="BN34">
            <v>0</v>
          </cell>
          <cell r="BO34">
            <v>38</v>
          </cell>
          <cell r="BP34">
            <v>0</v>
          </cell>
          <cell r="BQ34">
            <v>0</v>
          </cell>
          <cell r="BR34">
            <v>16</v>
          </cell>
          <cell r="BS34">
            <v>11</v>
          </cell>
          <cell r="BT34">
            <v>33</v>
          </cell>
          <cell r="BU34">
            <v>5</v>
          </cell>
          <cell r="BV34">
            <v>39</v>
          </cell>
          <cell r="BW34">
            <v>7</v>
          </cell>
          <cell r="BX34">
            <v>17</v>
          </cell>
          <cell r="BY34">
            <v>5</v>
          </cell>
          <cell r="BZ34">
            <v>9</v>
          </cell>
          <cell r="CA34">
            <v>0</v>
          </cell>
          <cell r="CB34">
            <v>0</v>
          </cell>
          <cell r="CC34">
            <v>37</v>
          </cell>
          <cell r="CD34">
            <v>3</v>
          </cell>
          <cell r="CE34">
            <v>0</v>
          </cell>
          <cell r="CF34">
            <v>66</v>
          </cell>
          <cell r="CG34">
            <v>3</v>
          </cell>
          <cell r="CH34">
            <v>27</v>
          </cell>
          <cell r="CI34">
            <v>446</v>
          </cell>
          <cell r="CJ34">
            <v>6</v>
          </cell>
          <cell r="CK34">
            <v>4</v>
          </cell>
          <cell r="CL34">
            <v>0</v>
          </cell>
          <cell r="CM34">
            <v>26</v>
          </cell>
          <cell r="CN34">
            <v>17</v>
          </cell>
          <cell r="CO34">
            <v>0</v>
          </cell>
        </row>
        <row r="35">
          <cell r="A35" t="str">
            <v>No distribution transformers</v>
          </cell>
          <cell r="B35" t="str">
            <v>NTRFD</v>
          </cell>
          <cell r="C35">
            <v>2006</v>
          </cell>
          <cell r="D35">
            <v>324</v>
          </cell>
          <cell r="E35">
            <v>8901</v>
          </cell>
          <cell r="F35">
            <v>5016</v>
          </cell>
          <cell r="G35">
            <v>3041</v>
          </cell>
          <cell r="H35">
            <v>3364</v>
          </cell>
          <cell r="I35">
            <v>8880</v>
          </cell>
          <cell r="J35">
            <v>2030</v>
          </cell>
          <cell r="K35">
            <v>6803</v>
          </cell>
          <cell r="L35">
            <v>2338</v>
          </cell>
          <cell r="M35">
            <v>815</v>
          </cell>
          <cell r="N35">
            <v>1</v>
          </cell>
          <cell r="O35">
            <v>3603</v>
          </cell>
          <cell r="P35">
            <v>239</v>
          </cell>
          <cell r="Q35">
            <v>281</v>
          </cell>
          <cell r="R35">
            <v>68</v>
          </cell>
          <cell r="S35">
            <v>1526</v>
          </cell>
          <cell r="T35">
            <v>8016</v>
          </cell>
          <cell r="U35">
            <v>785</v>
          </cell>
          <cell r="V35">
            <v>25400</v>
          </cell>
          <cell r="W35">
            <v>1563</v>
          </cell>
          <cell r="X35">
            <v>721</v>
          </cell>
          <cell r="Y35">
            <v>3100</v>
          </cell>
          <cell r="Z35">
            <v>2418</v>
          </cell>
          <cell r="AA35">
            <v>792</v>
          </cell>
          <cell r="AB35">
            <v>75</v>
          </cell>
          <cell r="AC35">
            <v>6000</v>
          </cell>
          <cell r="AD35">
            <v>5496</v>
          </cell>
          <cell r="AE35">
            <v>5066</v>
          </cell>
          <cell r="AF35">
            <v>430</v>
          </cell>
          <cell r="AG35">
            <v>1414</v>
          </cell>
          <cell r="AH35">
            <v>5570</v>
          </cell>
          <cell r="AI35">
            <v>7039</v>
          </cell>
          <cell r="AJ35">
            <v>3617</v>
          </cell>
          <cell r="AK35">
            <v>59</v>
          </cell>
          <cell r="AL35">
            <v>23459</v>
          </cell>
          <cell r="AM35">
            <v>177</v>
          </cell>
          <cell r="AN35">
            <v>737</v>
          </cell>
          <cell r="AO35">
            <v>14449</v>
          </cell>
          <cell r="AP35">
            <v>520182</v>
          </cell>
          <cell r="AQ35">
            <v>520010</v>
          </cell>
          <cell r="AR35">
            <v>172</v>
          </cell>
          <cell r="AS35">
            <v>38500</v>
          </cell>
          <cell r="AT35">
            <v>3024</v>
          </cell>
          <cell r="AU35">
            <v>688</v>
          </cell>
          <cell r="AV35">
            <v>2200</v>
          </cell>
          <cell r="AW35">
            <v>9853</v>
          </cell>
          <cell r="AX35">
            <v>975</v>
          </cell>
          <cell r="AY35">
            <v>1927</v>
          </cell>
          <cell r="AZ35">
            <v>14788</v>
          </cell>
          <cell r="BA35">
            <v>1113</v>
          </cell>
          <cell r="BB35">
            <v>1235</v>
          </cell>
          <cell r="BC35">
            <v>4320</v>
          </cell>
          <cell r="BD35">
            <v>15</v>
          </cell>
          <cell r="BE35">
            <v>3923</v>
          </cell>
          <cell r="BF35">
            <v>3268</v>
          </cell>
          <cell r="BG35">
            <v>655</v>
          </cell>
          <cell r="BH35">
            <v>8844</v>
          </cell>
          <cell r="BI35">
            <v>4030</v>
          </cell>
          <cell r="BJ35">
            <v>4814</v>
          </cell>
          <cell r="BK35">
            <v>1701</v>
          </cell>
          <cell r="BL35">
            <v>4389</v>
          </cell>
          <cell r="BM35">
            <v>3912</v>
          </cell>
          <cell r="BN35">
            <v>0</v>
          </cell>
          <cell r="BO35">
            <v>7980</v>
          </cell>
          <cell r="BP35">
            <v>1252</v>
          </cell>
          <cell r="BQ35">
            <v>1737</v>
          </cell>
          <cell r="BR35">
            <v>6275</v>
          </cell>
          <cell r="BS35">
            <v>1592</v>
          </cell>
          <cell r="BT35">
            <v>5927</v>
          </cell>
          <cell r="BU35">
            <v>687</v>
          </cell>
          <cell r="BV35">
            <v>3733</v>
          </cell>
          <cell r="BW35">
            <v>2047</v>
          </cell>
          <cell r="BX35">
            <v>30676</v>
          </cell>
          <cell r="BY35">
            <v>640</v>
          </cell>
          <cell r="BZ35">
            <v>965</v>
          </cell>
          <cell r="CA35">
            <v>942</v>
          </cell>
          <cell r="CB35">
            <v>1314</v>
          </cell>
          <cell r="CC35">
            <v>6919</v>
          </cell>
          <cell r="CD35">
            <v>850</v>
          </cell>
          <cell r="CE35">
            <v>66000</v>
          </cell>
          <cell r="CF35">
            <v>15182</v>
          </cell>
          <cell r="CG35">
            <v>1407</v>
          </cell>
          <cell r="CH35">
            <v>8942</v>
          </cell>
          <cell r="CI35">
            <v>2024</v>
          </cell>
          <cell r="CJ35">
            <v>667</v>
          </cell>
          <cell r="CK35">
            <v>452</v>
          </cell>
          <cell r="CL35">
            <v>0</v>
          </cell>
          <cell r="CM35">
            <v>2987</v>
          </cell>
          <cell r="CN35">
            <v>5152</v>
          </cell>
          <cell r="CO35">
            <v>1626</v>
          </cell>
        </row>
        <row r="36">
          <cell r="A36" t="str">
            <v>Utility average load factor</v>
          </cell>
          <cell r="B36" t="str">
            <v>LF</v>
          </cell>
          <cell r="C36">
            <v>2006</v>
          </cell>
          <cell r="D36">
            <v>79</v>
          </cell>
          <cell r="E36">
            <v>65</v>
          </cell>
          <cell r="F36">
            <v>77</v>
          </cell>
          <cell r="G36">
            <v>65</v>
          </cell>
          <cell r="H36">
            <v>85</v>
          </cell>
          <cell r="I36">
            <v>70</v>
          </cell>
          <cell r="J36">
            <v>75</v>
          </cell>
          <cell r="K36">
            <v>72</v>
          </cell>
          <cell r="L36">
            <v>71</v>
          </cell>
          <cell r="M36">
            <v>71</v>
          </cell>
          <cell r="N36">
            <v>74</v>
          </cell>
          <cell r="O36">
            <v>74</v>
          </cell>
          <cell r="P36">
            <v>66</v>
          </cell>
          <cell r="Q36">
            <v>63</v>
          </cell>
          <cell r="R36">
            <v>0</v>
          </cell>
          <cell r="S36">
            <v>0</v>
          </cell>
          <cell r="T36">
            <v>53</v>
          </cell>
          <cell r="U36">
            <v>71</v>
          </cell>
          <cell r="V36">
            <v>73</v>
          </cell>
          <cell r="W36">
            <v>74</v>
          </cell>
          <cell r="X36">
            <v>71</v>
          </cell>
          <cell r="Y36">
            <v>67</v>
          </cell>
          <cell r="Z36">
            <v>89</v>
          </cell>
          <cell r="AA36">
            <v>69</v>
          </cell>
          <cell r="AB36">
            <v>66</v>
          </cell>
          <cell r="AC36">
            <v>76</v>
          </cell>
          <cell r="AD36">
            <v>0</v>
          </cell>
          <cell r="AE36">
            <v>69</v>
          </cell>
          <cell r="AF36">
            <v>71</v>
          </cell>
          <cell r="AG36">
            <v>66</v>
          </cell>
          <cell r="AH36">
            <v>75</v>
          </cell>
          <cell r="AI36">
            <v>60</v>
          </cell>
          <cell r="AJ36">
            <v>0</v>
          </cell>
          <cell r="AK36">
            <v>71</v>
          </cell>
          <cell r="AL36">
            <v>74</v>
          </cell>
          <cell r="AM36">
            <v>70</v>
          </cell>
          <cell r="AN36">
            <v>71</v>
          </cell>
          <cell r="AO36">
            <v>73</v>
          </cell>
          <cell r="AP36">
            <v>0</v>
          </cell>
          <cell r="AQ36">
            <v>78</v>
          </cell>
          <cell r="AR36">
            <v>68</v>
          </cell>
          <cell r="AS36">
            <v>722</v>
          </cell>
          <cell r="AT36">
            <v>54</v>
          </cell>
          <cell r="AU36">
            <v>73</v>
          </cell>
          <cell r="AV36">
            <v>75</v>
          </cell>
          <cell r="AW36">
            <v>72</v>
          </cell>
          <cell r="AX36">
            <v>75</v>
          </cell>
          <cell r="AY36">
            <v>72</v>
          </cell>
          <cell r="AZ36">
            <v>72</v>
          </cell>
          <cell r="BA36">
            <v>0</v>
          </cell>
          <cell r="BB36">
            <v>72</v>
          </cell>
          <cell r="BC36">
            <v>72</v>
          </cell>
          <cell r="BD36">
            <v>0</v>
          </cell>
          <cell r="BE36">
            <v>0</v>
          </cell>
          <cell r="BF36">
            <v>68</v>
          </cell>
          <cell r="BG36">
            <v>69</v>
          </cell>
          <cell r="BH36">
            <v>0</v>
          </cell>
          <cell r="BI36">
            <v>73</v>
          </cell>
          <cell r="BJ36">
            <v>0</v>
          </cell>
          <cell r="BK36">
            <v>69</v>
          </cell>
          <cell r="BL36">
            <v>0</v>
          </cell>
          <cell r="BM36">
            <v>75</v>
          </cell>
          <cell r="BN36">
            <v>72</v>
          </cell>
          <cell r="BO36">
            <v>69</v>
          </cell>
          <cell r="BP36">
            <v>70</v>
          </cell>
          <cell r="BQ36">
            <v>75</v>
          </cell>
          <cell r="BR36">
            <v>59</v>
          </cell>
          <cell r="BS36">
            <v>59</v>
          </cell>
          <cell r="BT36">
            <v>76</v>
          </cell>
          <cell r="BU36">
            <v>70</v>
          </cell>
          <cell r="BV36">
            <v>70</v>
          </cell>
          <cell r="BW36">
            <v>68</v>
          </cell>
          <cell r="BX36">
            <v>69</v>
          </cell>
          <cell r="BY36">
            <v>70</v>
          </cell>
          <cell r="BZ36">
            <v>0</v>
          </cell>
          <cell r="CA36">
            <v>8</v>
          </cell>
          <cell r="CB36">
            <v>56</v>
          </cell>
          <cell r="CC36">
            <v>75</v>
          </cell>
          <cell r="CD36">
            <v>70</v>
          </cell>
          <cell r="CE36">
            <v>74</v>
          </cell>
          <cell r="CF36">
            <v>72</v>
          </cell>
          <cell r="CG36">
            <v>66</v>
          </cell>
          <cell r="CH36">
            <v>71</v>
          </cell>
          <cell r="CI36">
            <v>66</v>
          </cell>
          <cell r="CJ36">
            <v>87</v>
          </cell>
          <cell r="CK36">
            <v>76</v>
          </cell>
          <cell r="CL36">
            <v>70</v>
          </cell>
          <cell r="CM36">
            <v>71</v>
          </cell>
          <cell r="CN36">
            <v>70</v>
          </cell>
          <cell r="CO36">
            <v>70</v>
          </cell>
        </row>
      </sheetData>
      <sheetData sheetId="7" refreshError="1">
        <row r="1">
          <cell r="A1" t="str">
            <v>Distributor Data for Year ended Dec 31st, 2007</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Haldimand County Hydro Inc.</v>
          </cell>
          <cell r="AJ1" t="str">
            <v>Halton Hills Hydro Inc.</v>
          </cell>
          <cell r="AK1" t="str">
            <v>Hearst Power Distribution Company Limited</v>
          </cell>
          <cell r="AL1" t="str">
            <v>Horizon Utilities Corporation</v>
          </cell>
          <cell r="AM1" t="str">
            <v>Hydro 2000 Inc.</v>
          </cell>
          <cell r="AN1" t="str">
            <v>Hydro Hawkesbury Inc.</v>
          </cell>
          <cell r="AO1" t="str">
            <v>Hydro One Brampton Networks Inc.</v>
          </cell>
          <cell r="AP1" t="str">
            <v>Hydro One Networks Inc.</v>
          </cell>
          <cell r="AQ1" t="str">
            <v>Hydro Ottawa Limited</v>
          </cell>
          <cell r="AR1" t="str">
            <v>Innisfil Hydro Distribution Systems Limited</v>
          </cell>
          <cell r="AS1" t="str">
            <v>Kenora Hydro Electric Corporation Ltd.</v>
          </cell>
          <cell r="AT1" t="str">
            <v>Kingston Hydro Corporation</v>
          </cell>
          <cell r="AU1" t="str">
            <v>Kitchener-Wilmot Hydro Inc.</v>
          </cell>
          <cell r="AV1" t="str">
            <v>Lakefront Utilities Inc.</v>
          </cell>
          <cell r="AW1" t="str">
            <v>Lakeland Power Distribution Ltd.</v>
          </cell>
          <cell r="AX1" t="str">
            <v>London Hydro Inc.</v>
          </cell>
          <cell r="AY1" t="str">
            <v>Middlesex Power Distribution Corporation</v>
          </cell>
          <cell r="AZ1" t="str">
            <v>Midland Power Utility Corporation</v>
          </cell>
          <cell r="BA1" t="str">
            <v>Milton Hydro Distribution Inc.</v>
          </cell>
          <cell r="BB1" t="str">
            <v>Newbury Power Inc.</v>
          </cell>
          <cell r="BC1" t="str">
            <v>Newmarket - Tay Power Distribution Ltd.</v>
          </cell>
          <cell r="BD1" t="str">
            <v>Niagara Peninsula Energy Inc.</v>
          </cell>
          <cell r="BE1" t="str">
            <v>Niagara Falls Hydro Inc.</v>
          </cell>
          <cell r="BF1" t="str">
            <v>Peninsula West Utilities Limited</v>
          </cell>
          <cell r="BG1" t="str">
            <v>Niagara-on-the-Lake Hydro Inc.</v>
          </cell>
          <cell r="BH1" t="str">
            <v>Norfolk Power Distribution Inc.</v>
          </cell>
          <cell r="BI1" t="str">
            <v>North Bay Hydro Distribution Limited</v>
          </cell>
          <cell r="BJ1" t="str">
            <v>Northern Ontario Wires Inc.</v>
          </cell>
          <cell r="BK1" t="str">
            <v>Oakville Hydro Electricity Distribution Inc.</v>
          </cell>
          <cell r="BL1" t="str">
            <v>Orangeville Hydro Limited</v>
          </cell>
          <cell r="BM1" t="str">
            <v>Orillia Power Distribution Corporation</v>
          </cell>
          <cell r="BN1" t="str">
            <v>Oshawa PUC Networks Inc.</v>
          </cell>
          <cell r="BO1" t="str">
            <v>Ottawa River Power Corporation</v>
          </cell>
          <cell r="BP1" t="str">
            <v>PUC Distribution Inc.</v>
          </cell>
          <cell r="BQ1" t="str">
            <v>Parry Sound Power Corporation</v>
          </cell>
          <cell r="BR1" t="str">
            <v>Peterborough Distribution Incorporated</v>
          </cell>
          <cell r="BS1" t="str">
            <v>Port Colborne (CNP)</v>
          </cell>
          <cell r="BT1" t="str">
            <v>PowerStream Inc.</v>
          </cell>
          <cell r="BU1" t="str">
            <v>Renfrew Hydro Inc.</v>
          </cell>
          <cell r="BV1" t="str">
            <v>Rideau St. Lawrence Distribution Inc.</v>
          </cell>
          <cell r="BW1" t="str">
            <v>Sioux Lookout Hydro Inc.</v>
          </cell>
          <cell r="BX1" t="str">
            <v>St. Thomas Energy Inc.</v>
          </cell>
          <cell r="BY1" t="str">
            <v>Thunder Bay Hydro Electricity Distribution Inc.</v>
          </cell>
          <cell r="BZ1" t="str">
            <v>Tillsonburg Hydro Inc.</v>
          </cell>
          <cell r="CA1" t="str">
            <v>Toronto Hydro-Electric System Limited</v>
          </cell>
          <cell r="CB1" t="str">
            <v>Veridian Connections Inc.</v>
          </cell>
          <cell r="CC1" t="str">
            <v>Wasaga Distribution Inc.</v>
          </cell>
          <cell r="CD1" t="str">
            <v>Waterloo North Hydro Inc.</v>
          </cell>
          <cell r="CE1" t="str">
            <v>Welland Hydro-Electric System Corp.</v>
          </cell>
          <cell r="CF1" t="str">
            <v>Wellington North Power Inc.</v>
          </cell>
          <cell r="CG1" t="str">
            <v>West Coast Huron Energy Inc.</v>
          </cell>
          <cell r="CH1" t="str">
            <v>West Perth Power Inc.</v>
          </cell>
          <cell r="CI1" t="str">
            <v>Westario Power Inc.</v>
          </cell>
          <cell r="CJ1" t="str">
            <v>Whitby Hydro Electric Corporation</v>
          </cell>
          <cell r="CK1" t="str">
            <v>Woodstock Hydro Services Inc.</v>
          </cell>
        </row>
        <row r="2">
          <cell r="A2" t="str">
            <v>PEG Variables</v>
          </cell>
          <cell r="B2" t="str">
            <v>Name</v>
          </cell>
          <cell r="C2" t="str">
            <v>Year</v>
          </cell>
        </row>
        <row r="4">
          <cell r="A4" t="str">
            <v>Total Plant in Service</v>
          </cell>
          <cell r="B4" t="str">
            <v>PTOT</v>
          </cell>
          <cell r="C4">
            <v>2007</v>
          </cell>
          <cell r="D4">
            <v>4536859.87</v>
          </cell>
          <cell r="E4">
            <v>246193253</v>
          </cell>
          <cell r="F4">
            <v>89527556.329999998</v>
          </cell>
          <cell r="G4">
            <v>23136173.091999996</v>
          </cell>
          <cell r="H4">
            <v>75143731.829999998</v>
          </cell>
          <cell r="I4">
            <v>193224612.53999999</v>
          </cell>
          <cell r="J4">
            <v>27737882.210000005</v>
          </cell>
          <cell r="K4">
            <v>164901672</v>
          </cell>
          <cell r="L4">
            <v>62070564.509999998</v>
          </cell>
          <cell r="M4">
            <v>15539287.620000003</v>
          </cell>
          <cell r="N4">
            <v>2175938.71</v>
          </cell>
          <cell r="O4">
            <v>69948923.420000002</v>
          </cell>
          <cell r="P4">
            <v>1392858.2100000002</v>
          </cell>
          <cell r="Q4">
            <v>2906233.01</v>
          </cell>
          <cell r="R4">
            <v>0</v>
          </cell>
          <cell r="S4">
            <v>23984858.490000002</v>
          </cell>
          <cell r="T4">
            <v>265717865</v>
          </cell>
          <cell r="U4">
            <v>11558960.77</v>
          </cell>
          <cell r="V4">
            <v>820627085</v>
          </cell>
          <cell r="W4">
            <v>23202708.040000003</v>
          </cell>
          <cell r="X4">
            <v>6083745.3700000001</v>
          </cell>
          <cell r="Y4">
            <v>43993857.68</v>
          </cell>
          <cell r="Z4">
            <v>68364809.980000004</v>
          </cell>
          <cell r="AA4">
            <v>9645590.6600000001</v>
          </cell>
          <cell r="AB4">
            <v>1092128.8899999999</v>
          </cell>
          <cell r="AC4">
            <v>102152541.88</v>
          </cell>
          <cell r="AD4">
            <v>159436582.37</v>
          </cell>
          <cell r="AE4">
            <v>153634079.25</v>
          </cell>
          <cell r="AF4">
            <v>5802503.120000001</v>
          </cell>
          <cell r="AG4">
            <v>25675972.949999999</v>
          </cell>
          <cell r="AH4">
            <v>144777882.61999997</v>
          </cell>
          <cell r="AI4">
            <v>48162825.380000003</v>
          </cell>
          <cell r="AJ4">
            <v>45996022</v>
          </cell>
          <cell r="AK4">
            <v>3889797.56</v>
          </cell>
          <cell r="AL4">
            <v>564562298.14999998</v>
          </cell>
          <cell r="AM4">
            <v>755625.96999999986</v>
          </cell>
          <cell r="AN4">
            <v>3086612.2399999998</v>
          </cell>
          <cell r="AO4">
            <v>504004423.91999996</v>
          </cell>
          <cell r="AP4">
            <v>6013977300</v>
          </cell>
          <cell r="AQ4">
            <v>1023549173.6999999</v>
          </cell>
          <cell r="AR4">
            <v>44723915.039999992</v>
          </cell>
          <cell r="AS4">
            <v>11451235.609999998</v>
          </cell>
          <cell r="AT4">
            <v>36184209</v>
          </cell>
          <cell r="AU4">
            <v>286429341.63999999</v>
          </cell>
          <cell r="AV4">
            <v>20422202.300000004</v>
          </cell>
          <cell r="AW4">
            <v>22065310.760000002</v>
          </cell>
          <cell r="AX4">
            <v>340215362.60000002</v>
          </cell>
          <cell r="AY4">
            <v>16542039.799999999</v>
          </cell>
          <cell r="AZ4">
            <v>16516568.35</v>
          </cell>
          <cell r="BA4">
            <v>99467169.62000002</v>
          </cell>
          <cell r="BB4">
            <v>278424</v>
          </cell>
          <cell r="BC4">
            <v>109379897.40999998</v>
          </cell>
          <cell r="BD4">
            <v>173910640.90000001</v>
          </cell>
          <cell r="BE4">
            <v>120387803.65000001</v>
          </cell>
          <cell r="BF4">
            <v>53522837.250000007</v>
          </cell>
          <cell r="BG4">
            <v>40068981.320000008</v>
          </cell>
          <cell r="BH4">
            <v>78976707.51000002</v>
          </cell>
          <cell r="BI4">
            <v>74749728.650000006</v>
          </cell>
          <cell r="BJ4">
            <v>6042907.7000000002</v>
          </cell>
          <cell r="BK4">
            <v>172059955.85000002</v>
          </cell>
          <cell r="BL4">
            <v>29747050.420000002</v>
          </cell>
          <cell r="BM4">
            <v>37173548.579999991</v>
          </cell>
          <cell r="BN4">
            <v>138636292.29000002</v>
          </cell>
          <cell r="BO4">
            <v>23350633.75</v>
          </cell>
          <cell r="BP4">
            <v>75999153.920000002</v>
          </cell>
          <cell r="BQ4">
            <v>10666614.01</v>
          </cell>
          <cell r="BR4">
            <v>64788299.890000008</v>
          </cell>
          <cell r="BS4">
            <v>9695821.3999999985</v>
          </cell>
          <cell r="BT4">
            <v>971952206.34000003</v>
          </cell>
          <cell r="BU4">
            <v>11176445.510000002</v>
          </cell>
          <cell r="BV4">
            <v>4898251.7299999995</v>
          </cell>
          <cell r="BW4">
            <v>7071790.2999999998</v>
          </cell>
          <cell r="BX4">
            <v>40931048.900000006</v>
          </cell>
          <cell r="BY4">
            <v>140189571.24999997</v>
          </cell>
          <cell r="BZ4">
            <v>14567655.58</v>
          </cell>
          <cell r="CA4">
            <v>3722764130.6800003</v>
          </cell>
          <cell r="CB4">
            <v>298835863</v>
          </cell>
          <cell r="CC4">
            <v>19111422.73</v>
          </cell>
          <cell r="CD4">
            <v>195878642.55999997</v>
          </cell>
          <cell r="CE4">
            <v>43650263.360000007</v>
          </cell>
          <cell r="CF4">
            <v>8598028.9399999995</v>
          </cell>
          <cell r="CG4">
            <v>5348373</v>
          </cell>
          <cell r="CH4">
            <v>4535696.9099999992</v>
          </cell>
          <cell r="CI4">
            <v>39431903</v>
          </cell>
          <cell r="CJ4">
            <v>131308756.62</v>
          </cell>
          <cell r="CK4">
            <v>30946706.390000004</v>
          </cell>
        </row>
        <row r="5">
          <cell r="A5" t="str">
            <v>Accumulated Amortization</v>
          </cell>
          <cell r="B5" t="str">
            <v>ACCDEP</v>
          </cell>
          <cell r="C5">
            <v>2007</v>
          </cell>
          <cell r="D5">
            <v>-2584286.2000000002</v>
          </cell>
          <cell r="E5">
            <v>-97897299</v>
          </cell>
          <cell r="F5">
            <v>-48844494.340000004</v>
          </cell>
          <cell r="G5">
            <v>-6168549.5599999996</v>
          </cell>
          <cell r="H5">
            <v>-16725547.539999999</v>
          </cell>
          <cell r="I5">
            <v>-104290507.25</v>
          </cell>
          <cell r="J5">
            <v>-11754666.18</v>
          </cell>
          <cell r="K5">
            <v>-73820461</v>
          </cell>
          <cell r="L5">
            <v>-24032611.98</v>
          </cell>
          <cell r="M5">
            <v>-7619795.71</v>
          </cell>
          <cell r="N5">
            <v>-1303139.21</v>
          </cell>
          <cell r="O5">
            <v>-21462652.640000001</v>
          </cell>
          <cell r="P5">
            <v>-345425.9</v>
          </cell>
          <cell r="Q5">
            <v>-700670.81</v>
          </cell>
          <cell r="R5">
            <v>0</v>
          </cell>
          <cell r="S5">
            <v>-12238748.220000001</v>
          </cell>
          <cell r="T5">
            <v>-88326661</v>
          </cell>
          <cell r="U5">
            <v>-3634643.24</v>
          </cell>
          <cell r="V5">
            <v>-364037045</v>
          </cell>
          <cell r="W5">
            <v>-4887735.13</v>
          </cell>
          <cell r="X5">
            <v>-4037772.39</v>
          </cell>
          <cell r="Y5">
            <v>-10078195.890000001</v>
          </cell>
          <cell r="Z5">
            <v>-35520873.399999999</v>
          </cell>
          <cell r="AA5">
            <v>-6479990.0300000003</v>
          </cell>
          <cell r="AB5">
            <v>-779762.5</v>
          </cell>
          <cell r="AC5">
            <v>-45480756.719999999</v>
          </cell>
          <cell r="AD5">
            <v>-90643190.089999989</v>
          </cell>
          <cell r="AE5">
            <v>-86459259.349999994</v>
          </cell>
          <cell r="AF5">
            <v>-4183930.74</v>
          </cell>
          <cell r="AG5">
            <v>-10951970.23</v>
          </cell>
          <cell r="AH5">
            <v>-37420370.259999998</v>
          </cell>
          <cell r="AI5">
            <v>-15628649.360000001</v>
          </cell>
          <cell r="AJ5">
            <v>-12886963</v>
          </cell>
          <cell r="AK5">
            <v>-2933718.96</v>
          </cell>
          <cell r="AL5">
            <v>-277963182.35000002</v>
          </cell>
          <cell r="AM5">
            <v>-275164.90999999997</v>
          </cell>
          <cell r="AN5">
            <v>-1173117.54</v>
          </cell>
          <cell r="AO5">
            <v>-199060181.41</v>
          </cell>
          <cell r="AP5">
            <v>-2305174300</v>
          </cell>
          <cell r="AQ5">
            <v>-455406770.13</v>
          </cell>
          <cell r="AR5">
            <v>-23392528.620000001</v>
          </cell>
          <cell r="AS5">
            <v>-5699741.0899999999</v>
          </cell>
          <cell r="AT5">
            <v>-11849144</v>
          </cell>
          <cell r="AU5">
            <v>-122918702.28</v>
          </cell>
          <cell r="AV5">
            <v>-9438134</v>
          </cell>
          <cell r="AW5">
            <v>-6452405.75</v>
          </cell>
          <cell r="AX5">
            <v>-152174477.94</v>
          </cell>
          <cell r="AY5">
            <v>-8383709.0199999996</v>
          </cell>
          <cell r="AZ5">
            <v>-9364816.4199999999</v>
          </cell>
          <cell r="BA5">
            <v>-38390841.259999998</v>
          </cell>
          <cell r="BB5">
            <v>-142487</v>
          </cell>
          <cell r="BC5">
            <v>-48219038.920000002</v>
          </cell>
          <cell r="BD5">
            <v>-83369385.170000002</v>
          </cell>
          <cell r="BE5">
            <v>-58081913.200000003</v>
          </cell>
          <cell r="BF5">
            <v>-25287471.969999999</v>
          </cell>
          <cell r="BG5">
            <v>-16014700.93</v>
          </cell>
          <cell r="BH5">
            <v>-30882579.210000001</v>
          </cell>
          <cell r="BI5">
            <v>-41790297.619999997</v>
          </cell>
          <cell r="BJ5">
            <v>-2568411.2599999998</v>
          </cell>
          <cell r="BK5">
            <v>-59959914.490000002</v>
          </cell>
          <cell r="BL5">
            <v>-13990622.52</v>
          </cell>
          <cell r="BM5">
            <v>-21764120.030000001</v>
          </cell>
          <cell r="BN5">
            <v>-70201259.230000004</v>
          </cell>
          <cell r="BO5">
            <v>-14348515.98</v>
          </cell>
          <cell r="BP5">
            <v>-42459337</v>
          </cell>
          <cell r="BQ5">
            <v>-6487599.9099999992</v>
          </cell>
          <cell r="BR5">
            <v>-20852125.25</v>
          </cell>
          <cell r="BS5">
            <v>-953822.41</v>
          </cell>
          <cell r="BT5">
            <v>-426390843.14999998</v>
          </cell>
          <cell r="BU5">
            <v>-7026240.6299999999</v>
          </cell>
          <cell r="BV5">
            <v>-1138605.24</v>
          </cell>
          <cell r="BW5">
            <v>-1964631.31</v>
          </cell>
          <cell r="BX5">
            <v>-16679885.199999999</v>
          </cell>
          <cell r="BY5">
            <v>-73220225.260000005</v>
          </cell>
          <cell r="BZ5">
            <v>-7124293.8899999997</v>
          </cell>
          <cell r="CA5">
            <v>-1870993473.1299999</v>
          </cell>
          <cell r="CB5">
            <v>-147272539</v>
          </cell>
          <cell r="CC5">
            <v>-9340895.5</v>
          </cell>
          <cell r="CD5">
            <v>-83930905.709999993</v>
          </cell>
          <cell r="CE5">
            <v>-22195329.530000001</v>
          </cell>
          <cell r="CF5">
            <v>-4834173.1100000003</v>
          </cell>
          <cell r="CG5">
            <v>-1576584</v>
          </cell>
          <cell r="CH5">
            <v>-2629006.36</v>
          </cell>
          <cell r="CI5">
            <v>-8811337</v>
          </cell>
          <cell r="CJ5">
            <v>-55189437.859999999</v>
          </cell>
          <cell r="CK5">
            <v>-11574147.109999999</v>
          </cell>
        </row>
        <row r="6">
          <cell r="A6" t="str">
            <v>Plant Additions</v>
          </cell>
          <cell r="B6" t="str">
            <v>PADD</v>
          </cell>
          <cell r="C6">
            <v>2007</v>
          </cell>
          <cell r="D6">
            <v>145894</v>
          </cell>
          <cell r="E6">
            <v>18475847</v>
          </cell>
          <cell r="F6">
            <v>4858829</v>
          </cell>
          <cell r="G6">
            <v>1357802</v>
          </cell>
          <cell r="H6">
            <v>6684595</v>
          </cell>
          <cell r="I6">
            <v>10241921.640000001</v>
          </cell>
          <cell r="J6">
            <v>2266008.46</v>
          </cell>
          <cell r="K6">
            <v>10013176</v>
          </cell>
          <cell r="L6">
            <v>4403920.82</v>
          </cell>
          <cell r="M6">
            <v>510940.98</v>
          </cell>
          <cell r="N6" t="str">
            <v>NULL</v>
          </cell>
          <cell r="O6">
            <v>6382676</v>
          </cell>
          <cell r="P6">
            <v>74469.919999999998</v>
          </cell>
          <cell r="Q6">
            <v>74996</v>
          </cell>
          <cell r="R6">
            <v>0</v>
          </cell>
          <cell r="S6">
            <v>1599540.41</v>
          </cell>
          <cell r="T6">
            <v>10310307</v>
          </cell>
          <cell r="U6">
            <v>1195735.1100000001</v>
          </cell>
          <cell r="V6">
            <v>46620200</v>
          </cell>
          <cell r="W6">
            <v>2099801.9</v>
          </cell>
          <cell r="X6">
            <v>186279.98</v>
          </cell>
          <cell r="Y6">
            <v>3713144</v>
          </cell>
          <cell r="Z6">
            <v>3577541.39</v>
          </cell>
          <cell r="AA6">
            <v>146935.22</v>
          </cell>
          <cell r="AB6">
            <v>8003.85</v>
          </cell>
          <cell r="AC6">
            <v>8616845</v>
          </cell>
          <cell r="AD6">
            <v>6582362.9900000002</v>
          </cell>
          <cell r="AE6">
            <v>6395614.9900000002</v>
          </cell>
          <cell r="AF6">
            <v>186748</v>
          </cell>
          <cell r="AG6">
            <v>2024352.24</v>
          </cell>
          <cell r="AH6">
            <v>11331791</v>
          </cell>
          <cell r="AI6">
            <v>3309123.26</v>
          </cell>
          <cell r="AJ6">
            <v>3974253</v>
          </cell>
          <cell r="AK6">
            <v>51780.19</v>
          </cell>
          <cell r="AL6">
            <v>38502612</v>
          </cell>
          <cell r="AM6">
            <v>90093</v>
          </cell>
          <cell r="AN6">
            <v>67499</v>
          </cell>
          <cell r="AO6">
            <v>30881875</v>
          </cell>
          <cell r="AP6">
            <v>476000000</v>
          </cell>
          <cell r="AQ6">
            <v>68695675</v>
          </cell>
          <cell r="AR6">
            <v>2127841.9500000002</v>
          </cell>
          <cell r="AS6">
            <v>1154772.77</v>
          </cell>
          <cell r="AT6">
            <v>3083142</v>
          </cell>
          <cell r="AU6">
            <v>16669946.310000001</v>
          </cell>
          <cell r="AV6">
            <v>1144906</v>
          </cell>
          <cell r="AW6">
            <v>1618531.06</v>
          </cell>
          <cell r="AX6">
            <v>25018568</v>
          </cell>
          <cell r="AY6">
            <v>1206434</v>
          </cell>
          <cell r="AZ6">
            <v>1418741</v>
          </cell>
          <cell r="BA6">
            <v>5089157.9000000004</v>
          </cell>
          <cell r="BB6">
            <v>0</v>
          </cell>
          <cell r="BC6">
            <v>6579556.9100000001</v>
          </cell>
          <cell r="BD6">
            <v>17264150.18</v>
          </cell>
          <cell r="BE6">
            <v>6400097</v>
          </cell>
          <cell r="BF6">
            <v>10864053.18</v>
          </cell>
          <cell r="BG6">
            <v>1537606.63</v>
          </cell>
          <cell r="BH6">
            <v>6458620</v>
          </cell>
          <cell r="BI6">
            <v>2482228</v>
          </cell>
          <cell r="BJ6">
            <v>404175</v>
          </cell>
          <cell r="BK6">
            <v>16575734</v>
          </cell>
          <cell r="BL6">
            <v>1584588.35</v>
          </cell>
          <cell r="BM6">
            <v>1165487</v>
          </cell>
          <cell r="BN6">
            <v>8721855</v>
          </cell>
          <cell r="BO6">
            <v>834648.54</v>
          </cell>
          <cell r="BP6">
            <v>4062771</v>
          </cell>
          <cell r="BQ6">
            <v>183262.13</v>
          </cell>
          <cell r="BR6">
            <v>5388661</v>
          </cell>
          <cell r="BS6">
            <v>1249156.43</v>
          </cell>
          <cell r="BT6">
            <v>62680364.490000002</v>
          </cell>
          <cell r="BU6">
            <v>508785</v>
          </cell>
          <cell r="BV6">
            <v>226508</v>
          </cell>
          <cell r="BW6">
            <v>264762.34000000003</v>
          </cell>
          <cell r="BX6">
            <v>2687173.31</v>
          </cell>
          <cell r="BY6">
            <v>6018518</v>
          </cell>
          <cell r="BZ6">
            <v>941518</v>
          </cell>
          <cell r="CA6">
            <v>303620704</v>
          </cell>
          <cell r="CB6">
            <v>21166855</v>
          </cell>
          <cell r="CC6">
            <v>829493</v>
          </cell>
          <cell r="CD6">
            <v>11786246</v>
          </cell>
          <cell r="CE6">
            <v>3066554</v>
          </cell>
          <cell r="CF6">
            <v>451825.98</v>
          </cell>
          <cell r="CG6">
            <v>326034.11</v>
          </cell>
          <cell r="CH6">
            <v>118996</v>
          </cell>
          <cell r="CI6">
            <v>4870486</v>
          </cell>
          <cell r="CJ6">
            <v>6800505</v>
          </cell>
          <cell r="CK6">
            <v>2744960.73</v>
          </cell>
        </row>
        <row r="7">
          <cell r="A7" t="str">
            <v>OM&amp;A Expense</v>
          </cell>
          <cell r="B7" t="str">
            <v>COMA</v>
          </cell>
          <cell r="C7">
            <v>2007</v>
          </cell>
          <cell r="D7">
            <v>758525.87999999989</v>
          </cell>
          <cell r="E7">
            <v>7855243</v>
          </cell>
          <cell r="F7">
            <v>8824223.7599999998</v>
          </cell>
          <cell r="G7">
            <v>1466877.4800000002</v>
          </cell>
          <cell r="H7">
            <v>7436384.8600000003</v>
          </cell>
          <cell r="I7">
            <v>12009955.51</v>
          </cell>
          <cell r="J7">
            <v>3153880.7930000001</v>
          </cell>
          <cell r="K7">
            <v>8167899</v>
          </cell>
          <cell r="L7">
            <v>4821740.74</v>
          </cell>
          <cell r="M7">
            <v>1469359.52</v>
          </cell>
          <cell r="N7">
            <v>627183.65999999992</v>
          </cell>
          <cell r="O7">
            <v>5091690.13</v>
          </cell>
          <cell r="P7">
            <v>545155.30000000005</v>
          </cell>
          <cell r="Q7">
            <v>394002.13999999996</v>
          </cell>
          <cell r="R7">
            <v>0</v>
          </cell>
          <cell r="S7">
            <v>1912976.7900000003</v>
          </cell>
          <cell r="T7">
            <v>28474497</v>
          </cell>
          <cell r="U7">
            <v>1270598.68</v>
          </cell>
          <cell r="V7">
            <v>42974849</v>
          </cell>
          <cell r="W7">
            <v>4707641.2599999988</v>
          </cell>
          <cell r="X7">
            <v>957558.65</v>
          </cell>
          <cell r="Y7">
            <v>5519710.8100000005</v>
          </cell>
          <cell r="Z7">
            <v>3278321.61</v>
          </cell>
          <cell r="AA7">
            <v>1125424.8</v>
          </cell>
          <cell r="AB7">
            <v>212540.66</v>
          </cell>
          <cell r="AC7">
            <v>7994872.9500000002</v>
          </cell>
          <cell r="AD7">
            <v>15822779.51</v>
          </cell>
          <cell r="AE7">
            <v>15317942.770000001</v>
          </cell>
          <cell r="AF7">
            <v>504836.74</v>
          </cell>
          <cell r="AG7">
            <v>1617824.35</v>
          </cell>
          <cell r="AH7">
            <v>10097067.300000001</v>
          </cell>
          <cell r="AI7">
            <v>6960055.1199999992</v>
          </cell>
          <cell r="AJ7">
            <v>4201279</v>
          </cell>
          <cell r="AK7">
            <v>660439.75</v>
          </cell>
          <cell r="AL7">
            <v>35588531.25</v>
          </cell>
          <cell r="AM7">
            <v>222850.82</v>
          </cell>
          <cell r="AN7">
            <v>747047.32000000007</v>
          </cell>
          <cell r="AO7">
            <v>15244706.430000002</v>
          </cell>
          <cell r="AP7">
            <v>455698300</v>
          </cell>
          <cell r="AQ7">
            <v>39946348.140000008</v>
          </cell>
          <cell r="AR7">
            <v>3073406.952</v>
          </cell>
          <cell r="AS7">
            <v>1382162.2099999997</v>
          </cell>
          <cell r="AT7">
            <v>4432648.1900000004</v>
          </cell>
          <cell r="AU7">
            <v>11598176.51</v>
          </cell>
          <cell r="AV7">
            <v>1857935.4500000002</v>
          </cell>
          <cell r="AW7">
            <v>2040534.45</v>
          </cell>
          <cell r="AX7">
            <v>24376047.779999997</v>
          </cell>
          <cell r="AY7">
            <v>1409066.71</v>
          </cell>
          <cell r="AZ7">
            <v>1605920.5</v>
          </cell>
          <cell r="BA7">
            <v>4428987.2300000004</v>
          </cell>
          <cell r="BB7">
            <v>59531</v>
          </cell>
          <cell r="BC7">
            <v>5481285.5899999999</v>
          </cell>
          <cell r="BD7">
            <v>12991115.960000001</v>
          </cell>
          <cell r="BE7">
            <v>8480424.8200000003</v>
          </cell>
          <cell r="BF7">
            <v>4510691.1399999997</v>
          </cell>
          <cell r="BG7">
            <v>1710368.4999999998</v>
          </cell>
          <cell r="BH7">
            <v>4519969.2799999993</v>
          </cell>
          <cell r="BI7">
            <v>4889380.55</v>
          </cell>
          <cell r="BJ7">
            <v>1819344.75</v>
          </cell>
          <cell r="BK7">
            <v>10538759.42</v>
          </cell>
          <cell r="BL7">
            <v>1910331.4500000002</v>
          </cell>
          <cell r="BM7">
            <v>3413830.9900000007</v>
          </cell>
          <cell r="BN7">
            <v>8193467.25</v>
          </cell>
          <cell r="BO7">
            <v>2250222.09</v>
          </cell>
          <cell r="BP7">
            <v>7320286.0099999998</v>
          </cell>
          <cell r="BQ7">
            <v>1033627.8699999999</v>
          </cell>
          <cell r="BR7">
            <v>6295015.8799999999</v>
          </cell>
          <cell r="BS7">
            <v>4336856.83</v>
          </cell>
          <cell r="BT7">
            <v>38729427.93</v>
          </cell>
          <cell r="BU7">
            <v>940510.67999999993</v>
          </cell>
          <cell r="BV7">
            <v>1357185.7499999998</v>
          </cell>
          <cell r="BW7">
            <v>1025147.62</v>
          </cell>
          <cell r="BX7">
            <v>3226973.5</v>
          </cell>
          <cell r="BY7">
            <v>11589643.970000003</v>
          </cell>
          <cell r="BZ7">
            <v>1596156</v>
          </cell>
          <cell r="CA7">
            <v>150929700.86000001</v>
          </cell>
          <cell r="CB7">
            <v>16767239</v>
          </cell>
          <cell r="CC7">
            <v>1775073.9400000002</v>
          </cell>
          <cell r="CD7">
            <v>8388352.7199999997</v>
          </cell>
          <cell r="CE7">
            <v>4362293.74</v>
          </cell>
          <cell r="CF7">
            <v>992732.02</v>
          </cell>
          <cell r="CG7">
            <v>1180606</v>
          </cell>
          <cell r="CH7">
            <v>509011.22</v>
          </cell>
          <cell r="CI7">
            <v>3898263</v>
          </cell>
          <cell r="CJ7">
            <v>8066342.1200000001</v>
          </cell>
          <cell r="CK7">
            <v>3162828.45</v>
          </cell>
        </row>
        <row r="8">
          <cell r="A8" t="str">
            <v>Income Taxes</v>
          </cell>
          <cell r="B8" t="str">
            <v>CTAXINC</v>
          </cell>
          <cell r="C8">
            <v>2007</v>
          </cell>
          <cell r="D8">
            <v>2349</v>
          </cell>
          <cell r="E8">
            <v>5450000</v>
          </cell>
          <cell r="F8">
            <v>1309920.05</v>
          </cell>
          <cell r="G8">
            <v>730869</v>
          </cell>
          <cell r="H8">
            <v>975353</v>
          </cell>
          <cell r="I8">
            <v>2913085.11</v>
          </cell>
          <cell r="J8">
            <v>260037</v>
          </cell>
          <cell r="K8">
            <v>2816523</v>
          </cell>
          <cell r="L8">
            <v>220432.34</v>
          </cell>
          <cell r="M8">
            <v>451826.38</v>
          </cell>
          <cell r="N8">
            <v>0</v>
          </cell>
          <cell r="O8">
            <v>1572951</v>
          </cell>
          <cell r="P8">
            <v>579.79999999999995</v>
          </cell>
          <cell r="Q8">
            <v>39414</v>
          </cell>
          <cell r="R8">
            <v>0</v>
          </cell>
          <cell r="S8">
            <v>594125</v>
          </cell>
          <cell r="T8">
            <v>-4650300</v>
          </cell>
          <cell r="U8">
            <v>7181.47</v>
          </cell>
          <cell r="V8">
            <v>10580312</v>
          </cell>
          <cell r="W8">
            <v>355558</v>
          </cell>
          <cell r="X8">
            <v>0</v>
          </cell>
          <cell r="Y8">
            <v>906154</v>
          </cell>
          <cell r="Z8">
            <v>1358000</v>
          </cell>
          <cell r="AA8">
            <v>-12447</v>
          </cell>
          <cell r="AB8">
            <v>0</v>
          </cell>
          <cell r="AC8">
            <v>96587.26</v>
          </cell>
          <cell r="AD8">
            <v>353965</v>
          </cell>
          <cell r="AE8">
            <v>342712</v>
          </cell>
          <cell r="AF8">
            <v>11253</v>
          </cell>
          <cell r="AG8">
            <v>242851.58</v>
          </cell>
          <cell r="AH8">
            <v>4270764</v>
          </cell>
          <cell r="AI8">
            <v>873340</v>
          </cell>
          <cell r="AJ8">
            <v>553487</v>
          </cell>
          <cell r="AK8">
            <v>-29259</v>
          </cell>
          <cell r="AL8">
            <v>7878577.8100000005</v>
          </cell>
          <cell r="AM8">
            <v>-10211</v>
          </cell>
          <cell r="AN8">
            <v>94371</v>
          </cell>
          <cell r="AO8">
            <v>11800090</v>
          </cell>
          <cell r="AP8">
            <v>77393200</v>
          </cell>
          <cell r="AQ8">
            <v>13966599</v>
          </cell>
          <cell r="AR8">
            <v>348401.89</v>
          </cell>
          <cell r="AS8">
            <v>4653</v>
          </cell>
          <cell r="AT8">
            <v>1585378</v>
          </cell>
          <cell r="AU8">
            <v>3334422</v>
          </cell>
          <cell r="AV8">
            <v>288407</v>
          </cell>
          <cell r="AW8">
            <v>493269</v>
          </cell>
          <cell r="AX8">
            <v>5334000</v>
          </cell>
          <cell r="AY8">
            <v>487037</v>
          </cell>
          <cell r="AZ8">
            <v>587000</v>
          </cell>
          <cell r="BA8">
            <v>1214189.6000000001</v>
          </cell>
          <cell r="BB8">
            <v>0</v>
          </cell>
          <cell r="BC8">
            <v>2189397.1</v>
          </cell>
          <cell r="BD8">
            <v>4189894.34</v>
          </cell>
          <cell r="BE8">
            <v>1884978</v>
          </cell>
          <cell r="BF8">
            <v>2304916.34</v>
          </cell>
          <cell r="BG8">
            <v>211742</v>
          </cell>
          <cell r="BH8">
            <v>357823</v>
          </cell>
          <cell r="BI8">
            <v>1210746.44</v>
          </cell>
          <cell r="BJ8">
            <v>40972</v>
          </cell>
          <cell r="BK8">
            <v>5789968.2800000003</v>
          </cell>
          <cell r="BL8">
            <v>513187</v>
          </cell>
          <cell r="BM8">
            <v>477000</v>
          </cell>
          <cell r="BN8">
            <v>2281864.2599999998</v>
          </cell>
          <cell r="BO8">
            <v>75370</v>
          </cell>
          <cell r="BP8">
            <v>391000</v>
          </cell>
          <cell r="BQ8">
            <v>138155.16</v>
          </cell>
          <cell r="BR8">
            <v>1382741.7</v>
          </cell>
          <cell r="BS8">
            <v>-82789.41</v>
          </cell>
          <cell r="BT8">
            <v>14099762.34</v>
          </cell>
          <cell r="BU8">
            <v>48358</v>
          </cell>
          <cell r="BV8">
            <v>39826</v>
          </cell>
          <cell r="BW8">
            <v>28541</v>
          </cell>
          <cell r="BX8">
            <v>636248</v>
          </cell>
          <cell r="BY8">
            <v>610000</v>
          </cell>
          <cell r="BZ8">
            <v>187056</v>
          </cell>
          <cell r="CA8">
            <v>42395274</v>
          </cell>
          <cell r="CB8">
            <v>5399644</v>
          </cell>
          <cell r="CC8">
            <v>393483.97</v>
          </cell>
          <cell r="CD8">
            <v>2992778.36</v>
          </cell>
          <cell r="CE8">
            <v>683071.4</v>
          </cell>
          <cell r="CF8">
            <v>-8073</v>
          </cell>
          <cell r="CG8">
            <v>31050</v>
          </cell>
          <cell r="CH8">
            <v>0</v>
          </cell>
          <cell r="CI8">
            <v>541000</v>
          </cell>
          <cell r="CJ8">
            <v>3268636</v>
          </cell>
          <cell r="CK8">
            <v>572462.56000000006</v>
          </cell>
        </row>
        <row r="9">
          <cell r="A9" t="str">
            <v>Customers</v>
          </cell>
          <cell r="B9" t="str">
            <v>YN</v>
          </cell>
          <cell r="C9">
            <v>2007</v>
          </cell>
          <cell r="D9">
            <v>1711</v>
          </cell>
          <cell r="E9">
            <v>68535</v>
          </cell>
          <cell r="F9">
            <v>35906</v>
          </cell>
          <cell r="G9">
            <v>9339</v>
          </cell>
          <cell r="H9">
            <v>37108</v>
          </cell>
          <cell r="I9">
            <v>61776</v>
          </cell>
          <cell r="J9">
            <v>14325</v>
          </cell>
          <cell r="K9">
            <v>48944</v>
          </cell>
          <cell r="L9">
            <v>15494</v>
          </cell>
          <cell r="M9">
            <v>6239</v>
          </cell>
          <cell r="N9">
            <v>1338</v>
          </cell>
          <cell r="O9">
            <v>32007</v>
          </cell>
          <cell r="P9">
            <v>1639</v>
          </cell>
          <cell r="Q9">
            <v>1882</v>
          </cell>
          <cell r="R9">
            <v>0</v>
          </cell>
          <cell r="S9">
            <v>10719</v>
          </cell>
          <cell r="T9">
            <v>84757</v>
          </cell>
          <cell r="U9">
            <v>3552</v>
          </cell>
          <cell r="V9">
            <v>183715</v>
          </cell>
          <cell r="W9">
            <v>14181</v>
          </cell>
          <cell r="X9">
            <v>3316</v>
          </cell>
          <cell r="Y9">
            <v>27789</v>
          </cell>
          <cell r="Z9">
            <v>19262</v>
          </cell>
          <cell r="AA9">
            <v>3864</v>
          </cell>
          <cell r="AB9">
            <v>677</v>
          </cell>
          <cell r="AC9">
            <v>11522</v>
          </cell>
          <cell r="AD9">
            <v>46451</v>
          </cell>
          <cell r="AE9">
            <v>43167</v>
          </cell>
          <cell r="AF9">
            <v>3284</v>
          </cell>
          <cell r="AG9">
            <v>9792</v>
          </cell>
          <cell r="AH9">
            <v>47720</v>
          </cell>
          <cell r="AI9">
            <v>20698</v>
          </cell>
          <cell r="AJ9">
            <v>20078</v>
          </cell>
          <cell r="AK9">
            <v>2772</v>
          </cell>
          <cell r="AL9">
            <v>232493</v>
          </cell>
          <cell r="AM9">
            <v>1159</v>
          </cell>
          <cell r="AN9">
            <v>5428</v>
          </cell>
          <cell r="AO9">
            <v>126026</v>
          </cell>
          <cell r="AP9">
            <v>1173360</v>
          </cell>
          <cell r="AQ9">
            <v>287006</v>
          </cell>
          <cell r="AR9">
            <v>14120</v>
          </cell>
          <cell r="AS9">
            <v>5642</v>
          </cell>
          <cell r="AT9">
            <v>26632</v>
          </cell>
          <cell r="AU9">
            <v>82599</v>
          </cell>
          <cell r="AV9">
            <v>9057</v>
          </cell>
          <cell r="AW9">
            <v>9135</v>
          </cell>
          <cell r="AX9">
            <v>142105</v>
          </cell>
          <cell r="AY9">
            <v>6957</v>
          </cell>
          <cell r="AZ9">
            <v>6709</v>
          </cell>
          <cell r="BA9">
            <v>22811</v>
          </cell>
          <cell r="BB9">
            <v>199</v>
          </cell>
          <cell r="BC9">
            <v>31193</v>
          </cell>
          <cell r="BD9">
            <v>50195</v>
          </cell>
          <cell r="BE9">
            <v>34704</v>
          </cell>
          <cell r="BF9">
            <v>15491</v>
          </cell>
          <cell r="BG9">
            <v>7778</v>
          </cell>
          <cell r="BH9">
            <v>18641</v>
          </cell>
          <cell r="BI9">
            <v>23642</v>
          </cell>
          <cell r="BJ9">
            <v>6112</v>
          </cell>
          <cell r="BK9">
            <v>59883</v>
          </cell>
          <cell r="BL9">
            <v>10134</v>
          </cell>
          <cell r="BM9">
            <v>12648</v>
          </cell>
          <cell r="BN9">
            <v>50980</v>
          </cell>
          <cell r="BO9">
            <v>10230</v>
          </cell>
          <cell r="BP9">
            <v>32512</v>
          </cell>
          <cell r="BQ9">
            <v>3365</v>
          </cell>
          <cell r="BR9">
            <v>34161</v>
          </cell>
          <cell r="BS9">
            <v>9159</v>
          </cell>
          <cell r="BT9">
            <v>236220</v>
          </cell>
          <cell r="BU9">
            <v>4149</v>
          </cell>
          <cell r="BV9">
            <v>5864</v>
          </cell>
          <cell r="BW9">
            <v>2754</v>
          </cell>
          <cell r="BX9">
            <v>15919</v>
          </cell>
          <cell r="BY9">
            <v>49421</v>
          </cell>
          <cell r="BZ9">
            <v>6571</v>
          </cell>
          <cell r="CA9">
            <v>679913</v>
          </cell>
          <cell r="CB9">
            <v>109225</v>
          </cell>
          <cell r="CC9">
            <v>11311</v>
          </cell>
          <cell r="CD9">
            <v>49558</v>
          </cell>
          <cell r="CE9">
            <v>21389</v>
          </cell>
          <cell r="CF9">
            <v>3486</v>
          </cell>
          <cell r="CG9">
            <v>3853</v>
          </cell>
          <cell r="CH9">
            <v>2034</v>
          </cell>
          <cell r="CI9">
            <v>21297</v>
          </cell>
          <cell r="CJ9">
            <v>38278</v>
          </cell>
          <cell r="CK9">
            <v>14441</v>
          </cell>
        </row>
        <row r="10">
          <cell r="A10" t="str">
            <v>Customers - Residential</v>
          </cell>
          <cell r="B10" t="str">
            <v>YNR</v>
          </cell>
          <cell r="C10">
            <v>2007</v>
          </cell>
          <cell r="D10">
            <v>1450</v>
          </cell>
          <cell r="E10">
            <v>61561</v>
          </cell>
          <cell r="F10">
            <v>31389</v>
          </cell>
          <cell r="G10">
            <v>7933</v>
          </cell>
          <cell r="H10">
            <v>33526</v>
          </cell>
          <cell r="I10">
            <v>55919</v>
          </cell>
          <cell r="J10">
            <v>12535</v>
          </cell>
          <cell r="K10">
            <v>43623</v>
          </cell>
          <cell r="L10">
            <v>14073</v>
          </cell>
          <cell r="M10">
            <v>5510</v>
          </cell>
          <cell r="N10">
            <v>1159</v>
          </cell>
          <cell r="O10">
            <v>28391</v>
          </cell>
          <cell r="P10">
            <v>1393</v>
          </cell>
          <cell r="Q10">
            <v>1689</v>
          </cell>
          <cell r="R10">
            <v>0</v>
          </cell>
          <cell r="S10">
            <v>9539</v>
          </cell>
          <cell r="T10">
            <v>76496</v>
          </cell>
          <cell r="U10">
            <v>3100</v>
          </cell>
          <cell r="V10">
            <v>162775</v>
          </cell>
          <cell r="W10">
            <v>12534</v>
          </cell>
          <cell r="X10">
            <v>2831</v>
          </cell>
          <cell r="Y10">
            <v>25579</v>
          </cell>
          <cell r="Z10">
            <v>17060</v>
          </cell>
          <cell r="AA10">
            <v>3380</v>
          </cell>
          <cell r="AB10">
            <v>592</v>
          </cell>
          <cell r="AC10">
            <v>10539</v>
          </cell>
          <cell r="AD10">
            <v>41775</v>
          </cell>
          <cell r="AE10">
            <v>38853</v>
          </cell>
          <cell r="AF10">
            <v>2922</v>
          </cell>
          <cell r="AG10">
            <v>8946</v>
          </cell>
          <cell r="AH10">
            <v>43369</v>
          </cell>
          <cell r="AI10">
            <v>18139</v>
          </cell>
          <cell r="AJ10">
            <v>18337</v>
          </cell>
          <cell r="AK10">
            <v>2330</v>
          </cell>
          <cell r="AL10">
            <v>210358</v>
          </cell>
          <cell r="AM10">
            <v>1001</v>
          </cell>
          <cell r="AN10">
            <v>4775</v>
          </cell>
          <cell r="AO10">
            <v>117024</v>
          </cell>
          <cell r="AP10">
            <v>1064172</v>
          </cell>
          <cell r="AQ10">
            <v>260359</v>
          </cell>
          <cell r="AR10">
            <v>13132</v>
          </cell>
          <cell r="AS10">
            <v>4840</v>
          </cell>
          <cell r="AT10">
            <v>22839</v>
          </cell>
          <cell r="AU10">
            <v>74392</v>
          </cell>
          <cell r="AV10">
            <v>7878</v>
          </cell>
          <cell r="AW10">
            <v>7457</v>
          </cell>
          <cell r="AX10">
            <v>128587</v>
          </cell>
          <cell r="AY10">
            <v>6176</v>
          </cell>
          <cell r="AZ10">
            <v>5865</v>
          </cell>
          <cell r="BA10">
            <v>20305</v>
          </cell>
          <cell r="BB10">
            <v>166</v>
          </cell>
          <cell r="BC10">
            <v>27862</v>
          </cell>
          <cell r="BD10">
            <v>44325</v>
          </cell>
          <cell r="BE10">
            <v>30622</v>
          </cell>
          <cell r="BF10">
            <v>13703</v>
          </cell>
          <cell r="BG10">
            <v>6424</v>
          </cell>
          <cell r="BH10">
            <v>16378</v>
          </cell>
          <cell r="BI10">
            <v>20726</v>
          </cell>
          <cell r="BJ10">
            <v>5249</v>
          </cell>
          <cell r="BK10">
            <v>53646</v>
          </cell>
          <cell r="BL10">
            <v>8995</v>
          </cell>
          <cell r="BM10">
            <v>11102</v>
          </cell>
          <cell r="BN10">
            <v>46679</v>
          </cell>
          <cell r="BO10">
            <v>8625</v>
          </cell>
          <cell r="BP10">
            <v>28723</v>
          </cell>
          <cell r="BQ10">
            <v>2696</v>
          </cell>
          <cell r="BR10">
            <v>30138</v>
          </cell>
          <cell r="BS10">
            <v>8131</v>
          </cell>
          <cell r="BT10">
            <v>207783</v>
          </cell>
          <cell r="BU10">
            <v>3559</v>
          </cell>
          <cell r="BV10">
            <v>4967</v>
          </cell>
          <cell r="BW10">
            <v>2310</v>
          </cell>
          <cell r="BX10">
            <v>14064</v>
          </cell>
          <cell r="BY10">
            <v>44460</v>
          </cell>
          <cell r="BZ10">
            <v>5844</v>
          </cell>
          <cell r="CA10">
            <v>601515</v>
          </cell>
          <cell r="CB10">
            <v>98952</v>
          </cell>
          <cell r="CC10">
            <v>10481</v>
          </cell>
          <cell r="CD10">
            <v>43750</v>
          </cell>
          <cell r="CE10">
            <v>19512</v>
          </cell>
          <cell r="CF10">
            <v>2978</v>
          </cell>
          <cell r="CG10">
            <v>3290</v>
          </cell>
          <cell r="CH10">
            <v>1762</v>
          </cell>
          <cell r="CI10">
            <v>18603</v>
          </cell>
          <cell r="CJ10">
            <v>35594</v>
          </cell>
          <cell r="CK10">
            <v>13036</v>
          </cell>
        </row>
        <row r="11">
          <cell r="A11" t="str">
            <v>Customers - Other</v>
          </cell>
          <cell r="B11" t="str">
            <v>YNO</v>
          </cell>
          <cell r="C11">
            <v>2007</v>
          </cell>
          <cell r="D11">
            <v>261</v>
          </cell>
          <cell r="E11">
            <v>6974</v>
          </cell>
          <cell r="F11">
            <v>4517</v>
          </cell>
          <cell r="G11">
            <v>1406</v>
          </cell>
          <cell r="H11">
            <v>3582</v>
          </cell>
          <cell r="I11">
            <v>5857</v>
          </cell>
          <cell r="J11">
            <v>1790</v>
          </cell>
          <cell r="K11">
            <v>5321</v>
          </cell>
          <cell r="L11">
            <v>1421</v>
          </cell>
          <cell r="M11">
            <v>729</v>
          </cell>
          <cell r="N11">
            <v>179</v>
          </cell>
          <cell r="O11">
            <v>3616</v>
          </cell>
          <cell r="P11">
            <v>246</v>
          </cell>
          <cell r="Q11">
            <v>193</v>
          </cell>
          <cell r="R11">
            <v>0</v>
          </cell>
          <cell r="S11">
            <v>1180</v>
          </cell>
          <cell r="T11">
            <v>8261</v>
          </cell>
          <cell r="U11">
            <v>452</v>
          </cell>
          <cell r="V11">
            <v>20940</v>
          </cell>
          <cell r="W11">
            <v>1647</v>
          </cell>
          <cell r="X11">
            <v>485</v>
          </cell>
          <cell r="Y11">
            <v>2210</v>
          </cell>
          <cell r="Z11">
            <v>2202</v>
          </cell>
          <cell r="AA11">
            <v>484</v>
          </cell>
          <cell r="AB11">
            <v>85</v>
          </cell>
          <cell r="AC11">
            <v>983</v>
          </cell>
          <cell r="AD11">
            <v>4676</v>
          </cell>
          <cell r="AE11">
            <v>4314</v>
          </cell>
          <cell r="AF11">
            <v>362</v>
          </cell>
          <cell r="AG11">
            <v>846</v>
          </cell>
          <cell r="AH11">
            <v>4351</v>
          </cell>
          <cell r="AI11">
            <v>2559</v>
          </cell>
          <cell r="AJ11">
            <v>1741</v>
          </cell>
          <cell r="AK11">
            <v>442</v>
          </cell>
          <cell r="AL11">
            <v>22135</v>
          </cell>
          <cell r="AM11">
            <v>158</v>
          </cell>
          <cell r="AN11">
            <v>653</v>
          </cell>
          <cell r="AO11">
            <v>9002</v>
          </cell>
          <cell r="AP11">
            <v>109188</v>
          </cell>
          <cell r="AQ11">
            <v>26647</v>
          </cell>
          <cell r="AR11">
            <v>988</v>
          </cell>
          <cell r="AS11">
            <v>802</v>
          </cell>
          <cell r="AT11">
            <v>3793</v>
          </cell>
          <cell r="AU11">
            <v>8207</v>
          </cell>
          <cell r="AV11">
            <v>1179</v>
          </cell>
          <cell r="AW11">
            <v>1678</v>
          </cell>
          <cell r="AX11">
            <v>13518</v>
          </cell>
          <cell r="AY11">
            <v>781</v>
          </cell>
          <cell r="AZ11">
            <v>844</v>
          </cell>
          <cell r="BA11">
            <v>2506</v>
          </cell>
          <cell r="BB11">
            <v>33</v>
          </cell>
          <cell r="BC11">
            <v>3331</v>
          </cell>
          <cell r="BD11">
            <v>5870</v>
          </cell>
          <cell r="BE11">
            <v>4082</v>
          </cell>
          <cell r="BF11">
            <v>1788</v>
          </cell>
          <cell r="BG11">
            <v>1354</v>
          </cell>
          <cell r="BH11">
            <v>2263</v>
          </cell>
          <cell r="BI11">
            <v>2916</v>
          </cell>
          <cell r="BJ11">
            <v>863</v>
          </cell>
          <cell r="BK11">
            <v>6237</v>
          </cell>
          <cell r="BL11">
            <v>1139</v>
          </cell>
          <cell r="BM11">
            <v>1546</v>
          </cell>
          <cell r="BN11">
            <v>4301</v>
          </cell>
          <cell r="BO11">
            <v>1605</v>
          </cell>
          <cell r="BP11">
            <v>3789</v>
          </cell>
          <cell r="BQ11">
            <v>669</v>
          </cell>
          <cell r="BR11">
            <v>4023</v>
          </cell>
          <cell r="BS11">
            <v>1028</v>
          </cell>
          <cell r="BT11">
            <v>28437</v>
          </cell>
          <cell r="BU11">
            <v>590</v>
          </cell>
          <cell r="BV11">
            <v>897</v>
          </cell>
          <cell r="BW11">
            <v>444</v>
          </cell>
          <cell r="BX11">
            <v>1855</v>
          </cell>
          <cell r="BY11">
            <v>4961</v>
          </cell>
          <cell r="BZ11">
            <v>727</v>
          </cell>
          <cell r="CA11">
            <v>78398</v>
          </cell>
          <cell r="CB11">
            <v>10273</v>
          </cell>
          <cell r="CC11">
            <v>830</v>
          </cell>
          <cell r="CD11">
            <v>5808</v>
          </cell>
          <cell r="CE11">
            <v>1877</v>
          </cell>
          <cell r="CF11">
            <v>508</v>
          </cell>
          <cell r="CG11">
            <v>563</v>
          </cell>
          <cell r="CH11">
            <v>272</v>
          </cell>
          <cell r="CI11">
            <v>2694</v>
          </cell>
          <cell r="CJ11">
            <v>2684</v>
          </cell>
          <cell r="CK11">
            <v>1405</v>
          </cell>
        </row>
        <row r="12">
          <cell r="A12" t="str">
            <v>kWh</v>
          </cell>
          <cell r="B12" t="str">
            <v>YV</v>
          </cell>
          <cell r="C12">
            <v>2007</v>
          </cell>
          <cell r="D12">
            <v>43492799</v>
          </cell>
          <cell r="E12">
            <v>1499547730</v>
          </cell>
          <cell r="F12">
            <v>1129981468</v>
          </cell>
          <cell r="G12">
            <v>290630141</v>
          </cell>
          <cell r="H12">
            <v>1048068374</v>
          </cell>
          <cell r="I12">
            <v>1776325233</v>
          </cell>
          <cell r="J12">
            <v>303322628</v>
          </cell>
          <cell r="K12">
            <v>1569666081</v>
          </cell>
          <cell r="L12">
            <v>297196133</v>
          </cell>
          <cell r="M12">
            <v>159753692</v>
          </cell>
          <cell r="N12">
            <v>28525074</v>
          </cell>
          <cell r="O12">
            <v>844556148</v>
          </cell>
          <cell r="P12">
            <v>30952474</v>
          </cell>
          <cell r="Q12">
            <v>29064175</v>
          </cell>
          <cell r="R12">
            <v>0</v>
          </cell>
          <cell r="S12">
            <v>257449809</v>
          </cell>
          <cell r="T12">
            <v>2586778728</v>
          </cell>
          <cell r="U12">
            <v>66086052</v>
          </cell>
          <cell r="V12">
            <v>8278380806</v>
          </cell>
          <cell r="W12">
            <v>411340495</v>
          </cell>
          <cell r="X12">
            <v>63704669</v>
          </cell>
          <cell r="Y12">
            <v>566514632</v>
          </cell>
          <cell r="Z12">
            <v>615535178</v>
          </cell>
          <cell r="AA12">
            <v>83900561</v>
          </cell>
          <cell r="AB12">
            <v>9456588</v>
          </cell>
          <cell r="AC12">
            <v>203057354.90000004</v>
          </cell>
          <cell r="AD12">
            <v>958691850.28999996</v>
          </cell>
          <cell r="AE12">
            <v>900265885</v>
          </cell>
          <cell r="AF12">
            <v>58425965.290000007</v>
          </cell>
          <cell r="AG12">
            <v>176884016</v>
          </cell>
          <cell r="AH12">
            <v>1637140161.6499999</v>
          </cell>
          <cell r="AI12">
            <v>360337098</v>
          </cell>
          <cell r="AJ12">
            <v>523095983.71999997</v>
          </cell>
          <cell r="AK12">
            <v>111646717</v>
          </cell>
          <cell r="AL12">
            <v>6282229664.5300007</v>
          </cell>
          <cell r="AM12">
            <v>25247492</v>
          </cell>
          <cell r="AN12">
            <v>202779963</v>
          </cell>
          <cell r="AO12">
            <v>3967000000</v>
          </cell>
          <cell r="AP12">
            <v>23063283000</v>
          </cell>
          <cell r="AQ12">
            <v>7529898388</v>
          </cell>
          <cell r="AR12">
            <v>230401436</v>
          </cell>
          <cell r="AS12">
            <v>111276421</v>
          </cell>
          <cell r="AT12">
            <v>723094046</v>
          </cell>
          <cell r="AU12">
            <v>1988501760</v>
          </cell>
          <cell r="AV12">
            <v>292657767</v>
          </cell>
          <cell r="AW12">
            <v>215649405.04000002</v>
          </cell>
          <cell r="AX12">
            <v>3387777809</v>
          </cell>
          <cell r="AY12">
            <v>198623692.04999998</v>
          </cell>
          <cell r="AZ12">
            <v>224566925</v>
          </cell>
          <cell r="BA12">
            <v>694256898</v>
          </cell>
          <cell r="BB12">
            <v>1080416</v>
          </cell>
          <cell r="BC12">
            <v>367784844</v>
          </cell>
          <cell r="BD12">
            <v>1285146851</v>
          </cell>
          <cell r="BE12">
            <v>935188461</v>
          </cell>
          <cell r="BF12">
            <v>349958390</v>
          </cell>
          <cell r="BG12">
            <v>179610430</v>
          </cell>
          <cell r="BH12">
            <v>382902025</v>
          </cell>
          <cell r="BI12">
            <v>570440204</v>
          </cell>
          <cell r="BJ12">
            <v>132769913</v>
          </cell>
          <cell r="BK12">
            <v>1619548481</v>
          </cell>
          <cell r="BL12">
            <v>247266985</v>
          </cell>
          <cell r="BM12">
            <v>321106485</v>
          </cell>
          <cell r="BN12">
            <v>1191135111</v>
          </cell>
          <cell r="BO12">
            <v>163417590</v>
          </cell>
          <cell r="BP12">
            <v>701800772</v>
          </cell>
          <cell r="BQ12">
            <v>89725494.760000005</v>
          </cell>
          <cell r="BR12">
            <v>820201487</v>
          </cell>
          <cell r="BS12">
            <v>192719074</v>
          </cell>
          <cell r="BT12">
            <v>6832453515</v>
          </cell>
          <cell r="BU12">
            <v>99235605</v>
          </cell>
          <cell r="BV12">
            <v>113998664</v>
          </cell>
          <cell r="BW12">
            <v>90679122</v>
          </cell>
          <cell r="BX12">
            <v>366885092</v>
          </cell>
          <cell r="BY12">
            <v>1024516481</v>
          </cell>
          <cell r="BZ12">
            <v>238023374.63999999</v>
          </cell>
          <cell r="CA12">
            <v>25759823917</v>
          </cell>
          <cell r="CB12">
            <v>2547644309</v>
          </cell>
          <cell r="CC12">
            <v>115252110</v>
          </cell>
          <cell r="CD12">
            <v>1367149467</v>
          </cell>
          <cell r="CE12">
            <v>469099636</v>
          </cell>
          <cell r="CF12">
            <v>95199648.200000003</v>
          </cell>
          <cell r="CG12">
            <v>145743157.84</v>
          </cell>
          <cell r="CH12">
            <v>61945677</v>
          </cell>
          <cell r="CI12">
            <v>464427615.86000001</v>
          </cell>
          <cell r="CJ12">
            <v>868602748</v>
          </cell>
          <cell r="CK12">
            <v>394794950</v>
          </cell>
        </row>
        <row r="13">
          <cell r="A13" t="str">
            <v>kWh - Residential</v>
          </cell>
          <cell r="B13" t="str">
            <v>YVR</v>
          </cell>
          <cell r="C13">
            <v>2007</v>
          </cell>
          <cell r="D13">
            <v>11858778</v>
          </cell>
          <cell r="E13">
            <v>548016272</v>
          </cell>
          <cell r="F13">
            <v>264836003</v>
          </cell>
          <cell r="G13">
            <v>81004255</v>
          </cell>
          <cell r="H13">
            <v>298531289</v>
          </cell>
          <cell r="I13">
            <v>567063035</v>
          </cell>
          <cell r="J13">
            <v>113589579</v>
          </cell>
          <cell r="K13">
            <v>395062443</v>
          </cell>
          <cell r="L13">
            <v>114221401</v>
          </cell>
          <cell r="M13">
            <v>46699194</v>
          </cell>
          <cell r="N13">
            <v>15018918</v>
          </cell>
          <cell r="O13">
            <v>236072777</v>
          </cell>
          <cell r="P13">
            <v>12522951</v>
          </cell>
          <cell r="Q13">
            <v>19386628</v>
          </cell>
          <cell r="R13">
            <v>0</v>
          </cell>
          <cell r="S13">
            <v>94171770</v>
          </cell>
          <cell r="T13">
            <v>664998752</v>
          </cell>
          <cell r="U13">
            <v>29640947</v>
          </cell>
          <cell r="V13">
            <v>1632816129</v>
          </cell>
          <cell r="W13">
            <v>116256740</v>
          </cell>
          <cell r="X13">
            <v>32040530</v>
          </cell>
          <cell r="Y13">
            <v>280966066</v>
          </cell>
          <cell r="Z13">
            <v>143658315</v>
          </cell>
          <cell r="AA13">
            <v>39011690</v>
          </cell>
          <cell r="AB13">
            <v>5786652</v>
          </cell>
          <cell r="AC13">
            <v>92360867.400000006</v>
          </cell>
          <cell r="AD13">
            <v>405736204.25999999</v>
          </cell>
          <cell r="AE13">
            <v>376970987</v>
          </cell>
          <cell r="AF13">
            <v>28765217.260000002</v>
          </cell>
          <cell r="AG13">
            <v>86770666</v>
          </cell>
          <cell r="AH13">
            <v>358331164.06</v>
          </cell>
          <cell r="AI13">
            <v>173795327</v>
          </cell>
          <cell r="AJ13">
            <v>208287499</v>
          </cell>
          <cell r="AK13">
            <v>28317089</v>
          </cell>
          <cell r="AL13">
            <v>1666789557.1199999</v>
          </cell>
          <cell r="AM13">
            <v>15036848</v>
          </cell>
          <cell r="AN13">
            <v>56403314</v>
          </cell>
          <cell r="AO13">
            <v>1141600000</v>
          </cell>
          <cell r="AP13">
            <v>12620681000</v>
          </cell>
          <cell r="AQ13">
            <v>2234039085</v>
          </cell>
          <cell r="AR13">
            <v>156705342</v>
          </cell>
          <cell r="AS13">
            <v>39142088</v>
          </cell>
          <cell r="AT13">
            <v>221960966</v>
          </cell>
          <cell r="AU13">
            <v>660550766</v>
          </cell>
          <cell r="AV13">
            <v>74685958</v>
          </cell>
          <cell r="AW13">
            <v>78209625.069999993</v>
          </cell>
          <cell r="AX13">
            <v>1117283048</v>
          </cell>
          <cell r="AY13">
            <v>57541659</v>
          </cell>
          <cell r="AZ13">
            <v>47886438</v>
          </cell>
          <cell r="BA13">
            <v>218633202</v>
          </cell>
          <cell r="BB13">
            <v>463355</v>
          </cell>
          <cell r="BC13">
            <v>270904453</v>
          </cell>
          <cell r="BD13">
            <v>423910347</v>
          </cell>
          <cell r="BE13">
            <v>272359244</v>
          </cell>
          <cell r="BF13">
            <v>151551103</v>
          </cell>
          <cell r="BG13">
            <v>65561722</v>
          </cell>
          <cell r="BH13">
            <v>142543771</v>
          </cell>
          <cell r="BI13">
            <v>213131701</v>
          </cell>
          <cell r="BJ13">
            <v>43226412</v>
          </cell>
          <cell r="BK13">
            <v>592214968</v>
          </cell>
          <cell r="BL13">
            <v>80135717</v>
          </cell>
          <cell r="BM13">
            <v>109590116</v>
          </cell>
          <cell r="BN13">
            <v>495109283</v>
          </cell>
          <cell r="BO13">
            <v>75938194</v>
          </cell>
          <cell r="BP13">
            <v>338874337</v>
          </cell>
          <cell r="BQ13">
            <v>34279946.969999999</v>
          </cell>
          <cell r="BR13">
            <v>286683602</v>
          </cell>
          <cell r="BS13">
            <v>65276304</v>
          </cell>
          <cell r="BT13">
            <v>2039498572</v>
          </cell>
          <cell r="BU13">
            <v>31007901</v>
          </cell>
          <cell r="BV13">
            <v>45086486</v>
          </cell>
          <cell r="BW13">
            <v>32814076</v>
          </cell>
          <cell r="BX13">
            <v>119400889</v>
          </cell>
          <cell r="BY13">
            <v>344508404</v>
          </cell>
          <cell r="BZ13">
            <v>52893412</v>
          </cell>
          <cell r="CA13">
            <v>5332356184</v>
          </cell>
          <cell r="CB13">
            <v>960984164</v>
          </cell>
          <cell r="CC13">
            <v>78007343</v>
          </cell>
          <cell r="CD13">
            <v>405071611</v>
          </cell>
          <cell r="CE13">
            <v>162857785</v>
          </cell>
          <cell r="CF13">
            <v>25027983</v>
          </cell>
          <cell r="CG13">
            <v>26672783</v>
          </cell>
          <cell r="CH13">
            <v>15466784</v>
          </cell>
          <cell r="CI13">
            <v>213039032.09</v>
          </cell>
          <cell r="CJ13">
            <v>347926496</v>
          </cell>
          <cell r="CK13">
            <v>104412330</v>
          </cell>
        </row>
        <row r="14">
          <cell r="A14" t="str">
            <v>kWh - Other</v>
          </cell>
          <cell r="B14" t="str">
            <v>YVO</v>
          </cell>
          <cell r="C14">
            <v>2007</v>
          </cell>
          <cell r="D14">
            <v>31634021</v>
          </cell>
          <cell r="E14">
            <v>951531458</v>
          </cell>
          <cell r="F14">
            <v>865145465</v>
          </cell>
          <cell r="G14">
            <v>209625886</v>
          </cell>
          <cell r="H14">
            <v>749537085</v>
          </cell>
          <cell r="I14">
            <v>1209262198</v>
          </cell>
          <cell r="J14">
            <v>189733049</v>
          </cell>
          <cell r="K14">
            <v>1174603638</v>
          </cell>
          <cell r="L14">
            <v>182974732</v>
          </cell>
          <cell r="M14">
            <v>113054498</v>
          </cell>
          <cell r="N14">
            <v>13506156</v>
          </cell>
          <cell r="O14">
            <v>608483371</v>
          </cell>
          <cell r="P14">
            <v>18429523</v>
          </cell>
          <cell r="Q14">
            <v>9677547</v>
          </cell>
          <cell r="R14">
            <v>0</v>
          </cell>
          <cell r="S14">
            <v>163278039</v>
          </cell>
          <cell r="T14">
            <v>1921779976</v>
          </cell>
          <cell r="U14">
            <v>36445105</v>
          </cell>
          <cell r="V14">
            <v>6645564677</v>
          </cell>
          <cell r="W14">
            <v>295083755</v>
          </cell>
          <cell r="X14">
            <v>31664139</v>
          </cell>
          <cell r="Y14">
            <v>285548566</v>
          </cell>
          <cell r="Z14">
            <v>471876863</v>
          </cell>
          <cell r="AA14">
            <v>44888871</v>
          </cell>
          <cell r="AB14">
            <v>3669936</v>
          </cell>
          <cell r="AC14">
            <v>110696487.50000003</v>
          </cell>
          <cell r="AD14">
            <v>552955646.02999997</v>
          </cell>
          <cell r="AE14">
            <v>523294898</v>
          </cell>
          <cell r="AF14">
            <v>29660748.030000005</v>
          </cell>
          <cell r="AG14">
            <v>90113350</v>
          </cell>
          <cell r="AH14">
            <v>1278808997.5899999</v>
          </cell>
          <cell r="AI14">
            <v>186541771</v>
          </cell>
          <cell r="AJ14">
            <v>314808484.71999997</v>
          </cell>
          <cell r="AK14">
            <v>83329628</v>
          </cell>
          <cell r="AL14">
            <v>4615440107.4100008</v>
          </cell>
          <cell r="AM14">
            <v>10210644</v>
          </cell>
          <cell r="AN14">
            <v>146376649</v>
          </cell>
          <cell r="AO14">
            <v>2825400000</v>
          </cell>
          <cell r="AP14">
            <v>10442602000</v>
          </cell>
          <cell r="AQ14">
            <v>5295859303</v>
          </cell>
          <cell r="AR14">
            <v>73696094</v>
          </cell>
          <cell r="AS14">
            <v>72134333</v>
          </cell>
          <cell r="AT14">
            <v>501133080</v>
          </cell>
          <cell r="AU14">
            <v>1327950994</v>
          </cell>
          <cell r="AV14">
            <v>217971809</v>
          </cell>
          <cell r="AW14">
            <v>137439779.97000003</v>
          </cell>
          <cell r="AX14">
            <v>2270494761</v>
          </cell>
          <cell r="AY14">
            <v>141082033.04999998</v>
          </cell>
          <cell r="AZ14">
            <v>176680487</v>
          </cell>
          <cell r="BA14">
            <v>475623696</v>
          </cell>
          <cell r="BB14">
            <v>617061</v>
          </cell>
          <cell r="BC14">
            <v>96880391</v>
          </cell>
          <cell r="BD14">
            <v>861236504</v>
          </cell>
          <cell r="BE14">
            <v>662829217</v>
          </cell>
          <cell r="BF14">
            <v>198407287</v>
          </cell>
          <cell r="BG14">
            <v>114048708</v>
          </cell>
          <cell r="BH14">
            <v>240358254</v>
          </cell>
          <cell r="BI14">
            <v>357308503</v>
          </cell>
          <cell r="BJ14">
            <v>89543501</v>
          </cell>
          <cell r="BK14">
            <v>1027333513</v>
          </cell>
          <cell r="BL14">
            <v>167131268</v>
          </cell>
          <cell r="BM14">
            <v>211516369</v>
          </cell>
          <cell r="BN14">
            <v>696025828</v>
          </cell>
          <cell r="BO14">
            <v>87479396</v>
          </cell>
          <cell r="BP14">
            <v>362926435</v>
          </cell>
          <cell r="BQ14">
            <v>55445547.790000007</v>
          </cell>
          <cell r="BR14">
            <v>533517885</v>
          </cell>
          <cell r="BS14">
            <v>127442770</v>
          </cell>
          <cell r="BT14">
            <v>4792954943</v>
          </cell>
          <cell r="BU14">
            <v>68227704</v>
          </cell>
          <cell r="BV14">
            <v>68912178</v>
          </cell>
          <cell r="BW14">
            <v>57865046</v>
          </cell>
          <cell r="BX14">
            <v>247484203</v>
          </cell>
          <cell r="BY14">
            <v>680008077</v>
          </cell>
          <cell r="BZ14">
            <v>185129962.63999999</v>
          </cell>
          <cell r="CA14">
            <v>20427467733</v>
          </cell>
          <cell r="CB14">
            <v>1586660145</v>
          </cell>
          <cell r="CC14">
            <v>37244767</v>
          </cell>
          <cell r="CD14">
            <v>962077856</v>
          </cell>
          <cell r="CE14">
            <v>306241851</v>
          </cell>
          <cell r="CF14">
            <v>70171665.200000003</v>
          </cell>
          <cell r="CG14">
            <v>119070374.84</v>
          </cell>
          <cell r="CH14">
            <v>46478893</v>
          </cell>
          <cell r="CI14">
            <v>251388583.77000001</v>
          </cell>
          <cell r="CJ14">
            <v>520676252</v>
          </cell>
          <cell r="CK14">
            <v>290382620</v>
          </cell>
        </row>
        <row r="15">
          <cell r="A15" t="str">
            <v>kW</v>
          </cell>
          <cell r="B15" t="str">
            <v>YD</v>
          </cell>
          <cell r="C15">
            <v>2007</v>
          </cell>
          <cell r="D15">
            <v>51570</v>
          </cell>
          <cell r="E15">
            <v>1977209</v>
          </cell>
          <cell r="F15">
            <v>1540495</v>
          </cell>
          <cell r="G15">
            <v>317500</v>
          </cell>
          <cell r="H15">
            <v>1540864</v>
          </cell>
          <cell r="I15">
            <v>2545503</v>
          </cell>
          <cell r="J15">
            <v>347053</v>
          </cell>
          <cell r="K15">
            <v>2664667</v>
          </cell>
          <cell r="L15">
            <v>340633</v>
          </cell>
          <cell r="M15">
            <v>227350</v>
          </cell>
          <cell r="N15">
            <v>2608</v>
          </cell>
          <cell r="O15">
            <v>1311681</v>
          </cell>
          <cell r="P15">
            <v>43444</v>
          </cell>
          <cell r="Q15">
            <v>14672</v>
          </cell>
          <cell r="R15">
            <v>0</v>
          </cell>
          <cell r="S15">
            <v>224498</v>
          </cell>
          <cell r="T15">
            <v>3943379</v>
          </cell>
          <cell r="U15">
            <v>67780</v>
          </cell>
          <cell r="V15">
            <v>13744944</v>
          </cell>
          <cell r="W15">
            <v>648306</v>
          </cell>
          <cell r="X15">
            <v>39258</v>
          </cell>
          <cell r="Y15">
            <v>534496</v>
          </cell>
          <cell r="Z15">
            <v>1009610</v>
          </cell>
          <cell r="AA15">
            <v>67212</v>
          </cell>
          <cell r="AB15">
            <v>6658</v>
          </cell>
          <cell r="AC15">
            <v>193720</v>
          </cell>
          <cell r="AD15">
            <v>988960</v>
          </cell>
          <cell r="AE15">
            <v>943451</v>
          </cell>
          <cell r="AF15">
            <v>45509</v>
          </cell>
          <cell r="AG15">
            <v>170508</v>
          </cell>
          <cell r="AH15">
            <v>2529146</v>
          </cell>
          <cell r="AI15">
            <v>352531</v>
          </cell>
          <cell r="AJ15">
            <v>451700</v>
          </cell>
          <cell r="AK15">
            <v>172144</v>
          </cell>
          <cell r="AL15">
            <v>9340574</v>
          </cell>
          <cell r="AM15">
            <v>13509</v>
          </cell>
          <cell r="AN15">
            <v>293464</v>
          </cell>
          <cell r="AO15">
            <v>5862900</v>
          </cell>
          <cell r="AP15">
            <v>27927037</v>
          </cell>
          <cell r="AQ15">
            <v>10298333</v>
          </cell>
          <cell r="AR15">
            <v>128007</v>
          </cell>
          <cell r="AS15">
            <v>152822</v>
          </cell>
          <cell r="AT15">
            <v>1039292</v>
          </cell>
          <cell r="AU15">
            <v>2660528</v>
          </cell>
          <cell r="AV15">
            <v>394181</v>
          </cell>
          <cell r="AW15">
            <v>239453</v>
          </cell>
          <cell r="AX15">
            <v>4691176</v>
          </cell>
          <cell r="AY15">
            <v>310736</v>
          </cell>
          <cell r="AZ15">
            <v>358138</v>
          </cell>
          <cell r="BA15">
            <v>918398</v>
          </cell>
          <cell r="BB15">
            <v>606061</v>
          </cell>
          <cell r="BC15">
            <v>888889</v>
          </cell>
          <cell r="BD15">
            <v>1905472</v>
          </cell>
          <cell r="BE15">
            <v>1441079</v>
          </cell>
          <cell r="BF15">
            <v>464393</v>
          </cell>
          <cell r="BG15">
            <v>208442</v>
          </cell>
          <cell r="BH15">
            <v>376524</v>
          </cell>
          <cell r="BI15">
            <v>711142</v>
          </cell>
          <cell r="BJ15">
            <v>170050</v>
          </cell>
          <cell r="BK15">
            <v>2172613</v>
          </cell>
          <cell r="BL15">
            <v>312133</v>
          </cell>
          <cell r="BM15">
            <v>417528</v>
          </cell>
          <cell r="BN15">
            <v>1275852</v>
          </cell>
          <cell r="BO15">
            <v>220582</v>
          </cell>
          <cell r="BP15">
            <v>679337</v>
          </cell>
          <cell r="BQ15">
            <v>92912</v>
          </cell>
          <cell r="BR15">
            <v>978599</v>
          </cell>
          <cell r="BS15">
            <v>284461</v>
          </cell>
          <cell r="BT15">
            <v>10411416</v>
          </cell>
          <cell r="BU15">
            <v>149616</v>
          </cell>
          <cell r="BV15">
            <v>122413</v>
          </cell>
          <cell r="BW15">
            <v>107407</v>
          </cell>
          <cell r="BX15">
            <v>485637</v>
          </cell>
          <cell r="BY15">
            <v>1472236</v>
          </cell>
          <cell r="BZ15">
            <v>369492</v>
          </cell>
          <cell r="CA15">
            <v>43916014</v>
          </cell>
          <cell r="CB15">
            <v>2957199</v>
          </cell>
          <cell r="CC15">
            <v>27828</v>
          </cell>
          <cell r="CD15">
            <v>1844092</v>
          </cell>
          <cell r="CE15">
            <v>710596</v>
          </cell>
          <cell r="CF15">
            <v>154745</v>
          </cell>
          <cell r="CG15">
            <v>254058</v>
          </cell>
          <cell r="CH15">
            <v>101198</v>
          </cell>
          <cell r="CI15">
            <v>292116</v>
          </cell>
          <cell r="CJ15">
            <v>1029856</v>
          </cell>
          <cell r="CK15">
            <v>618033</v>
          </cell>
        </row>
        <row r="16">
          <cell r="A16" t="str">
            <v>kW - Residential</v>
          </cell>
          <cell r="B16" t="str">
            <v>YDR</v>
          </cell>
          <cell r="C16">
            <v>2007</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row>
        <row r="17">
          <cell r="A17" t="str">
            <v>kW - Other</v>
          </cell>
          <cell r="B17" t="str">
            <v>YDO</v>
          </cell>
          <cell r="C17">
            <v>2007</v>
          </cell>
          <cell r="D17">
            <v>51570</v>
          </cell>
          <cell r="E17">
            <v>1977209</v>
          </cell>
          <cell r="F17">
            <v>1540495</v>
          </cell>
          <cell r="G17">
            <v>317500</v>
          </cell>
          <cell r="H17">
            <v>1540864</v>
          </cell>
          <cell r="I17">
            <v>2545503</v>
          </cell>
          <cell r="J17">
            <v>347053</v>
          </cell>
          <cell r="K17">
            <v>2664667</v>
          </cell>
          <cell r="L17">
            <v>340633</v>
          </cell>
          <cell r="M17">
            <v>227350</v>
          </cell>
          <cell r="N17">
            <v>2608</v>
          </cell>
          <cell r="O17">
            <v>1311681</v>
          </cell>
          <cell r="P17">
            <v>43444</v>
          </cell>
          <cell r="Q17">
            <v>14672</v>
          </cell>
          <cell r="R17">
            <v>0</v>
          </cell>
          <cell r="S17">
            <v>224498</v>
          </cell>
          <cell r="T17">
            <v>3943379</v>
          </cell>
          <cell r="U17">
            <v>67780</v>
          </cell>
          <cell r="V17">
            <v>13744944</v>
          </cell>
          <cell r="W17">
            <v>648306</v>
          </cell>
          <cell r="X17">
            <v>39258</v>
          </cell>
          <cell r="Y17">
            <v>534496</v>
          </cell>
          <cell r="Z17">
            <v>1009610</v>
          </cell>
          <cell r="AA17">
            <v>67212</v>
          </cell>
          <cell r="AB17">
            <v>6658</v>
          </cell>
          <cell r="AC17">
            <v>193720</v>
          </cell>
          <cell r="AD17">
            <v>988960</v>
          </cell>
          <cell r="AE17">
            <v>943451</v>
          </cell>
          <cell r="AF17">
            <v>45509</v>
          </cell>
          <cell r="AG17">
            <v>170508</v>
          </cell>
          <cell r="AH17">
            <v>2529146</v>
          </cell>
          <cell r="AI17">
            <v>352531</v>
          </cell>
          <cell r="AJ17">
            <v>451700</v>
          </cell>
          <cell r="AK17">
            <v>172144</v>
          </cell>
          <cell r="AL17">
            <v>9340574</v>
          </cell>
          <cell r="AM17">
            <v>13509</v>
          </cell>
          <cell r="AN17">
            <v>293464</v>
          </cell>
          <cell r="AO17">
            <v>5862900</v>
          </cell>
          <cell r="AP17">
            <v>27927037</v>
          </cell>
          <cell r="AQ17">
            <v>10298333</v>
          </cell>
          <cell r="AR17">
            <v>128007</v>
          </cell>
          <cell r="AS17">
            <v>152822</v>
          </cell>
          <cell r="AT17">
            <v>1039292</v>
          </cell>
          <cell r="AU17">
            <v>2660528</v>
          </cell>
          <cell r="AV17">
            <v>394181</v>
          </cell>
          <cell r="AW17">
            <v>239453</v>
          </cell>
          <cell r="AX17">
            <v>4691176</v>
          </cell>
          <cell r="AY17">
            <v>310736</v>
          </cell>
          <cell r="AZ17">
            <v>358138</v>
          </cell>
          <cell r="BA17">
            <v>918398</v>
          </cell>
          <cell r="BB17">
            <v>606061</v>
          </cell>
          <cell r="BC17">
            <v>888889</v>
          </cell>
          <cell r="BD17">
            <v>1905472</v>
          </cell>
          <cell r="BE17">
            <v>1441079</v>
          </cell>
          <cell r="BF17">
            <v>464393</v>
          </cell>
          <cell r="BG17">
            <v>208442</v>
          </cell>
          <cell r="BH17">
            <v>376524</v>
          </cell>
          <cell r="BI17">
            <v>711142</v>
          </cell>
          <cell r="BJ17">
            <v>170050</v>
          </cell>
          <cell r="BK17">
            <v>2172613</v>
          </cell>
          <cell r="BL17">
            <v>312133</v>
          </cell>
          <cell r="BM17">
            <v>417528</v>
          </cell>
          <cell r="BN17">
            <v>1275852</v>
          </cell>
          <cell r="BO17">
            <v>220582</v>
          </cell>
          <cell r="BP17">
            <v>679337</v>
          </cell>
          <cell r="BQ17">
            <v>92912</v>
          </cell>
          <cell r="BR17">
            <v>978599</v>
          </cell>
          <cell r="BS17">
            <v>284461</v>
          </cell>
          <cell r="BT17">
            <v>10411416</v>
          </cell>
          <cell r="BU17">
            <v>149616</v>
          </cell>
          <cell r="BV17">
            <v>122413</v>
          </cell>
          <cell r="BW17">
            <v>107407</v>
          </cell>
          <cell r="BX17">
            <v>485637</v>
          </cell>
          <cell r="BY17">
            <v>1472236</v>
          </cell>
          <cell r="BZ17">
            <v>369492</v>
          </cell>
          <cell r="CA17">
            <v>43916014</v>
          </cell>
          <cell r="CB17">
            <v>2957199</v>
          </cell>
          <cell r="CC17">
            <v>27828</v>
          </cell>
          <cell r="CD17">
            <v>1844092</v>
          </cell>
          <cell r="CE17">
            <v>710596</v>
          </cell>
          <cell r="CF17">
            <v>154745</v>
          </cell>
          <cell r="CG17">
            <v>254058</v>
          </cell>
          <cell r="CH17">
            <v>101198</v>
          </cell>
          <cell r="CI17">
            <v>292116</v>
          </cell>
          <cell r="CJ17">
            <v>1029856</v>
          </cell>
          <cell r="CK17">
            <v>618033</v>
          </cell>
        </row>
        <row r="18">
          <cell r="A18" t="str">
            <v>Total service area</v>
          </cell>
          <cell r="B18" t="str">
            <v>AREA</v>
          </cell>
          <cell r="C18">
            <v>2007</v>
          </cell>
          <cell r="D18">
            <v>380</v>
          </cell>
          <cell r="E18">
            <v>374</v>
          </cell>
          <cell r="F18">
            <v>201</v>
          </cell>
          <cell r="G18">
            <v>257</v>
          </cell>
          <cell r="H18">
            <v>74</v>
          </cell>
          <cell r="I18">
            <v>188</v>
          </cell>
          <cell r="J18">
            <v>57</v>
          </cell>
          <cell r="K18">
            <v>303</v>
          </cell>
          <cell r="L18">
            <v>168</v>
          </cell>
          <cell r="M18">
            <v>10</v>
          </cell>
          <cell r="N18">
            <v>2</v>
          </cell>
          <cell r="O18">
            <v>70</v>
          </cell>
          <cell r="P18">
            <v>4</v>
          </cell>
          <cell r="Q18">
            <v>5</v>
          </cell>
          <cell r="R18">
            <v>0</v>
          </cell>
          <cell r="S18">
            <v>22</v>
          </cell>
          <cell r="T18">
            <v>120</v>
          </cell>
          <cell r="U18">
            <v>66</v>
          </cell>
          <cell r="V18">
            <v>287</v>
          </cell>
          <cell r="W18">
            <v>1877</v>
          </cell>
          <cell r="X18">
            <v>99</v>
          </cell>
          <cell r="Y18">
            <v>104</v>
          </cell>
          <cell r="Z18">
            <v>44</v>
          </cell>
          <cell r="AA18">
            <v>26</v>
          </cell>
          <cell r="AB18">
            <v>1</v>
          </cell>
          <cell r="AC18">
            <v>14200</v>
          </cell>
          <cell r="AD18">
            <v>9</v>
          </cell>
          <cell r="AE18">
            <v>0</v>
          </cell>
          <cell r="AF18">
            <v>9</v>
          </cell>
          <cell r="AG18">
            <v>67</v>
          </cell>
          <cell r="AH18">
            <v>93</v>
          </cell>
          <cell r="AI18">
            <v>1252</v>
          </cell>
          <cell r="AJ18">
            <v>280</v>
          </cell>
          <cell r="AK18">
            <v>93</v>
          </cell>
          <cell r="AL18">
            <v>426</v>
          </cell>
          <cell r="AM18">
            <v>9</v>
          </cell>
          <cell r="AN18">
            <v>8</v>
          </cell>
          <cell r="AO18">
            <v>269</v>
          </cell>
          <cell r="AP18">
            <v>650000</v>
          </cell>
          <cell r="AQ18">
            <v>1104</v>
          </cell>
          <cell r="AR18">
            <v>292</v>
          </cell>
          <cell r="AS18">
            <v>24</v>
          </cell>
          <cell r="AT18">
            <v>32</v>
          </cell>
          <cell r="AU18">
            <v>404</v>
          </cell>
          <cell r="AV18">
            <v>27</v>
          </cell>
          <cell r="AW18">
            <v>144</v>
          </cell>
          <cell r="AX18">
            <v>421</v>
          </cell>
          <cell r="AY18">
            <v>21</v>
          </cell>
          <cell r="AZ18">
            <v>20</v>
          </cell>
          <cell r="BA18">
            <v>370</v>
          </cell>
          <cell r="BB18">
            <v>4</v>
          </cell>
          <cell r="BC18">
            <v>74</v>
          </cell>
          <cell r="BD18">
            <v>826</v>
          </cell>
          <cell r="BE18">
            <v>227</v>
          </cell>
          <cell r="BF18">
            <v>599</v>
          </cell>
          <cell r="BG18">
            <v>133</v>
          </cell>
          <cell r="BH18">
            <v>693</v>
          </cell>
          <cell r="BI18">
            <v>330</v>
          </cell>
          <cell r="BJ18">
            <v>28</v>
          </cell>
          <cell r="BK18">
            <v>143</v>
          </cell>
          <cell r="BL18">
            <v>16</v>
          </cell>
          <cell r="BM18">
            <v>27</v>
          </cell>
          <cell r="BN18">
            <v>149</v>
          </cell>
          <cell r="BO18">
            <v>35</v>
          </cell>
          <cell r="BP18">
            <v>342</v>
          </cell>
          <cell r="BQ18">
            <v>15</v>
          </cell>
          <cell r="BR18">
            <v>64</v>
          </cell>
          <cell r="BS18">
            <v>122</v>
          </cell>
          <cell r="BT18">
            <v>640</v>
          </cell>
          <cell r="BU18">
            <v>13</v>
          </cell>
          <cell r="BV18">
            <v>18</v>
          </cell>
          <cell r="BW18">
            <v>536</v>
          </cell>
          <cell r="BX18">
            <v>33</v>
          </cell>
          <cell r="BY18">
            <v>381</v>
          </cell>
          <cell r="BZ18">
            <v>24</v>
          </cell>
          <cell r="CA18">
            <v>630</v>
          </cell>
          <cell r="CB18">
            <v>639</v>
          </cell>
          <cell r="CC18">
            <v>61</v>
          </cell>
          <cell r="CD18">
            <v>672</v>
          </cell>
          <cell r="CE18">
            <v>86</v>
          </cell>
          <cell r="CF18">
            <v>14</v>
          </cell>
          <cell r="CG18">
            <v>8</v>
          </cell>
          <cell r="CH18">
            <v>6</v>
          </cell>
          <cell r="CI18">
            <v>49</v>
          </cell>
          <cell r="CJ18">
            <v>147</v>
          </cell>
          <cell r="CK18">
            <v>31</v>
          </cell>
        </row>
        <row r="19">
          <cell r="A19" t="str">
            <v>Urban service area</v>
          </cell>
          <cell r="B19" t="str">
            <v>AREAURB</v>
          </cell>
          <cell r="C19">
            <v>2007</v>
          </cell>
          <cell r="D19">
            <v>380</v>
          </cell>
          <cell r="E19">
            <v>363</v>
          </cell>
          <cell r="F19">
            <v>54</v>
          </cell>
          <cell r="G19">
            <v>17</v>
          </cell>
          <cell r="H19">
            <v>74</v>
          </cell>
          <cell r="I19">
            <v>98</v>
          </cell>
          <cell r="J19">
            <v>57</v>
          </cell>
          <cell r="K19">
            <v>90</v>
          </cell>
          <cell r="L19">
            <v>35</v>
          </cell>
          <cell r="M19">
            <v>10</v>
          </cell>
          <cell r="N19">
            <v>2</v>
          </cell>
          <cell r="O19">
            <v>70</v>
          </cell>
          <cell r="P19">
            <v>4</v>
          </cell>
          <cell r="Q19">
            <v>5</v>
          </cell>
          <cell r="R19">
            <v>0</v>
          </cell>
          <cell r="S19">
            <v>22</v>
          </cell>
          <cell r="T19">
            <v>120</v>
          </cell>
          <cell r="U19">
            <v>18</v>
          </cell>
          <cell r="V19">
            <v>287</v>
          </cell>
          <cell r="W19">
            <v>47</v>
          </cell>
          <cell r="X19">
            <v>26</v>
          </cell>
          <cell r="Y19">
            <v>66</v>
          </cell>
          <cell r="Z19">
            <v>44</v>
          </cell>
          <cell r="AA19">
            <v>26</v>
          </cell>
          <cell r="AB19">
            <v>1</v>
          </cell>
          <cell r="AC19">
            <v>3</v>
          </cell>
          <cell r="AD19">
            <v>9</v>
          </cell>
          <cell r="AE19">
            <v>0</v>
          </cell>
          <cell r="AF19">
            <v>9</v>
          </cell>
          <cell r="AG19">
            <v>22</v>
          </cell>
          <cell r="AH19">
            <v>93</v>
          </cell>
          <cell r="AI19">
            <v>36</v>
          </cell>
          <cell r="AJ19">
            <v>25</v>
          </cell>
          <cell r="AK19">
            <v>93</v>
          </cell>
          <cell r="AL19">
            <v>338</v>
          </cell>
          <cell r="AM19">
            <v>9</v>
          </cell>
          <cell r="AN19">
            <v>8</v>
          </cell>
          <cell r="AO19">
            <v>269</v>
          </cell>
          <cell r="AP19">
            <v>0</v>
          </cell>
          <cell r="AQ19">
            <v>454</v>
          </cell>
          <cell r="AR19">
            <v>62</v>
          </cell>
          <cell r="AS19">
            <v>24</v>
          </cell>
          <cell r="AT19">
            <v>32</v>
          </cell>
          <cell r="AU19">
            <v>124</v>
          </cell>
          <cell r="AV19">
            <v>27</v>
          </cell>
          <cell r="AW19">
            <v>16</v>
          </cell>
          <cell r="AX19">
            <v>163</v>
          </cell>
          <cell r="AY19">
            <v>5</v>
          </cell>
          <cell r="AZ19">
            <v>20</v>
          </cell>
          <cell r="BA19">
            <v>57</v>
          </cell>
          <cell r="BB19">
            <v>0</v>
          </cell>
          <cell r="BC19">
            <v>71</v>
          </cell>
          <cell r="BD19">
            <v>67</v>
          </cell>
          <cell r="BE19">
            <v>52</v>
          </cell>
          <cell r="BF19">
            <v>15</v>
          </cell>
          <cell r="BG19">
            <v>14</v>
          </cell>
          <cell r="BH19">
            <v>144</v>
          </cell>
          <cell r="BI19">
            <v>51</v>
          </cell>
          <cell r="BJ19">
            <v>28</v>
          </cell>
          <cell r="BK19">
            <v>102</v>
          </cell>
          <cell r="BL19">
            <v>16</v>
          </cell>
          <cell r="BM19">
            <v>27</v>
          </cell>
          <cell r="BN19">
            <v>71</v>
          </cell>
          <cell r="BO19">
            <v>35</v>
          </cell>
          <cell r="BP19">
            <v>58</v>
          </cell>
          <cell r="BQ19">
            <v>15</v>
          </cell>
          <cell r="BR19">
            <v>64</v>
          </cell>
          <cell r="BS19">
            <v>20</v>
          </cell>
          <cell r="BT19">
            <v>456</v>
          </cell>
          <cell r="BU19">
            <v>13</v>
          </cell>
          <cell r="BV19">
            <v>11</v>
          </cell>
          <cell r="BW19">
            <v>6</v>
          </cell>
          <cell r="BX19">
            <v>33</v>
          </cell>
          <cell r="BY19">
            <v>122</v>
          </cell>
          <cell r="BZ19">
            <v>21</v>
          </cell>
          <cell r="CA19">
            <v>630</v>
          </cell>
          <cell r="CB19">
            <v>253</v>
          </cell>
          <cell r="CC19">
            <v>53</v>
          </cell>
          <cell r="CD19">
            <v>65</v>
          </cell>
          <cell r="CE19">
            <v>86</v>
          </cell>
          <cell r="CF19">
            <v>14</v>
          </cell>
          <cell r="CG19">
            <v>8</v>
          </cell>
          <cell r="CH19">
            <v>6</v>
          </cell>
          <cell r="CI19">
            <v>49</v>
          </cell>
          <cell r="CJ19">
            <v>71</v>
          </cell>
          <cell r="CK19">
            <v>31</v>
          </cell>
        </row>
        <row r="20">
          <cell r="A20" t="str">
            <v>Rural service area</v>
          </cell>
          <cell r="B20" t="str">
            <v>AREARUR</v>
          </cell>
          <cell r="C20">
            <v>2007</v>
          </cell>
          <cell r="D20">
            <v>0</v>
          </cell>
          <cell r="E20">
            <v>11</v>
          </cell>
          <cell r="F20">
            <v>147</v>
          </cell>
          <cell r="G20">
            <v>240</v>
          </cell>
          <cell r="H20">
            <v>0</v>
          </cell>
          <cell r="I20">
            <v>90</v>
          </cell>
          <cell r="J20">
            <v>0</v>
          </cell>
          <cell r="K20">
            <v>213</v>
          </cell>
          <cell r="L20">
            <v>133</v>
          </cell>
          <cell r="M20">
            <v>0</v>
          </cell>
          <cell r="N20">
            <v>0</v>
          </cell>
          <cell r="O20">
            <v>0</v>
          </cell>
          <cell r="P20">
            <v>0</v>
          </cell>
          <cell r="Q20">
            <v>0</v>
          </cell>
          <cell r="R20">
            <v>0</v>
          </cell>
          <cell r="S20">
            <v>0</v>
          </cell>
          <cell r="T20">
            <v>0</v>
          </cell>
          <cell r="U20">
            <v>48</v>
          </cell>
          <cell r="V20">
            <v>0</v>
          </cell>
          <cell r="W20">
            <v>1830</v>
          </cell>
          <cell r="X20">
            <v>73</v>
          </cell>
          <cell r="Y20">
            <v>38</v>
          </cell>
          <cell r="Z20">
            <v>0</v>
          </cell>
          <cell r="AA20">
            <v>0</v>
          </cell>
          <cell r="AB20">
            <v>0</v>
          </cell>
          <cell r="AC20">
            <v>14197</v>
          </cell>
          <cell r="AD20">
            <v>0</v>
          </cell>
          <cell r="AE20">
            <v>0</v>
          </cell>
          <cell r="AF20">
            <v>0</v>
          </cell>
          <cell r="AG20">
            <v>45</v>
          </cell>
          <cell r="AH20">
            <v>0</v>
          </cell>
          <cell r="AI20">
            <v>1216</v>
          </cell>
          <cell r="AJ20">
            <v>255</v>
          </cell>
          <cell r="AK20">
            <v>0</v>
          </cell>
          <cell r="AL20">
            <v>88</v>
          </cell>
          <cell r="AM20">
            <v>0</v>
          </cell>
          <cell r="AN20">
            <v>0</v>
          </cell>
          <cell r="AO20">
            <v>0</v>
          </cell>
          <cell r="AP20">
            <v>650000</v>
          </cell>
          <cell r="AQ20">
            <v>650</v>
          </cell>
          <cell r="AR20">
            <v>230</v>
          </cell>
          <cell r="AS20">
            <v>0</v>
          </cell>
          <cell r="AT20">
            <v>0</v>
          </cell>
          <cell r="AU20">
            <v>280</v>
          </cell>
          <cell r="AV20">
            <v>0</v>
          </cell>
          <cell r="AW20">
            <v>128</v>
          </cell>
          <cell r="AX20">
            <v>258</v>
          </cell>
          <cell r="AY20">
            <v>16</v>
          </cell>
          <cell r="AZ20">
            <v>0</v>
          </cell>
          <cell r="BA20">
            <v>313</v>
          </cell>
          <cell r="BB20">
            <v>4</v>
          </cell>
          <cell r="BC20">
            <v>3</v>
          </cell>
          <cell r="BD20">
            <v>759</v>
          </cell>
          <cell r="BE20">
            <v>175</v>
          </cell>
          <cell r="BF20">
            <v>584</v>
          </cell>
          <cell r="BG20">
            <v>119</v>
          </cell>
          <cell r="BH20">
            <v>549</v>
          </cell>
          <cell r="BI20">
            <v>279</v>
          </cell>
          <cell r="BJ20">
            <v>0</v>
          </cell>
          <cell r="BK20">
            <v>41</v>
          </cell>
          <cell r="BL20">
            <v>0</v>
          </cell>
          <cell r="BM20">
            <v>0</v>
          </cell>
          <cell r="BN20">
            <v>78</v>
          </cell>
          <cell r="BO20">
            <v>0</v>
          </cell>
          <cell r="BP20">
            <v>284</v>
          </cell>
          <cell r="BQ20">
            <v>0</v>
          </cell>
          <cell r="BR20">
            <v>0</v>
          </cell>
          <cell r="BS20">
            <v>102</v>
          </cell>
          <cell r="BT20">
            <v>184</v>
          </cell>
          <cell r="BU20">
            <v>0</v>
          </cell>
          <cell r="BV20">
            <v>7</v>
          </cell>
          <cell r="BW20">
            <v>530</v>
          </cell>
          <cell r="BX20">
            <v>0</v>
          </cell>
          <cell r="BY20">
            <v>259</v>
          </cell>
          <cell r="BZ20">
            <v>3</v>
          </cell>
          <cell r="CA20">
            <v>0</v>
          </cell>
          <cell r="CB20">
            <v>386</v>
          </cell>
          <cell r="CC20">
            <v>8</v>
          </cell>
          <cell r="CD20">
            <v>607</v>
          </cell>
          <cell r="CE20">
            <v>0</v>
          </cell>
          <cell r="CF20">
            <v>0</v>
          </cell>
          <cell r="CG20">
            <v>0</v>
          </cell>
          <cell r="CH20">
            <v>0</v>
          </cell>
          <cell r="CI20">
            <v>0</v>
          </cell>
          <cell r="CJ20">
            <v>76</v>
          </cell>
          <cell r="CK20">
            <v>0</v>
          </cell>
        </row>
        <row r="21">
          <cell r="A21" t="str">
            <v>Service area population</v>
          </cell>
          <cell r="B21" t="str">
            <v>POP</v>
          </cell>
          <cell r="C21">
            <v>2007</v>
          </cell>
          <cell r="D21">
            <v>3000</v>
          </cell>
          <cell r="E21">
            <v>181930</v>
          </cell>
          <cell r="F21">
            <v>84379</v>
          </cell>
          <cell r="G21">
            <v>25000</v>
          </cell>
          <cell r="H21">
            <v>91487</v>
          </cell>
          <cell r="I21">
            <v>170100</v>
          </cell>
          <cell r="J21">
            <v>23600</v>
          </cell>
          <cell r="K21">
            <v>133480</v>
          </cell>
          <cell r="L21">
            <v>29925</v>
          </cell>
          <cell r="M21">
            <v>18156</v>
          </cell>
          <cell r="N21">
            <v>2428</v>
          </cell>
          <cell r="O21">
            <v>94769</v>
          </cell>
          <cell r="P21">
            <v>3100</v>
          </cell>
          <cell r="Q21">
            <v>4000</v>
          </cell>
          <cell r="R21">
            <v>0</v>
          </cell>
          <cell r="S21">
            <v>21873</v>
          </cell>
          <cell r="T21">
            <v>215718</v>
          </cell>
          <cell r="U21">
            <v>6700</v>
          </cell>
          <cell r="V21">
            <v>704000</v>
          </cell>
          <cell r="W21">
            <v>32042</v>
          </cell>
          <cell r="X21">
            <v>7138</v>
          </cell>
          <cell r="Y21">
            <v>69300</v>
          </cell>
          <cell r="Z21">
            <v>44072</v>
          </cell>
          <cell r="AA21">
            <v>8315</v>
          </cell>
          <cell r="AB21">
            <v>1600</v>
          </cell>
          <cell r="AC21">
            <v>17195</v>
          </cell>
          <cell r="AD21">
            <v>109529</v>
          </cell>
          <cell r="AE21">
            <v>102811</v>
          </cell>
          <cell r="AF21">
            <v>6718</v>
          </cell>
          <cell r="AG21">
            <v>21500</v>
          </cell>
          <cell r="AH21">
            <v>130309</v>
          </cell>
          <cell r="AI21">
            <v>45212</v>
          </cell>
          <cell r="AJ21">
            <v>55289</v>
          </cell>
          <cell r="AK21">
            <v>5635</v>
          </cell>
          <cell r="AL21">
            <v>560668</v>
          </cell>
          <cell r="AM21">
            <v>2520</v>
          </cell>
          <cell r="AN21">
            <v>10500</v>
          </cell>
          <cell r="AO21">
            <v>444158</v>
          </cell>
          <cell r="AP21">
            <v>2892713</v>
          </cell>
          <cell r="AQ21">
            <v>799993</v>
          </cell>
          <cell r="AR21">
            <v>32007</v>
          </cell>
          <cell r="AS21">
            <v>12000</v>
          </cell>
          <cell r="AT21">
            <v>57800</v>
          </cell>
          <cell r="AU21">
            <v>236883</v>
          </cell>
          <cell r="AV21">
            <v>22000</v>
          </cell>
          <cell r="AW21">
            <v>21007</v>
          </cell>
          <cell r="AX21">
            <v>355000</v>
          </cell>
          <cell r="AY21">
            <v>6763</v>
          </cell>
          <cell r="AZ21">
            <v>16000</v>
          </cell>
          <cell r="BA21">
            <v>65000</v>
          </cell>
          <cell r="BB21">
            <v>0</v>
          </cell>
          <cell r="BC21">
            <v>89161</v>
          </cell>
          <cell r="BD21">
            <v>132361</v>
          </cell>
          <cell r="BE21">
            <v>82200</v>
          </cell>
          <cell r="BF21">
            <v>50161</v>
          </cell>
          <cell r="BG21">
            <v>14800</v>
          </cell>
          <cell r="BH21">
            <v>31500</v>
          </cell>
          <cell r="BI21">
            <v>55000</v>
          </cell>
          <cell r="BJ21">
            <v>14000</v>
          </cell>
          <cell r="BK21">
            <v>169800</v>
          </cell>
          <cell r="BL21">
            <v>28178</v>
          </cell>
          <cell r="BM21">
            <v>30300</v>
          </cell>
          <cell r="BN21">
            <v>155000</v>
          </cell>
          <cell r="BO21">
            <v>20200</v>
          </cell>
          <cell r="BP21">
            <v>77948</v>
          </cell>
          <cell r="BQ21">
            <v>6500</v>
          </cell>
          <cell r="BR21">
            <v>79496</v>
          </cell>
          <cell r="BS21">
            <v>18599</v>
          </cell>
          <cell r="BT21">
            <v>706000</v>
          </cell>
          <cell r="BU21">
            <v>7800</v>
          </cell>
          <cell r="BV21">
            <v>9900</v>
          </cell>
          <cell r="BW21">
            <v>5336</v>
          </cell>
          <cell r="BX21">
            <v>36000</v>
          </cell>
          <cell r="BY21">
            <v>109973</v>
          </cell>
          <cell r="BZ21">
            <v>15140</v>
          </cell>
          <cell r="CA21">
            <v>2503281</v>
          </cell>
          <cell r="CB21">
            <v>326064</v>
          </cell>
          <cell r="CC21">
            <v>17000</v>
          </cell>
          <cell r="CD21">
            <v>147360</v>
          </cell>
          <cell r="CE21">
            <v>50331</v>
          </cell>
          <cell r="CF21">
            <v>6989</v>
          </cell>
          <cell r="CG21">
            <v>7411</v>
          </cell>
          <cell r="CH21">
            <v>3900</v>
          </cell>
          <cell r="CI21">
            <v>40000</v>
          </cell>
          <cell r="CJ21">
            <v>110000</v>
          </cell>
          <cell r="CK21">
            <v>35000</v>
          </cell>
        </row>
        <row r="22">
          <cell r="A22" t="str">
            <v>Municipal population</v>
          </cell>
          <cell r="B22" t="str">
            <v>POPCITY</v>
          </cell>
          <cell r="C22">
            <v>2007</v>
          </cell>
          <cell r="D22">
            <v>3000</v>
          </cell>
          <cell r="E22">
            <v>197750</v>
          </cell>
          <cell r="F22">
            <v>86689</v>
          </cell>
          <cell r="G22">
            <v>30000</v>
          </cell>
          <cell r="H22">
            <v>91487</v>
          </cell>
          <cell r="I22">
            <v>170100</v>
          </cell>
          <cell r="J22">
            <v>23600</v>
          </cell>
          <cell r="K22">
            <v>133480</v>
          </cell>
          <cell r="L22">
            <v>29925</v>
          </cell>
          <cell r="M22">
            <v>26520</v>
          </cell>
          <cell r="N22">
            <v>2428</v>
          </cell>
          <cell r="O22">
            <v>107341</v>
          </cell>
          <cell r="P22">
            <v>3100</v>
          </cell>
          <cell r="Q22">
            <v>12500</v>
          </cell>
          <cell r="R22">
            <v>0</v>
          </cell>
          <cell r="S22">
            <v>74185</v>
          </cell>
          <cell r="T22">
            <v>216473</v>
          </cell>
          <cell r="U22">
            <v>5000</v>
          </cell>
          <cell r="V22">
            <v>704000</v>
          </cell>
          <cell r="W22">
            <v>35246</v>
          </cell>
          <cell r="X22">
            <v>8700</v>
          </cell>
          <cell r="Y22">
            <v>102075</v>
          </cell>
          <cell r="Z22">
            <v>44072</v>
          </cell>
          <cell r="AA22">
            <v>8315</v>
          </cell>
          <cell r="AB22">
            <v>2529</v>
          </cell>
          <cell r="AC22">
            <v>10104</v>
          </cell>
          <cell r="AD22">
            <v>170219</v>
          </cell>
          <cell r="AE22">
            <v>155219</v>
          </cell>
          <cell r="AF22">
            <v>15000</v>
          </cell>
          <cell r="AG22">
            <v>21500</v>
          </cell>
          <cell r="AH22">
            <v>130309</v>
          </cell>
          <cell r="AI22">
            <v>45212</v>
          </cell>
          <cell r="AJ22">
            <v>55289</v>
          </cell>
          <cell r="AK22">
            <v>5635</v>
          </cell>
          <cell r="AL22">
            <v>636548</v>
          </cell>
          <cell r="AM22">
            <v>9400</v>
          </cell>
          <cell r="AN22">
            <v>10500</v>
          </cell>
          <cell r="AO22">
            <v>444158</v>
          </cell>
          <cell r="AP22">
            <v>2892713</v>
          </cell>
          <cell r="AQ22">
            <v>888882</v>
          </cell>
          <cell r="AR22">
            <v>32007</v>
          </cell>
          <cell r="AS22">
            <v>16500</v>
          </cell>
          <cell r="AT22">
            <v>119000</v>
          </cell>
          <cell r="AU22">
            <v>236883</v>
          </cell>
          <cell r="AV22">
            <v>22000</v>
          </cell>
          <cell r="AW22">
            <v>34035</v>
          </cell>
          <cell r="AX22">
            <v>355000</v>
          </cell>
          <cell r="AY22">
            <v>18231</v>
          </cell>
          <cell r="AZ22">
            <v>17000</v>
          </cell>
          <cell r="BA22">
            <v>65000</v>
          </cell>
          <cell r="BB22">
            <v>439</v>
          </cell>
          <cell r="BC22">
            <v>113155</v>
          </cell>
          <cell r="BD22">
            <v>133244</v>
          </cell>
          <cell r="BE22">
            <v>82200</v>
          </cell>
          <cell r="BF22">
            <v>51044</v>
          </cell>
          <cell r="BG22">
            <v>14800</v>
          </cell>
          <cell r="BH22">
            <v>62000</v>
          </cell>
          <cell r="BI22">
            <v>55000</v>
          </cell>
          <cell r="BJ22">
            <v>18777</v>
          </cell>
          <cell r="BK22">
            <v>169800</v>
          </cell>
          <cell r="BL22">
            <v>28178</v>
          </cell>
          <cell r="BM22">
            <v>30300</v>
          </cell>
          <cell r="BN22">
            <v>155000</v>
          </cell>
          <cell r="BO22">
            <v>20200</v>
          </cell>
          <cell r="BP22">
            <v>74948</v>
          </cell>
          <cell r="BQ22">
            <v>6500</v>
          </cell>
          <cell r="BR22">
            <v>79496</v>
          </cell>
          <cell r="BS22">
            <v>18599</v>
          </cell>
          <cell r="BT22">
            <v>706000</v>
          </cell>
          <cell r="BU22">
            <v>7800</v>
          </cell>
          <cell r="BV22">
            <v>16700</v>
          </cell>
          <cell r="BW22">
            <v>5336</v>
          </cell>
          <cell r="BX22">
            <v>36000</v>
          </cell>
          <cell r="BY22">
            <v>109141</v>
          </cell>
          <cell r="BZ22">
            <v>15000</v>
          </cell>
          <cell r="CA22">
            <v>2503281</v>
          </cell>
          <cell r="CB22">
            <v>396107</v>
          </cell>
          <cell r="CC22">
            <v>17000</v>
          </cell>
          <cell r="CD22">
            <v>147360</v>
          </cell>
          <cell r="CE22">
            <v>50331</v>
          </cell>
          <cell r="CF22">
            <v>11500</v>
          </cell>
          <cell r="CG22">
            <v>7411</v>
          </cell>
          <cell r="CH22">
            <v>9000</v>
          </cell>
          <cell r="CI22">
            <v>78420</v>
          </cell>
          <cell r="CJ22">
            <v>110000</v>
          </cell>
          <cell r="CK22">
            <v>36000</v>
          </cell>
        </row>
        <row r="23">
          <cell r="A23" t="str">
            <v>No seasonal occupacy customers</v>
          </cell>
          <cell r="B23" t="str">
            <v>YNSUM</v>
          </cell>
          <cell r="C23">
            <v>2007</v>
          </cell>
          <cell r="D23">
            <v>0</v>
          </cell>
          <cell r="E23">
            <v>0</v>
          </cell>
          <cell r="F23">
            <v>0</v>
          </cell>
          <cell r="G23">
            <v>0</v>
          </cell>
          <cell r="H23">
            <v>0</v>
          </cell>
          <cell r="I23">
            <v>0</v>
          </cell>
          <cell r="J23">
            <v>0</v>
          </cell>
          <cell r="K23">
            <v>0</v>
          </cell>
          <cell r="L23">
            <v>0</v>
          </cell>
          <cell r="M23">
            <v>0</v>
          </cell>
          <cell r="N23">
            <v>3</v>
          </cell>
          <cell r="O23">
            <v>0</v>
          </cell>
          <cell r="P23">
            <v>0</v>
          </cell>
          <cell r="Q23">
            <v>0</v>
          </cell>
          <cell r="R23">
            <v>0</v>
          </cell>
          <cell r="S23">
            <v>0</v>
          </cell>
          <cell r="T23">
            <v>0</v>
          </cell>
          <cell r="U23">
            <v>200</v>
          </cell>
          <cell r="V23">
            <v>0</v>
          </cell>
          <cell r="W23">
            <v>235</v>
          </cell>
          <cell r="X23">
            <v>65</v>
          </cell>
          <cell r="Y23">
            <v>0</v>
          </cell>
          <cell r="Z23">
            <v>0</v>
          </cell>
          <cell r="AA23">
            <v>0</v>
          </cell>
          <cell r="AB23">
            <v>0</v>
          </cell>
          <cell r="AC23">
            <v>3707</v>
          </cell>
          <cell r="AD23">
            <v>148</v>
          </cell>
          <cell r="AE23">
            <v>142</v>
          </cell>
          <cell r="AF23">
            <v>6</v>
          </cell>
          <cell r="AG23">
            <v>0</v>
          </cell>
          <cell r="AH23">
            <v>0</v>
          </cell>
          <cell r="AI23">
            <v>0</v>
          </cell>
          <cell r="AJ23">
            <v>0</v>
          </cell>
          <cell r="AK23">
            <v>0</v>
          </cell>
          <cell r="AL23">
            <v>0</v>
          </cell>
          <cell r="AM23">
            <v>0</v>
          </cell>
          <cell r="AN23">
            <v>0</v>
          </cell>
          <cell r="AO23">
            <v>0</v>
          </cell>
          <cell r="AP23">
            <v>154779</v>
          </cell>
          <cell r="AQ23">
            <v>0</v>
          </cell>
          <cell r="AR23">
            <v>753</v>
          </cell>
          <cell r="AS23">
            <v>0</v>
          </cell>
          <cell r="AT23">
            <v>0</v>
          </cell>
          <cell r="AU23">
            <v>0</v>
          </cell>
          <cell r="AV23">
            <v>0</v>
          </cell>
          <cell r="AW23">
            <v>150</v>
          </cell>
          <cell r="AX23">
            <v>0</v>
          </cell>
          <cell r="AY23">
            <v>0</v>
          </cell>
          <cell r="AZ23">
            <v>0</v>
          </cell>
          <cell r="BA23">
            <v>0</v>
          </cell>
          <cell r="BB23">
            <v>0</v>
          </cell>
          <cell r="BC23">
            <v>525</v>
          </cell>
          <cell r="BD23">
            <v>0</v>
          </cell>
          <cell r="BE23">
            <v>0</v>
          </cell>
          <cell r="BF23">
            <v>0</v>
          </cell>
          <cell r="BG23">
            <v>250</v>
          </cell>
          <cell r="BH23">
            <v>200</v>
          </cell>
          <cell r="BI23">
            <v>0</v>
          </cell>
          <cell r="BJ23">
            <v>0</v>
          </cell>
          <cell r="BK23">
            <v>0</v>
          </cell>
          <cell r="BL23">
            <v>0</v>
          </cell>
          <cell r="BM23">
            <v>0</v>
          </cell>
          <cell r="BN23">
            <v>0</v>
          </cell>
          <cell r="BO23">
            <v>0</v>
          </cell>
          <cell r="BP23">
            <v>100</v>
          </cell>
          <cell r="BQ23">
            <v>0</v>
          </cell>
          <cell r="BR23">
            <v>0</v>
          </cell>
          <cell r="BS23">
            <v>0</v>
          </cell>
          <cell r="BT23">
            <v>0</v>
          </cell>
          <cell r="BU23">
            <v>0</v>
          </cell>
          <cell r="BV23">
            <v>0</v>
          </cell>
          <cell r="BW23">
            <v>108</v>
          </cell>
          <cell r="BX23">
            <v>0</v>
          </cell>
          <cell r="BY23">
            <v>0</v>
          </cell>
          <cell r="BZ23">
            <v>0</v>
          </cell>
          <cell r="CA23">
            <v>0</v>
          </cell>
          <cell r="CB23">
            <v>1594</v>
          </cell>
          <cell r="CC23">
            <v>1200</v>
          </cell>
          <cell r="CD23">
            <v>0</v>
          </cell>
          <cell r="CE23">
            <v>0</v>
          </cell>
          <cell r="CF23">
            <v>0</v>
          </cell>
          <cell r="CG23">
            <v>0</v>
          </cell>
          <cell r="CH23">
            <v>0</v>
          </cell>
          <cell r="CI23">
            <v>0</v>
          </cell>
          <cell r="CJ23">
            <v>0</v>
          </cell>
          <cell r="CK23">
            <v>0</v>
          </cell>
        </row>
        <row r="24">
          <cell r="A24" t="str">
            <v>Utility winter max peak load</v>
          </cell>
          <cell r="B24" t="str">
            <v>PEAKW</v>
          </cell>
          <cell r="C24">
            <v>2007</v>
          </cell>
          <cell r="D24">
            <v>7722</v>
          </cell>
          <cell r="E24">
            <v>262451</v>
          </cell>
          <cell r="F24">
            <v>174463</v>
          </cell>
          <cell r="G24">
            <v>44355</v>
          </cell>
          <cell r="H24">
            <v>162924</v>
          </cell>
          <cell r="I24">
            <v>280394</v>
          </cell>
          <cell r="J24">
            <v>62291</v>
          </cell>
          <cell r="K24">
            <v>254098</v>
          </cell>
          <cell r="L24">
            <v>50700</v>
          </cell>
          <cell r="M24">
            <v>26792</v>
          </cell>
          <cell r="N24">
            <v>7058</v>
          </cell>
          <cell r="O24">
            <v>132956</v>
          </cell>
          <cell r="P24">
            <v>5844</v>
          </cell>
          <cell r="Q24">
            <v>7084</v>
          </cell>
          <cell r="R24">
            <v>0</v>
          </cell>
          <cell r="S24">
            <v>49746</v>
          </cell>
          <cell r="T24">
            <v>458800</v>
          </cell>
          <cell r="U24">
            <v>13937</v>
          </cell>
          <cell r="V24">
            <v>1234600</v>
          </cell>
          <cell r="W24">
            <v>77850</v>
          </cell>
          <cell r="X24">
            <v>13650</v>
          </cell>
          <cell r="Y24">
            <v>113400</v>
          </cell>
          <cell r="Z24">
            <v>100885</v>
          </cell>
          <cell r="AA24">
            <v>18097</v>
          </cell>
          <cell r="AB24">
            <v>2183</v>
          </cell>
          <cell r="AC24">
            <v>41804</v>
          </cell>
          <cell r="AD24">
            <v>195452</v>
          </cell>
          <cell r="AE24">
            <v>182354</v>
          </cell>
          <cell r="AF24">
            <v>13098</v>
          </cell>
          <cell r="AG24">
            <v>35770</v>
          </cell>
          <cell r="AH24">
            <v>255488</v>
          </cell>
          <cell r="AI24">
            <v>81117</v>
          </cell>
          <cell r="AJ24">
            <v>118782</v>
          </cell>
          <cell r="AK24">
            <v>21901</v>
          </cell>
          <cell r="AL24">
            <v>958009</v>
          </cell>
          <cell r="AM24">
            <v>6571</v>
          </cell>
          <cell r="AN24">
            <v>37110</v>
          </cell>
          <cell r="AO24">
            <v>618000</v>
          </cell>
          <cell r="AP24">
            <v>4146927</v>
          </cell>
          <cell r="AQ24">
            <v>1323948</v>
          </cell>
          <cell r="AR24">
            <v>48562</v>
          </cell>
          <cell r="AS24">
            <v>20993</v>
          </cell>
          <cell r="AT24">
            <v>132343</v>
          </cell>
          <cell r="AU24">
            <v>312517</v>
          </cell>
          <cell r="AV24">
            <v>49230</v>
          </cell>
          <cell r="AW24">
            <v>42285</v>
          </cell>
          <cell r="AX24">
            <v>566710</v>
          </cell>
          <cell r="AY24">
            <v>32173</v>
          </cell>
          <cell r="AZ24">
            <v>38557</v>
          </cell>
          <cell r="BA24">
            <v>111168</v>
          </cell>
          <cell r="BB24">
            <v>0</v>
          </cell>
          <cell r="BC24">
            <v>125023</v>
          </cell>
          <cell r="BD24">
            <v>197500</v>
          </cell>
          <cell r="BE24">
            <v>137845</v>
          </cell>
          <cell r="BF24">
            <v>59655</v>
          </cell>
          <cell r="BG24">
            <v>29786</v>
          </cell>
          <cell r="BH24">
            <v>71056</v>
          </cell>
          <cell r="BI24">
            <v>113519</v>
          </cell>
          <cell r="BJ24">
            <v>25689</v>
          </cell>
          <cell r="BK24">
            <v>268651</v>
          </cell>
          <cell r="BL24">
            <v>42618</v>
          </cell>
          <cell r="BM24">
            <v>57057</v>
          </cell>
          <cell r="BN24">
            <v>212930</v>
          </cell>
          <cell r="BO24">
            <v>38695</v>
          </cell>
          <cell r="BP24">
            <v>139708</v>
          </cell>
          <cell r="BQ24">
            <v>19170</v>
          </cell>
          <cell r="BR24">
            <v>148761</v>
          </cell>
          <cell r="BS24">
            <v>38400</v>
          </cell>
          <cell r="BT24">
            <v>1096729</v>
          </cell>
          <cell r="BU24">
            <v>19154</v>
          </cell>
          <cell r="BV24">
            <v>32731</v>
          </cell>
          <cell r="BW24">
            <v>22552</v>
          </cell>
          <cell r="BX24">
            <v>60692</v>
          </cell>
          <cell r="BY24">
            <v>190600</v>
          </cell>
          <cell r="BZ24">
            <v>41226</v>
          </cell>
          <cell r="CA24">
            <v>4111669</v>
          </cell>
          <cell r="CB24">
            <v>444200</v>
          </cell>
          <cell r="CC24">
            <v>24081</v>
          </cell>
          <cell r="CD24">
            <v>234655</v>
          </cell>
          <cell r="CE24">
            <v>83837</v>
          </cell>
          <cell r="CF24">
            <v>16478</v>
          </cell>
          <cell r="CG24">
            <v>26000</v>
          </cell>
          <cell r="CH24">
            <v>10524</v>
          </cell>
          <cell r="CI24">
            <v>90205</v>
          </cell>
          <cell r="CJ24">
            <v>152456</v>
          </cell>
          <cell r="CK24">
            <v>67025</v>
          </cell>
        </row>
        <row r="25">
          <cell r="A25" t="str">
            <v>Utility summer max peak load</v>
          </cell>
          <cell r="B25" t="str">
            <v>PEAKS</v>
          </cell>
          <cell r="C25">
            <v>2007</v>
          </cell>
          <cell r="D25">
            <v>7100</v>
          </cell>
          <cell r="E25">
            <v>309144</v>
          </cell>
          <cell r="F25">
            <v>208366</v>
          </cell>
          <cell r="G25">
            <v>46817</v>
          </cell>
          <cell r="H25">
            <v>191679</v>
          </cell>
          <cell r="I25">
            <v>367280</v>
          </cell>
          <cell r="J25">
            <v>50409</v>
          </cell>
          <cell r="K25">
            <v>308393</v>
          </cell>
          <cell r="L25">
            <v>56500</v>
          </cell>
          <cell r="M25">
            <v>27573</v>
          </cell>
          <cell r="N25">
            <v>6873</v>
          </cell>
          <cell r="O25">
            <v>171620</v>
          </cell>
          <cell r="P25">
            <v>5739</v>
          </cell>
          <cell r="Q25">
            <v>5833</v>
          </cell>
          <cell r="R25">
            <v>0</v>
          </cell>
          <cell r="S25">
            <v>61745</v>
          </cell>
          <cell r="T25">
            <v>577900</v>
          </cell>
          <cell r="U25">
            <v>12096</v>
          </cell>
          <cell r="V25">
            <v>1556900</v>
          </cell>
          <cell r="W25">
            <v>73806</v>
          </cell>
          <cell r="X25">
            <v>9516</v>
          </cell>
          <cell r="Y25">
            <v>142300</v>
          </cell>
          <cell r="Z25">
            <v>107690</v>
          </cell>
          <cell r="AA25">
            <v>14414</v>
          </cell>
          <cell r="AB25">
            <v>1636</v>
          </cell>
          <cell r="AC25">
            <v>26592</v>
          </cell>
          <cell r="AD25">
            <v>182990</v>
          </cell>
          <cell r="AE25">
            <v>173560</v>
          </cell>
          <cell r="AF25">
            <v>9430</v>
          </cell>
          <cell r="AG25">
            <v>42790</v>
          </cell>
          <cell r="AH25">
            <v>281377</v>
          </cell>
          <cell r="AI25">
            <v>87934</v>
          </cell>
          <cell r="AJ25">
            <v>122494</v>
          </cell>
          <cell r="AK25">
            <v>19067</v>
          </cell>
          <cell r="AL25">
            <v>1161891</v>
          </cell>
          <cell r="AM25">
            <v>4253</v>
          </cell>
          <cell r="AN25">
            <v>33120</v>
          </cell>
          <cell r="AO25">
            <v>772100</v>
          </cell>
          <cell r="AP25">
            <v>3365195</v>
          </cell>
          <cell r="AQ25">
            <v>1425095</v>
          </cell>
          <cell r="AR25">
            <v>43491</v>
          </cell>
          <cell r="AS25">
            <v>20499</v>
          </cell>
          <cell r="AT25">
            <v>110399</v>
          </cell>
          <cell r="AU25">
            <v>370934</v>
          </cell>
          <cell r="AV25">
            <v>46392</v>
          </cell>
          <cell r="AW25">
            <v>34402</v>
          </cell>
          <cell r="AX25">
            <v>681825</v>
          </cell>
          <cell r="AY25">
            <v>40485</v>
          </cell>
          <cell r="AZ25">
            <v>40128</v>
          </cell>
          <cell r="BA25">
            <v>130375</v>
          </cell>
          <cell r="BB25">
            <v>0</v>
          </cell>
          <cell r="BC25">
            <v>155199</v>
          </cell>
          <cell r="BD25">
            <v>254457</v>
          </cell>
          <cell r="BE25">
            <v>184119</v>
          </cell>
          <cell r="BF25">
            <v>70338</v>
          </cell>
          <cell r="BG25">
            <v>41136</v>
          </cell>
          <cell r="BH25">
            <v>77718</v>
          </cell>
          <cell r="BI25">
            <v>88833</v>
          </cell>
          <cell r="BJ25">
            <v>24540</v>
          </cell>
          <cell r="BK25">
            <v>351188</v>
          </cell>
          <cell r="BL25">
            <v>46056</v>
          </cell>
          <cell r="BM25">
            <v>55709</v>
          </cell>
          <cell r="BN25">
            <v>221904</v>
          </cell>
          <cell r="BO25">
            <v>32198</v>
          </cell>
          <cell r="BP25">
            <v>101464</v>
          </cell>
          <cell r="BQ25">
            <v>12650</v>
          </cell>
          <cell r="BR25">
            <v>152219</v>
          </cell>
          <cell r="BS25">
            <v>41000</v>
          </cell>
          <cell r="BT25">
            <v>1518593</v>
          </cell>
          <cell r="BU25">
            <v>19086</v>
          </cell>
          <cell r="BV25">
            <v>31422</v>
          </cell>
          <cell r="BW25">
            <v>14949</v>
          </cell>
          <cell r="BX25">
            <v>73561</v>
          </cell>
          <cell r="BY25">
            <v>177000</v>
          </cell>
          <cell r="BZ25">
            <v>48436</v>
          </cell>
          <cell r="CA25">
            <v>4788341</v>
          </cell>
          <cell r="CB25">
            <v>480200</v>
          </cell>
          <cell r="CC25">
            <v>26430</v>
          </cell>
          <cell r="CD25">
            <v>264915</v>
          </cell>
          <cell r="CE25">
            <v>104372</v>
          </cell>
          <cell r="CF25">
            <v>15711</v>
          </cell>
          <cell r="CG25">
            <v>26000</v>
          </cell>
          <cell r="CH25">
            <v>11279</v>
          </cell>
          <cell r="CI25">
            <v>73472</v>
          </cell>
          <cell r="CJ25">
            <v>185761</v>
          </cell>
          <cell r="CK25">
            <v>74897</v>
          </cell>
        </row>
        <row r="26">
          <cell r="A26" t="str">
            <v>Utility average peak load</v>
          </cell>
          <cell r="B26" t="str">
            <v>PEAKA</v>
          </cell>
          <cell r="C26">
            <v>2007</v>
          </cell>
          <cell r="D26">
            <v>6355</v>
          </cell>
          <cell r="E26">
            <v>264432</v>
          </cell>
          <cell r="F26">
            <v>133838</v>
          </cell>
          <cell r="G26">
            <v>42630</v>
          </cell>
          <cell r="H26">
            <v>164692</v>
          </cell>
          <cell r="I26">
            <v>294586</v>
          </cell>
          <cell r="J26">
            <v>53215</v>
          </cell>
          <cell r="K26">
            <v>262358</v>
          </cell>
          <cell r="L26">
            <v>49100</v>
          </cell>
          <cell r="M26">
            <v>25702</v>
          </cell>
          <cell r="N26">
            <v>4761</v>
          </cell>
          <cell r="O26">
            <v>141969</v>
          </cell>
          <cell r="P26">
            <v>5279</v>
          </cell>
          <cell r="Q26">
            <v>5675</v>
          </cell>
          <cell r="R26">
            <v>0</v>
          </cell>
          <cell r="S26">
            <v>50685</v>
          </cell>
          <cell r="T26">
            <v>482475</v>
          </cell>
          <cell r="U26">
            <v>11851</v>
          </cell>
          <cell r="V26">
            <v>1285767</v>
          </cell>
          <cell r="W26">
            <v>68192</v>
          </cell>
          <cell r="X26">
            <v>10809</v>
          </cell>
          <cell r="Y26">
            <v>107800</v>
          </cell>
          <cell r="Z26">
            <v>99374</v>
          </cell>
          <cell r="AA26">
            <v>14323</v>
          </cell>
          <cell r="AB26">
            <v>1924</v>
          </cell>
          <cell r="AC26">
            <v>31327</v>
          </cell>
          <cell r="AD26">
            <v>167454</v>
          </cell>
          <cell r="AE26">
            <v>157232</v>
          </cell>
          <cell r="AF26">
            <v>10222</v>
          </cell>
          <cell r="AG26">
            <v>33692</v>
          </cell>
          <cell r="AH26">
            <v>252612</v>
          </cell>
          <cell r="AI26">
            <v>77787</v>
          </cell>
          <cell r="AJ26">
            <v>101227</v>
          </cell>
          <cell r="AK26">
            <v>18375</v>
          </cell>
          <cell r="AL26">
            <v>975908</v>
          </cell>
          <cell r="AM26">
            <v>4498</v>
          </cell>
          <cell r="AN26">
            <v>32628</v>
          </cell>
          <cell r="AO26">
            <v>637700</v>
          </cell>
          <cell r="AP26">
            <v>3399384</v>
          </cell>
          <cell r="AQ26">
            <v>1239616</v>
          </cell>
          <cell r="AR26">
            <v>41342</v>
          </cell>
          <cell r="AS26">
            <v>18475</v>
          </cell>
          <cell r="AT26">
            <v>111275</v>
          </cell>
          <cell r="AU26">
            <v>320111</v>
          </cell>
          <cell r="AV26">
            <v>45049</v>
          </cell>
          <cell r="AW26">
            <v>35515</v>
          </cell>
          <cell r="AX26">
            <v>576717</v>
          </cell>
          <cell r="AY26">
            <v>33778</v>
          </cell>
          <cell r="AZ26">
            <v>36784</v>
          </cell>
          <cell r="BA26">
            <v>111065</v>
          </cell>
          <cell r="BB26">
            <v>0</v>
          </cell>
          <cell r="BC26">
            <v>129498</v>
          </cell>
          <cell r="BD26">
            <v>212508</v>
          </cell>
          <cell r="BE26">
            <v>152115</v>
          </cell>
          <cell r="BF26">
            <v>60393</v>
          </cell>
          <cell r="BG26">
            <v>32243</v>
          </cell>
          <cell r="BH26">
            <v>68783</v>
          </cell>
          <cell r="BI26">
            <v>92806</v>
          </cell>
          <cell r="BJ26">
            <v>21945</v>
          </cell>
          <cell r="BK26">
            <v>286846</v>
          </cell>
          <cell r="BL26">
            <v>41714</v>
          </cell>
          <cell r="BM26">
            <v>52880</v>
          </cell>
          <cell r="BN26">
            <v>198924</v>
          </cell>
          <cell r="BO26">
            <v>31160</v>
          </cell>
          <cell r="BP26">
            <v>115546</v>
          </cell>
          <cell r="BQ26">
            <v>14410</v>
          </cell>
          <cell r="BR26">
            <v>139052</v>
          </cell>
          <cell r="BS26">
            <v>34800</v>
          </cell>
          <cell r="BT26">
            <v>1211502</v>
          </cell>
          <cell r="BU26">
            <v>17421</v>
          </cell>
          <cell r="BV26">
            <v>23280</v>
          </cell>
          <cell r="BW26">
            <v>15505</v>
          </cell>
          <cell r="BX26">
            <v>61686</v>
          </cell>
          <cell r="BY26">
            <v>167300</v>
          </cell>
          <cell r="BZ26">
            <v>39554</v>
          </cell>
          <cell r="CA26">
            <v>4170644</v>
          </cell>
          <cell r="CB26">
            <v>423075</v>
          </cell>
          <cell r="CC26">
            <v>20908</v>
          </cell>
          <cell r="CD26">
            <v>231959</v>
          </cell>
          <cell r="CE26">
            <v>84473</v>
          </cell>
          <cell r="CF26">
            <v>15251</v>
          </cell>
          <cell r="CG26">
            <v>24000</v>
          </cell>
          <cell r="CH26">
            <v>10450</v>
          </cell>
          <cell r="CI26">
            <v>73257</v>
          </cell>
          <cell r="CJ26">
            <v>153126</v>
          </cell>
          <cell r="CK26">
            <v>66316</v>
          </cell>
        </row>
        <row r="27">
          <cell r="A27" t="str">
            <v>Total circuit kms of line</v>
          </cell>
          <cell r="B27" t="str">
            <v>KMC</v>
          </cell>
          <cell r="C27">
            <v>2007</v>
          </cell>
          <cell r="D27">
            <v>92</v>
          </cell>
          <cell r="E27">
            <v>1445</v>
          </cell>
          <cell r="F27">
            <v>746</v>
          </cell>
          <cell r="G27">
            <v>290</v>
          </cell>
          <cell r="H27">
            <v>490</v>
          </cell>
          <cell r="I27">
            <v>1548</v>
          </cell>
          <cell r="J27">
            <v>322</v>
          </cell>
          <cell r="K27">
            <v>1101</v>
          </cell>
          <cell r="L27">
            <v>525</v>
          </cell>
          <cell r="M27">
            <v>146</v>
          </cell>
          <cell r="N27">
            <v>27</v>
          </cell>
          <cell r="O27">
            <v>782</v>
          </cell>
          <cell r="P27">
            <v>21</v>
          </cell>
          <cell r="Q27">
            <v>27</v>
          </cell>
          <cell r="R27">
            <v>0</v>
          </cell>
          <cell r="S27">
            <v>146</v>
          </cell>
          <cell r="T27">
            <v>1133</v>
          </cell>
          <cell r="U27">
            <v>196</v>
          </cell>
          <cell r="V27">
            <v>5180</v>
          </cell>
          <cell r="W27">
            <v>251</v>
          </cell>
          <cell r="X27">
            <v>137</v>
          </cell>
          <cell r="Y27">
            <v>469</v>
          </cell>
          <cell r="Z27">
            <v>274</v>
          </cell>
          <cell r="AA27">
            <v>84</v>
          </cell>
          <cell r="AB27">
            <v>9</v>
          </cell>
          <cell r="AC27">
            <v>1823</v>
          </cell>
          <cell r="AD27">
            <v>871</v>
          </cell>
          <cell r="AE27">
            <v>833</v>
          </cell>
          <cell r="AF27">
            <v>38</v>
          </cell>
          <cell r="AG27">
            <v>235</v>
          </cell>
          <cell r="AH27">
            <v>1030</v>
          </cell>
          <cell r="AI27">
            <v>1706</v>
          </cell>
          <cell r="AJ27">
            <v>1344</v>
          </cell>
          <cell r="AK27">
            <v>68</v>
          </cell>
          <cell r="AL27">
            <v>3343</v>
          </cell>
          <cell r="AM27">
            <v>21</v>
          </cell>
          <cell r="AN27">
            <v>65</v>
          </cell>
          <cell r="AO27">
            <v>2702</v>
          </cell>
          <cell r="AP27">
            <v>120231</v>
          </cell>
          <cell r="AQ27">
            <v>5739</v>
          </cell>
          <cell r="AR27">
            <v>637</v>
          </cell>
          <cell r="AS27">
            <v>98</v>
          </cell>
          <cell r="AT27">
            <v>348</v>
          </cell>
          <cell r="AU27">
            <v>1840</v>
          </cell>
          <cell r="AV27">
            <v>114</v>
          </cell>
          <cell r="AW27">
            <v>355</v>
          </cell>
          <cell r="AX27">
            <v>2609</v>
          </cell>
          <cell r="AY27">
            <v>106</v>
          </cell>
          <cell r="AZ27">
            <v>115</v>
          </cell>
          <cell r="BA27">
            <v>833</v>
          </cell>
          <cell r="BB27">
            <v>4</v>
          </cell>
          <cell r="BC27">
            <v>1034</v>
          </cell>
          <cell r="BD27">
            <v>2773</v>
          </cell>
          <cell r="BE27">
            <v>1658</v>
          </cell>
          <cell r="BF27">
            <v>1115</v>
          </cell>
          <cell r="BG27">
            <v>337</v>
          </cell>
          <cell r="BH27">
            <v>655</v>
          </cell>
          <cell r="BI27">
            <v>608</v>
          </cell>
          <cell r="BJ27">
            <v>370</v>
          </cell>
          <cell r="BK27">
            <v>1397</v>
          </cell>
          <cell r="BL27">
            <v>159</v>
          </cell>
          <cell r="BM27">
            <v>302</v>
          </cell>
          <cell r="BN27">
            <v>953</v>
          </cell>
          <cell r="BO27">
            <v>146</v>
          </cell>
          <cell r="BP27">
            <v>725</v>
          </cell>
          <cell r="BQ27">
            <v>128</v>
          </cell>
          <cell r="BR27">
            <v>545</v>
          </cell>
          <cell r="BS27">
            <v>310</v>
          </cell>
          <cell r="BT27">
            <v>6200</v>
          </cell>
          <cell r="BU27">
            <v>55</v>
          </cell>
          <cell r="BV27">
            <v>87</v>
          </cell>
          <cell r="BW27">
            <v>211</v>
          </cell>
          <cell r="BX27">
            <v>240</v>
          </cell>
          <cell r="BY27">
            <v>1160</v>
          </cell>
          <cell r="BZ27">
            <v>153</v>
          </cell>
          <cell r="CA27">
            <v>16700</v>
          </cell>
          <cell r="CB27">
            <v>2066</v>
          </cell>
          <cell r="CC27">
            <v>229</v>
          </cell>
          <cell r="CD27">
            <v>1522.5</v>
          </cell>
          <cell r="CE27">
            <v>438</v>
          </cell>
          <cell r="CF27">
            <v>73</v>
          </cell>
          <cell r="CG27">
            <v>65</v>
          </cell>
          <cell r="CH27">
            <v>36</v>
          </cell>
          <cell r="CI27">
            <v>435</v>
          </cell>
          <cell r="CJ27">
            <v>1021</v>
          </cell>
          <cell r="CK27">
            <v>268</v>
          </cell>
        </row>
        <row r="28">
          <cell r="A28" t="str">
            <v>Overhead circuit kms of line</v>
          </cell>
          <cell r="B28" t="str">
            <v>KMCO</v>
          </cell>
          <cell r="C28">
            <v>2007</v>
          </cell>
          <cell r="D28">
            <v>92</v>
          </cell>
          <cell r="E28">
            <v>652</v>
          </cell>
          <cell r="F28">
            <v>577</v>
          </cell>
          <cell r="G28">
            <v>252</v>
          </cell>
          <cell r="H28">
            <v>273</v>
          </cell>
          <cell r="I28">
            <v>925</v>
          </cell>
          <cell r="J28">
            <v>213</v>
          </cell>
          <cell r="K28">
            <v>728</v>
          </cell>
          <cell r="L28">
            <v>481</v>
          </cell>
          <cell r="M28">
            <v>77</v>
          </cell>
          <cell r="N28">
            <v>26</v>
          </cell>
          <cell r="O28">
            <v>568</v>
          </cell>
          <cell r="P28">
            <v>17</v>
          </cell>
          <cell r="Q28">
            <v>15</v>
          </cell>
          <cell r="R28">
            <v>0</v>
          </cell>
          <cell r="S28">
            <v>90</v>
          </cell>
          <cell r="T28">
            <v>723</v>
          </cell>
          <cell r="U28">
            <v>174</v>
          </cell>
          <cell r="V28">
            <v>1799</v>
          </cell>
          <cell r="W28">
            <v>203</v>
          </cell>
          <cell r="X28">
            <v>126</v>
          </cell>
          <cell r="Y28">
            <v>233</v>
          </cell>
          <cell r="Z28">
            <v>184</v>
          </cell>
          <cell r="AA28">
            <v>76</v>
          </cell>
          <cell r="AB28">
            <v>8</v>
          </cell>
          <cell r="AC28">
            <v>1822</v>
          </cell>
          <cell r="AD28">
            <v>696</v>
          </cell>
          <cell r="AE28">
            <v>660</v>
          </cell>
          <cell r="AF28">
            <v>36</v>
          </cell>
          <cell r="AG28">
            <v>178</v>
          </cell>
          <cell r="AH28">
            <v>426</v>
          </cell>
          <cell r="AI28">
            <v>1625</v>
          </cell>
          <cell r="AJ28">
            <v>881</v>
          </cell>
          <cell r="AK28">
            <v>57</v>
          </cell>
          <cell r="AL28">
            <v>1504</v>
          </cell>
          <cell r="AM28">
            <v>18</v>
          </cell>
          <cell r="AN28">
            <v>56</v>
          </cell>
          <cell r="AO28">
            <v>800</v>
          </cell>
          <cell r="AP28">
            <v>115990</v>
          </cell>
          <cell r="AQ28">
            <v>2898</v>
          </cell>
          <cell r="AR28">
            <v>521</v>
          </cell>
          <cell r="AS28">
            <v>88</v>
          </cell>
          <cell r="AT28">
            <v>242</v>
          </cell>
          <cell r="AU28">
            <v>1043</v>
          </cell>
          <cell r="AV28">
            <v>95</v>
          </cell>
          <cell r="AW28">
            <v>285</v>
          </cell>
          <cell r="AX28">
            <v>1274</v>
          </cell>
          <cell r="AY28">
            <v>81</v>
          </cell>
          <cell r="AZ28">
            <v>79</v>
          </cell>
          <cell r="BA28">
            <v>540</v>
          </cell>
          <cell r="BB28">
            <v>3</v>
          </cell>
          <cell r="BC28">
            <v>580</v>
          </cell>
          <cell r="BD28">
            <v>2016</v>
          </cell>
          <cell r="BE28">
            <v>989</v>
          </cell>
          <cell r="BF28">
            <v>1027</v>
          </cell>
          <cell r="BG28">
            <v>247</v>
          </cell>
          <cell r="BH28">
            <v>573</v>
          </cell>
          <cell r="BI28">
            <v>513</v>
          </cell>
          <cell r="BJ28">
            <v>365</v>
          </cell>
          <cell r="BK28">
            <v>545</v>
          </cell>
          <cell r="BL28">
            <v>93</v>
          </cell>
          <cell r="BM28">
            <v>245</v>
          </cell>
          <cell r="BN28">
            <v>513</v>
          </cell>
          <cell r="BO28">
            <v>127</v>
          </cell>
          <cell r="BP28">
            <v>611</v>
          </cell>
          <cell r="BQ28">
            <v>117</v>
          </cell>
          <cell r="BR28">
            <v>384</v>
          </cell>
          <cell r="BS28">
            <v>296</v>
          </cell>
          <cell r="BT28">
            <v>1906</v>
          </cell>
          <cell r="BU28">
            <v>53</v>
          </cell>
          <cell r="BV28">
            <v>78</v>
          </cell>
          <cell r="BW28">
            <v>205</v>
          </cell>
          <cell r="BX28">
            <v>160</v>
          </cell>
          <cell r="BY28">
            <v>929</v>
          </cell>
          <cell r="BZ28">
            <v>102</v>
          </cell>
          <cell r="CA28">
            <v>9100</v>
          </cell>
          <cell r="CB28">
            <v>1386</v>
          </cell>
          <cell r="CC28">
            <v>125</v>
          </cell>
          <cell r="CD28">
            <v>1042.5</v>
          </cell>
          <cell r="CE28">
            <v>329</v>
          </cell>
          <cell r="CF28">
            <v>64</v>
          </cell>
          <cell r="CG28">
            <v>52</v>
          </cell>
          <cell r="CH28">
            <v>25</v>
          </cell>
          <cell r="CI28">
            <v>309</v>
          </cell>
          <cell r="CJ28">
            <v>491</v>
          </cell>
          <cell r="CK28">
            <v>152</v>
          </cell>
        </row>
        <row r="29">
          <cell r="A29" t="str">
            <v>Underground circuit kms ofline</v>
          </cell>
          <cell r="B29" t="str">
            <v>KMCU</v>
          </cell>
          <cell r="C29">
            <v>2007</v>
          </cell>
          <cell r="D29">
            <v>0</v>
          </cell>
          <cell r="E29">
            <v>793</v>
          </cell>
          <cell r="F29">
            <v>169</v>
          </cell>
          <cell r="G29">
            <v>38</v>
          </cell>
          <cell r="H29">
            <v>217</v>
          </cell>
          <cell r="I29">
            <v>623</v>
          </cell>
          <cell r="J29">
            <v>109</v>
          </cell>
          <cell r="K29">
            <v>373</v>
          </cell>
          <cell r="L29">
            <v>44</v>
          </cell>
          <cell r="M29">
            <v>69</v>
          </cell>
          <cell r="N29">
            <v>1</v>
          </cell>
          <cell r="O29">
            <v>214</v>
          </cell>
          <cell r="P29">
            <v>4</v>
          </cell>
          <cell r="Q29">
            <v>12</v>
          </cell>
          <cell r="R29">
            <v>0</v>
          </cell>
          <cell r="S29">
            <v>56</v>
          </cell>
          <cell r="T29">
            <v>410</v>
          </cell>
          <cell r="U29">
            <v>22</v>
          </cell>
          <cell r="V29">
            <v>3381</v>
          </cell>
          <cell r="W29">
            <v>48</v>
          </cell>
          <cell r="X29">
            <v>11</v>
          </cell>
          <cell r="Y29">
            <v>236</v>
          </cell>
          <cell r="Z29">
            <v>90</v>
          </cell>
          <cell r="AA29">
            <v>8</v>
          </cell>
          <cell r="AB29">
            <v>1</v>
          </cell>
          <cell r="AC29">
            <v>1</v>
          </cell>
          <cell r="AD29">
            <v>175</v>
          </cell>
          <cell r="AE29">
            <v>173</v>
          </cell>
          <cell r="AF29">
            <v>2</v>
          </cell>
          <cell r="AG29">
            <v>57</v>
          </cell>
          <cell r="AH29">
            <v>604</v>
          </cell>
          <cell r="AI29">
            <v>81</v>
          </cell>
          <cell r="AJ29">
            <v>463</v>
          </cell>
          <cell r="AK29">
            <v>11</v>
          </cell>
          <cell r="AL29">
            <v>1839</v>
          </cell>
          <cell r="AM29">
            <v>3</v>
          </cell>
          <cell r="AN29">
            <v>9</v>
          </cell>
          <cell r="AO29">
            <v>1902</v>
          </cell>
          <cell r="AP29">
            <v>4241</v>
          </cell>
          <cell r="AQ29">
            <v>2841</v>
          </cell>
          <cell r="AR29">
            <v>116</v>
          </cell>
          <cell r="AS29">
            <v>10</v>
          </cell>
          <cell r="AT29">
            <v>106</v>
          </cell>
          <cell r="AU29">
            <v>797</v>
          </cell>
          <cell r="AV29">
            <v>19</v>
          </cell>
          <cell r="AW29">
            <v>70</v>
          </cell>
          <cell r="AX29">
            <v>1335</v>
          </cell>
          <cell r="AY29">
            <v>25</v>
          </cell>
          <cell r="AZ29">
            <v>36</v>
          </cell>
          <cell r="BA29">
            <v>293</v>
          </cell>
          <cell r="BB29">
            <v>1</v>
          </cell>
          <cell r="BC29">
            <v>454</v>
          </cell>
          <cell r="BD29">
            <v>757</v>
          </cell>
          <cell r="BE29">
            <v>669</v>
          </cell>
          <cell r="BF29">
            <v>88</v>
          </cell>
          <cell r="BG29">
            <v>90</v>
          </cell>
          <cell r="BH29">
            <v>82</v>
          </cell>
          <cell r="BI29">
            <v>95</v>
          </cell>
          <cell r="BJ29">
            <v>5</v>
          </cell>
          <cell r="BK29">
            <v>852</v>
          </cell>
          <cell r="BL29">
            <v>66</v>
          </cell>
          <cell r="BM29">
            <v>57</v>
          </cell>
          <cell r="BN29">
            <v>440</v>
          </cell>
          <cell r="BO29">
            <v>19</v>
          </cell>
          <cell r="BP29">
            <v>114</v>
          </cell>
          <cell r="BQ29">
            <v>11</v>
          </cell>
          <cell r="BR29">
            <v>161</v>
          </cell>
          <cell r="BS29">
            <v>14</v>
          </cell>
          <cell r="BT29">
            <v>4294</v>
          </cell>
          <cell r="BU29">
            <v>2</v>
          </cell>
          <cell r="BV29">
            <v>9</v>
          </cell>
          <cell r="BW29">
            <v>6</v>
          </cell>
          <cell r="BX29">
            <v>80</v>
          </cell>
          <cell r="BY29">
            <v>231</v>
          </cell>
          <cell r="BZ29">
            <v>51</v>
          </cell>
          <cell r="CA29">
            <v>7600</v>
          </cell>
          <cell r="CB29">
            <v>680</v>
          </cell>
          <cell r="CC29">
            <v>104</v>
          </cell>
          <cell r="CD29">
            <v>480</v>
          </cell>
          <cell r="CE29">
            <v>109</v>
          </cell>
          <cell r="CF29">
            <v>9</v>
          </cell>
          <cell r="CG29">
            <v>13</v>
          </cell>
          <cell r="CH29">
            <v>11</v>
          </cell>
          <cell r="CI29">
            <v>126</v>
          </cell>
          <cell r="CJ29">
            <v>530</v>
          </cell>
          <cell r="CK29">
            <v>116</v>
          </cell>
        </row>
        <row r="30">
          <cell r="A30" t="str">
            <v>Circuit kilometers 3 phase</v>
          </cell>
          <cell r="B30" t="str">
            <v>KMC3</v>
          </cell>
          <cell r="C30">
            <v>2007</v>
          </cell>
          <cell r="D30">
            <v>47</v>
          </cell>
          <cell r="E30">
            <v>683</v>
          </cell>
          <cell r="F30">
            <v>421</v>
          </cell>
          <cell r="G30">
            <v>132</v>
          </cell>
          <cell r="H30">
            <v>236</v>
          </cell>
          <cell r="I30">
            <v>783</v>
          </cell>
          <cell r="J30">
            <v>169</v>
          </cell>
          <cell r="K30">
            <v>467</v>
          </cell>
          <cell r="L30">
            <v>318</v>
          </cell>
          <cell r="M30">
            <v>69</v>
          </cell>
          <cell r="N30">
            <v>16</v>
          </cell>
          <cell r="O30">
            <v>504</v>
          </cell>
          <cell r="P30">
            <v>10</v>
          </cell>
          <cell r="Q30">
            <v>12</v>
          </cell>
          <cell r="R30">
            <v>0</v>
          </cell>
          <cell r="S30">
            <v>72</v>
          </cell>
          <cell r="T30">
            <v>612</v>
          </cell>
          <cell r="U30">
            <v>109</v>
          </cell>
          <cell r="V30">
            <v>3139</v>
          </cell>
          <cell r="W30">
            <v>142</v>
          </cell>
          <cell r="X30">
            <v>31</v>
          </cell>
          <cell r="Y30">
            <v>166</v>
          </cell>
          <cell r="Z30">
            <v>146</v>
          </cell>
          <cell r="AA30">
            <v>48</v>
          </cell>
          <cell r="AB30">
            <v>4</v>
          </cell>
          <cell r="AC30">
            <v>441</v>
          </cell>
          <cell r="AD30">
            <v>501</v>
          </cell>
          <cell r="AE30">
            <v>481</v>
          </cell>
          <cell r="AF30">
            <v>20</v>
          </cell>
          <cell r="AG30">
            <v>127</v>
          </cell>
          <cell r="AH30">
            <v>462</v>
          </cell>
          <cell r="AI30">
            <v>611</v>
          </cell>
          <cell r="AJ30">
            <v>401</v>
          </cell>
          <cell r="AK30">
            <v>27</v>
          </cell>
          <cell r="AL30">
            <v>1764</v>
          </cell>
          <cell r="AM30">
            <v>10</v>
          </cell>
          <cell r="AN30">
            <v>42</v>
          </cell>
          <cell r="AO30">
            <v>1150</v>
          </cell>
          <cell r="AP30">
            <v>45363</v>
          </cell>
          <cell r="AQ30">
            <v>3259</v>
          </cell>
          <cell r="AR30">
            <v>365</v>
          </cell>
          <cell r="AS30">
            <v>61</v>
          </cell>
          <cell r="AT30">
            <v>251</v>
          </cell>
          <cell r="AU30">
            <v>778</v>
          </cell>
          <cell r="AV30">
            <v>72</v>
          </cell>
          <cell r="AW30">
            <v>162</v>
          </cell>
          <cell r="AX30">
            <v>1190</v>
          </cell>
          <cell r="AY30">
            <v>61</v>
          </cell>
          <cell r="AZ30">
            <v>79</v>
          </cell>
          <cell r="BA30">
            <v>419</v>
          </cell>
          <cell r="BB30">
            <v>3</v>
          </cell>
          <cell r="BC30">
            <v>320</v>
          </cell>
          <cell r="BD30">
            <v>1691</v>
          </cell>
          <cell r="BE30">
            <v>1256</v>
          </cell>
          <cell r="BF30">
            <v>435</v>
          </cell>
          <cell r="BG30">
            <v>178</v>
          </cell>
          <cell r="BH30">
            <v>310</v>
          </cell>
          <cell r="BI30">
            <v>362</v>
          </cell>
          <cell r="BJ30">
            <v>200</v>
          </cell>
          <cell r="BK30">
            <v>722</v>
          </cell>
          <cell r="BL30">
            <v>89</v>
          </cell>
          <cell r="BM30">
            <v>221</v>
          </cell>
          <cell r="BN30">
            <v>358</v>
          </cell>
          <cell r="BO30">
            <v>94</v>
          </cell>
          <cell r="BP30">
            <v>455</v>
          </cell>
          <cell r="BQ30">
            <v>84</v>
          </cell>
          <cell r="BR30">
            <v>349</v>
          </cell>
          <cell r="BS30">
            <v>175</v>
          </cell>
          <cell r="BT30">
            <v>2789</v>
          </cell>
          <cell r="BU30">
            <v>34</v>
          </cell>
          <cell r="BV30">
            <v>43</v>
          </cell>
          <cell r="BW30">
            <v>72</v>
          </cell>
          <cell r="BX30">
            <v>144</v>
          </cell>
          <cell r="BY30">
            <v>642</v>
          </cell>
          <cell r="BZ30">
            <v>89</v>
          </cell>
          <cell r="CA30">
            <v>0</v>
          </cell>
          <cell r="CB30">
            <v>1076</v>
          </cell>
          <cell r="CC30">
            <v>96</v>
          </cell>
          <cell r="CD30">
            <v>695</v>
          </cell>
          <cell r="CE30">
            <v>281</v>
          </cell>
          <cell r="CF30">
            <v>45</v>
          </cell>
          <cell r="CG30">
            <v>44</v>
          </cell>
          <cell r="CH30">
            <v>18</v>
          </cell>
          <cell r="CI30">
            <v>244</v>
          </cell>
          <cell r="CJ30">
            <v>460</v>
          </cell>
          <cell r="CK30">
            <v>144</v>
          </cell>
        </row>
        <row r="31">
          <cell r="A31" t="str">
            <v>Circuit kilometers 2 phase</v>
          </cell>
          <cell r="B31" t="str">
            <v>KMC2</v>
          </cell>
          <cell r="C31">
            <v>2007</v>
          </cell>
          <cell r="D31">
            <v>0</v>
          </cell>
          <cell r="E31">
            <v>0</v>
          </cell>
          <cell r="F31">
            <v>5</v>
          </cell>
          <cell r="G31">
            <v>10</v>
          </cell>
          <cell r="H31">
            <v>0</v>
          </cell>
          <cell r="I31">
            <v>0</v>
          </cell>
          <cell r="J31">
            <v>8</v>
          </cell>
          <cell r="K31">
            <v>2</v>
          </cell>
          <cell r="L31">
            <v>96</v>
          </cell>
          <cell r="M31">
            <v>0</v>
          </cell>
          <cell r="N31">
            <v>2</v>
          </cell>
          <cell r="O31">
            <v>2</v>
          </cell>
          <cell r="P31">
            <v>1</v>
          </cell>
          <cell r="Q31">
            <v>1</v>
          </cell>
          <cell r="R31">
            <v>0</v>
          </cell>
          <cell r="S31">
            <v>2</v>
          </cell>
          <cell r="T31">
            <v>24</v>
          </cell>
          <cell r="U31">
            <v>9</v>
          </cell>
          <cell r="V31">
            <v>104</v>
          </cell>
          <cell r="W31">
            <v>105</v>
          </cell>
          <cell r="X31">
            <v>1</v>
          </cell>
          <cell r="Y31">
            <v>0</v>
          </cell>
          <cell r="Z31">
            <v>5</v>
          </cell>
          <cell r="AA31">
            <v>8</v>
          </cell>
          <cell r="AB31">
            <v>0</v>
          </cell>
          <cell r="AC31">
            <v>37</v>
          </cell>
          <cell r="AD31">
            <v>0</v>
          </cell>
          <cell r="AE31">
            <v>0</v>
          </cell>
          <cell r="AF31">
            <v>0</v>
          </cell>
          <cell r="AG31">
            <v>0</v>
          </cell>
          <cell r="AH31">
            <v>0</v>
          </cell>
          <cell r="AI31">
            <v>59</v>
          </cell>
          <cell r="AJ31">
            <v>0</v>
          </cell>
          <cell r="AK31">
            <v>0</v>
          </cell>
          <cell r="AL31">
            <v>22</v>
          </cell>
          <cell r="AM31">
            <v>2</v>
          </cell>
          <cell r="AN31">
            <v>0</v>
          </cell>
          <cell r="AO31">
            <v>22</v>
          </cell>
          <cell r="AP31">
            <v>3595</v>
          </cell>
          <cell r="AQ31">
            <v>164</v>
          </cell>
          <cell r="AR31">
            <v>16</v>
          </cell>
          <cell r="AS31">
            <v>0</v>
          </cell>
          <cell r="AT31">
            <v>0</v>
          </cell>
          <cell r="AU31">
            <v>0</v>
          </cell>
          <cell r="AV31">
            <v>0</v>
          </cell>
          <cell r="AW31">
            <v>5</v>
          </cell>
          <cell r="AX31">
            <v>0</v>
          </cell>
          <cell r="AY31">
            <v>1</v>
          </cell>
          <cell r="AZ31">
            <v>0</v>
          </cell>
          <cell r="BA31">
            <v>26</v>
          </cell>
          <cell r="BB31">
            <v>0</v>
          </cell>
          <cell r="BC31">
            <v>7</v>
          </cell>
          <cell r="BD31">
            <v>0</v>
          </cell>
          <cell r="BE31">
            <v>3</v>
          </cell>
          <cell r="BF31">
            <v>12</v>
          </cell>
          <cell r="BG31">
            <v>1</v>
          </cell>
          <cell r="BH31">
            <v>2</v>
          </cell>
          <cell r="BI31">
            <v>0</v>
          </cell>
          <cell r="BJ31">
            <v>0</v>
          </cell>
          <cell r="BK31">
            <v>0</v>
          </cell>
          <cell r="BL31">
            <v>0</v>
          </cell>
          <cell r="BM31">
            <v>6</v>
          </cell>
          <cell r="BN31">
            <v>0</v>
          </cell>
          <cell r="BO31">
            <v>1</v>
          </cell>
          <cell r="BP31">
            <v>10</v>
          </cell>
          <cell r="BQ31">
            <v>0</v>
          </cell>
          <cell r="BR31">
            <v>8</v>
          </cell>
          <cell r="BS31">
            <v>0</v>
          </cell>
          <cell r="BT31">
            <v>90</v>
          </cell>
          <cell r="BU31">
            <v>1</v>
          </cell>
          <cell r="BV31">
            <v>0</v>
          </cell>
          <cell r="BW31">
            <v>0</v>
          </cell>
          <cell r="BX31">
            <v>13</v>
          </cell>
          <cell r="BY31">
            <v>0</v>
          </cell>
          <cell r="BZ31">
            <v>0</v>
          </cell>
          <cell r="CA31">
            <v>0</v>
          </cell>
          <cell r="CB31">
            <v>22</v>
          </cell>
          <cell r="CC31">
            <v>8</v>
          </cell>
          <cell r="CD31">
            <v>7.5</v>
          </cell>
          <cell r="CE31">
            <v>1</v>
          </cell>
          <cell r="CF31">
            <v>0</v>
          </cell>
          <cell r="CG31">
            <v>0</v>
          </cell>
          <cell r="CH31">
            <v>0</v>
          </cell>
          <cell r="CI31">
            <v>4</v>
          </cell>
          <cell r="CJ31">
            <v>10</v>
          </cell>
          <cell r="CK31">
            <v>0</v>
          </cell>
        </row>
        <row r="32">
          <cell r="A32" t="str">
            <v>Circuit kms single phase</v>
          </cell>
          <cell r="B32" t="str">
            <v>KMC1</v>
          </cell>
          <cell r="C32">
            <v>2007</v>
          </cell>
          <cell r="D32">
            <v>45</v>
          </cell>
          <cell r="E32">
            <v>762</v>
          </cell>
          <cell r="F32">
            <v>320</v>
          </cell>
          <cell r="G32">
            <v>148</v>
          </cell>
          <cell r="H32">
            <v>254</v>
          </cell>
          <cell r="I32">
            <v>765</v>
          </cell>
          <cell r="J32">
            <v>145</v>
          </cell>
          <cell r="K32">
            <v>632</v>
          </cell>
          <cell r="L32">
            <v>111</v>
          </cell>
          <cell r="M32">
            <v>77</v>
          </cell>
          <cell r="N32">
            <v>9</v>
          </cell>
          <cell r="O32">
            <v>276</v>
          </cell>
          <cell r="P32">
            <v>10</v>
          </cell>
          <cell r="Q32">
            <v>14</v>
          </cell>
          <cell r="R32">
            <v>0</v>
          </cell>
          <cell r="S32">
            <v>72</v>
          </cell>
          <cell r="T32">
            <v>497</v>
          </cell>
          <cell r="U32">
            <v>78</v>
          </cell>
          <cell r="V32">
            <v>1937</v>
          </cell>
          <cell r="W32">
            <v>4</v>
          </cell>
          <cell r="X32">
            <v>105</v>
          </cell>
          <cell r="Y32">
            <v>303</v>
          </cell>
          <cell r="Z32">
            <v>123</v>
          </cell>
          <cell r="AA32">
            <v>28</v>
          </cell>
          <cell r="AB32">
            <v>5</v>
          </cell>
          <cell r="AC32">
            <v>1345</v>
          </cell>
          <cell r="AD32">
            <v>370</v>
          </cell>
          <cell r="AE32">
            <v>352</v>
          </cell>
          <cell r="AF32">
            <v>18</v>
          </cell>
          <cell r="AG32">
            <v>108</v>
          </cell>
          <cell r="AH32">
            <v>568</v>
          </cell>
          <cell r="AI32">
            <v>1036</v>
          </cell>
          <cell r="AJ32">
            <v>943</v>
          </cell>
          <cell r="AK32">
            <v>41</v>
          </cell>
          <cell r="AL32">
            <v>1557</v>
          </cell>
          <cell r="AM32">
            <v>9</v>
          </cell>
          <cell r="AN32">
            <v>23</v>
          </cell>
          <cell r="AO32">
            <v>1530</v>
          </cell>
          <cell r="AP32">
            <v>71273</v>
          </cell>
          <cell r="AQ32">
            <v>2316</v>
          </cell>
          <cell r="AR32">
            <v>256</v>
          </cell>
          <cell r="AS32">
            <v>37</v>
          </cell>
          <cell r="AT32">
            <v>97</v>
          </cell>
          <cell r="AU32">
            <v>1062</v>
          </cell>
          <cell r="AV32">
            <v>42</v>
          </cell>
          <cell r="AW32">
            <v>188</v>
          </cell>
          <cell r="AX32">
            <v>1409</v>
          </cell>
          <cell r="AY32">
            <v>44</v>
          </cell>
          <cell r="AZ32">
            <v>36</v>
          </cell>
          <cell r="BA32">
            <v>388</v>
          </cell>
          <cell r="BB32">
            <v>1</v>
          </cell>
          <cell r="BC32">
            <v>707</v>
          </cell>
          <cell r="BD32">
            <v>1067</v>
          </cell>
          <cell r="BE32">
            <v>399</v>
          </cell>
          <cell r="BF32">
            <v>668</v>
          </cell>
          <cell r="BG32">
            <v>158</v>
          </cell>
          <cell r="BH32">
            <v>343</v>
          </cell>
          <cell r="BI32">
            <v>246</v>
          </cell>
          <cell r="BJ32">
            <v>170</v>
          </cell>
          <cell r="BK32">
            <v>675</v>
          </cell>
          <cell r="BL32">
            <v>70</v>
          </cell>
          <cell r="BM32">
            <v>75</v>
          </cell>
          <cell r="BN32">
            <v>595</v>
          </cell>
          <cell r="BO32">
            <v>51</v>
          </cell>
          <cell r="BP32">
            <v>260</v>
          </cell>
          <cell r="BQ32">
            <v>44</v>
          </cell>
          <cell r="BR32">
            <v>188</v>
          </cell>
          <cell r="BS32">
            <v>134</v>
          </cell>
          <cell r="BT32">
            <v>3321</v>
          </cell>
          <cell r="BU32">
            <v>20</v>
          </cell>
          <cell r="BV32">
            <v>44</v>
          </cell>
          <cell r="BW32">
            <v>139</v>
          </cell>
          <cell r="BX32">
            <v>83</v>
          </cell>
          <cell r="BY32">
            <v>518</v>
          </cell>
          <cell r="BZ32">
            <v>64</v>
          </cell>
          <cell r="CA32">
            <v>0</v>
          </cell>
          <cell r="CB32">
            <v>968</v>
          </cell>
          <cell r="CC32">
            <v>125</v>
          </cell>
          <cell r="CD32">
            <v>820</v>
          </cell>
          <cell r="CE32">
            <v>156</v>
          </cell>
          <cell r="CF32">
            <v>28</v>
          </cell>
          <cell r="CG32">
            <v>21</v>
          </cell>
          <cell r="CH32">
            <v>18</v>
          </cell>
          <cell r="CI32">
            <v>187</v>
          </cell>
          <cell r="CJ32">
            <v>551</v>
          </cell>
          <cell r="CK32">
            <v>124</v>
          </cell>
        </row>
        <row r="33">
          <cell r="A33" t="str">
            <v>No transmission transformers</v>
          </cell>
          <cell r="B33" t="str">
            <v>NTRST</v>
          </cell>
          <cell r="C33">
            <v>2007</v>
          </cell>
          <cell r="D33">
            <v>0</v>
          </cell>
          <cell r="E33">
            <v>0</v>
          </cell>
          <cell r="F33">
            <v>0</v>
          </cell>
          <cell r="G33">
            <v>0</v>
          </cell>
          <cell r="H33">
            <v>1</v>
          </cell>
          <cell r="I33">
            <v>0</v>
          </cell>
          <cell r="J33">
            <v>0</v>
          </cell>
          <cell r="K33">
            <v>2</v>
          </cell>
          <cell r="L33">
            <v>2</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22</v>
          </cell>
          <cell r="AD33">
            <v>0</v>
          </cell>
          <cell r="AE33">
            <v>0</v>
          </cell>
          <cell r="AF33">
            <v>0</v>
          </cell>
          <cell r="AG33">
            <v>0</v>
          </cell>
          <cell r="AH33">
            <v>0</v>
          </cell>
          <cell r="AI33">
            <v>0</v>
          </cell>
          <cell r="AJ33">
            <v>0</v>
          </cell>
          <cell r="AK33">
            <v>0</v>
          </cell>
          <cell r="AL33">
            <v>0</v>
          </cell>
          <cell r="AM33">
            <v>0</v>
          </cell>
          <cell r="AN33">
            <v>1</v>
          </cell>
          <cell r="AO33">
            <v>2</v>
          </cell>
          <cell r="AP33">
            <v>249</v>
          </cell>
          <cell r="AQ33">
            <v>22</v>
          </cell>
          <cell r="AR33">
            <v>0</v>
          </cell>
          <cell r="AS33">
            <v>3</v>
          </cell>
          <cell r="AT33">
            <v>0</v>
          </cell>
          <cell r="AU33">
            <v>16</v>
          </cell>
          <cell r="AV33">
            <v>0</v>
          </cell>
          <cell r="AW33">
            <v>0</v>
          </cell>
          <cell r="AX33">
            <v>0</v>
          </cell>
          <cell r="AY33">
            <v>0</v>
          </cell>
          <cell r="AZ33">
            <v>0</v>
          </cell>
          <cell r="BA33">
            <v>0</v>
          </cell>
          <cell r="BB33">
            <v>0</v>
          </cell>
          <cell r="BC33">
            <v>0</v>
          </cell>
          <cell r="BD33">
            <v>0</v>
          </cell>
          <cell r="BE33">
            <v>6</v>
          </cell>
          <cell r="BF33">
            <v>6</v>
          </cell>
          <cell r="BG33">
            <v>3</v>
          </cell>
          <cell r="BH33">
            <v>1</v>
          </cell>
          <cell r="BI33">
            <v>0</v>
          </cell>
          <cell r="BJ33">
            <v>0</v>
          </cell>
          <cell r="BK33">
            <v>0</v>
          </cell>
          <cell r="BL33">
            <v>0</v>
          </cell>
          <cell r="BM33">
            <v>0</v>
          </cell>
          <cell r="BN33">
            <v>0</v>
          </cell>
          <cell r="BO33">
            <v>0</v>
          </cell>
          <cell r="BP33">
            <v>8</v>
          </cell>
          <cell r="BQ33">
            <v>0</v>
          </cell>
          <cell r="BR33">
            <v>0</v>
          </cell>
          <cell r="BS33">
            <v>0</v>
          </cell>
          <cell r="BT33">
            <v>10</v>
          </cell>
          <cell r="BU33">
            <v>0</v>
          </cell>
          <cell r="BV33">
            <v>0</v>
          </cell>
          <cell r="BW33">
            <v>0</v>
          </cell>
          <cell r="BX33">
            <v>0</v>
          </cell>
          <cell r="BY33">
            <v>0</v>
          </cell>
          <cell r="BZ33">
            <v>0</v>
          </cell>
          <cell r="CA33">
            <v>0</v>
          </cell>
          <cell r="CB33">
            <v>0</v>
          </cell>
          <cell r="CC33">
            <v>0</v>
          </cell>
          <cell r="CD33">
            <v>8</v>
          </cell>
          <cell r="CE33">
            <v>0</v>
          </cell>
          <cell r="CF33">
            <v>0</v>
          </cell>
          <cell r="CG33">
            <v>0</v>
          </cell>
          <cell r="CH33">
            <v>0</v>
          </cell>
          <cell r="CI33">
            <v>0</v>
          </cell>
          <cell r="CJ33">
            <v>0</v>
          </cell>
          <cell r="CK33">
            <v>0</v>
          </cell>
        </row>
        <row r="34">
          <cell r="A34" t="str">
            <v>No subtransmission transformer</v>
          </cell>
          <cell r="B34" t="str">
            <v>NTRFST</v>
          </cell>
          <cell r="C34">
            <v>2007</v>
          </cell>
          <cell r="D34">
            <v>4</v>
          </cell>
          <cell r="E34">
            <v>40</v>
          </cell>
          <cell r="F34">
            <v>23</v>
          </cell>
          <cell r="G34">
            <v>2</v>
          </cell>
          <cell r="H34">
            <v>4</v>
          </cell>
          <cell r="I34">
            <v>44</v>
          </cell>
          <cell r="J34">
            <v>12</v>
          </cell>
          <cell r="K34">
            <v>5</v>
          </cell>
          <cell r="L34">
            <v>8</v>
          </cell>
          <cell r="M34">
            <v>6</v>
          </cell>
          <cell r="N34">
            <v>0</v>
          </cell>
          <cell r="O34">
            <v>0</v>
          </cell>
          <cell r="P34">
            <v>4</v>
          </cell>
          <cell r="Q34">
            <v>1</v>
          </cell>
          <cell r="R34">
            <v>0</v>
          </cell>
          <cell r="S34">
            <v>0</v>
          </cell>
          <cell r="T34">
            <v>19</v>
          </cell>
          <cell r="U34">
            <v>8</v>
          </cell>
          <cell r="V34">
            <v>106</v>
          </cell>
          <cell r="W34">
            <v>10</v>
          </cell>
          <cell r="X34">
            <v>0</v>
          </cell>
          <cell r="Y34">
            <v>6</v>
          </cell>
          <cell r="Z34">
            <v>8</v>
          </cell>
          <cell r="AA34">
            <v>0</v>
          </cell>
          <cell r="AB34">
            <v>0</v>
          </cell>
          <cell r="AC34">
            <v>21</v>
          </cell>
          <cell r="AD34">
            <v>34</v>
          </cell>
          <cell r="AE34">
            <v>27</v>
          </cell>
          <cell r="AF34">
            <v>7</v>
          </cell>
          <cell r="AG34">
            <v>0</v>
          </cell>
          <cell r="AH34">
            <v>0</v>
          </cell>
          <cell r="AI34">
            <v>13</v>
          </cell>
          <cell r="AJ34">
            <v>63</v>
          </cell>
          <cell r="AK34">
            <v>0</v>
          </cell>
          <cell r="AL34">
            <v>70</v>
          </cell>
          <cell r="AM34">
            <v>0</v>
          </cell>
          <cell r="AN34">
            <v>3</v>
          </cell>
          <cell r="AO34">
            <v>24</v>
          </cell>
          <cell r="AP34">
            <v>1462</v>
          </cell>
          <cell r="AQ34">
            <v>154</v>
          </cell>
          <cell r="AR34">
            <v>16</v>
          </cell>
          <cell r="AS34">
            <v>0</v>
          </cell>
          <cell r="AT34">
            <v>34</v>
          </cell>
          <cell r="AU34">
            <v>7</v>
          </cell>
          <cell r="AV34">
            <v>0</v>
          </cell>
          <cell r="AW34">
            <v>7</v>
          </cell>
          <cell r="AX34">
            <v>49</v>
          </cell>
          <cell r="AY34">
            <v>0</v>
          </cell>
          <cell r="AZ34">
            <v>6</v>
          </cell>
          <cell r="BA34">
            <v>0</v>
          </cell>
          <cell r="BB34">
            <v>0</v>
          </cell>
          <cell r="BC34">
            <v>16</v>
          </cell>
          <cell r="BD34">
            <v>0</v>
          </cell>
          <cell r="BE34">
            <v>0</v>
          </cell>
          <cell r="BF34">
            <v>0</v>
          </cell>
          <cell r="BG34">
            <v>32</v>
          </cell>
          <cell r="BH34">
            <v>11</v>
          </cell>
          <cell r="BI34">
            <v>21</v>
          </cell>
          <cell r="BJ34">
            <v>0</v>
          </cell>
          <cell r="BK34">
            <v>38</v>
          </cell>
          <cell r="BL34">
            <v>0</v>
          </cell>
          <cell r="BM34">
            <v>0</v>
          </cell>
          <cell r="BN34">
            <v>16</v>
          </cell>
          <cell r="BO34">
            <v>11</v>
          </cell>
          <cell r="BP34">
            <v>33</v>
          </cell>
          <cell r="BQ34">
            <v>5</v>
          </cell>
          <cell r="BR34">
            <v>39</v>
          </cell>
          <cell r="BS34">
            <v>7</v>
          </cell>
          <cell r="BT34">
            <v>17</v>
          </cell>
          <cell r="BU34">
            <v>5</v>
          </cell>
          <cell r="BV34">
            <v>9</v>
          </cell>
          <cell r="BW34">
            <v>0</v>
          </cell>
          <cell r="BX34">
            <v>0</v>
          </cell>
          <cell r="BY34">
            <v>36</v>
          </cell>
          <cell r="BZ34">
            <v>3</v>
          </cell>
          <cell r="CA34">
            <v>0</v>
          </cell>
          <cell r="CB34">
            <v>66</v>
          </cell>
          <cell r="CC34">
            <v>3</v>
          </cell>
          <cell r="CD34">
            <v>28</v>
          </cell>
          <cell r="CE34">
            <v>542</v>
          </cell>
          <cell r="CF34">
            <v>6</v>
          </cell>
          <cell r="CG34">
            <v>4</v>
          </cell>
          <cell r="CH34">
            <v>1</v>
          </cell>
          <cell r="CI34">
            <v>27</v>
          </cell>
          <cell r="CJ34">
            <v>21</v>
          </cell>
          <cell r="CK34">
            <v>0</v>
          </cell>
        </row>
        <row r="35">
          <cell r="A35" t="str">
            <v>No distribution transformers</v>
          </cell>
          <cell r="B35" t="str">
            <v>NTRFD</v>
          </cell>
          <cell r="C35">
            <v>2007</v>
          </cell>
          <cell r="D35">
            <v>324</v>
          </cell>
          <cell r="E35">
            <v>8938</v>
          </cell>
          <cell r="F35">
            <v>5178</v>
          </cell>
          <cell r="G35">
            <v>3041</v>
          </cell>
          <cell r="H35">
            <v>3436</v>
          </cell>
          <cell r="I35">
            <v>8950</v>
          </cell>
          <cell r="J35">
            <v>2051</v>
          </cell>
          <cell r="K35">
            <v>6853</v>
          </cell>
          <cell r="L35">
            <v>2384</v>
          </cell>
          <cell r="M35">
            <v>836</v>
          </cell>
          <cell r="N35">
            <v>1</v>
          </cell>
          <cell r="O35">
            <v>3600</v>
          </cell>
          <cell r="P35">
            <v>239</v>
          </cell>
          <cell r="Q35">
            <v>288</v>
          </cell>
          <cell r="R35">
            <v>0</v>
          </cell>
          <cell r="S35">
            <v>1538</v>
          </cell>
          <cell r="T35">
            <v>8034</v>
          </cell>
          <cell r="U35">
            <v>742</v>
          </cell>
          <cell r="V35">
            <v>25493</v>
          </cell>
          <cell r="W35">
            <v>1563</v>
          </cell>
          <cell r="X35">
            <v>729</v>
          </cell>
          <cell r="Y35">
            <v>3047</v>
          </cell>
          <cell r="Z35">
            <v>2418</v>
          </cell>
          <cell r="AA35">
            <v>792</v>
          </cell>
          <cell r="AB35">
            <v>75</v>
          </cell>
          <cell r="AC35">
            <v>6000</v>
          </cell>
          <cell r="AD35">
            <v>5496</v>
          </cell>
          <cell r="AE35">
            <v>5066</v>
          </cell>
          <cell r="AF35">
            <v>430</v>
          </cell>
          <cell r="AG35">
            <v>1450</v>
          </cell>
          <cell r="AH35">
            <v>5734</v>
          </cell>
          <cell r="AI35">
            <v>7114</v>
          </cell>
          <cell r="AJ35">
            <v>3580</v>
          </cell>
          <cell r="AK35">
            <v>59</v>
          </cell>
          <cell r="AL35">
            <v>23801</v>
          </cell>
          <cell r="AM35">
            <v>180</v>
          </cell>
          <cell r="AN35">
            <v>738</v>
          </cell>
          <cell r="AO35">
            <v>15028</v>
          </cell>
          <cell r="AP35">
            <v>540842</v>
          </cell>
          <cell r="AQ35">
            <v>39938</v>
          </cell>
          <cell r="AR35">
            <v>3079</v>
          </cell>
          <cell r="AS35">
            <v>688</v>
          </cell>
          <cell r="AT35">
            <v>2200</v>
          </cell>
          <cell r="AU35">
            <v>10048</v>
          </cell>
          <cell r="AV35">
            <v>975</v>
          </cell>
          <cell r="AW35">
            <v>1938</v>
          </cell>
          <cell r="AX35">
            <v>14929</v>
          </cell>
          <cell r="AY35">
            <v>1162</v>
          </cell>
          <cell r="AZ35">
            <v>1235</v>
          </cell>
          <cell r="BA35">
            <v>4559</v>
          </cell>
          <cell r="BB35">
            <v>15</v>
          </cell>
          <cell r="BC35">
            <v>3960</v>
          </cell>
          <cell r="BD35">
            <v>9345</v>
          </cell>
          <cell r="BE35">
            <v>4151</v>
          </cell>
          <cell r="BF35">
            <v>5194</v>
          </cell>
          <cell r="BG35">
            <v>1704</v>
          </cell>
          <cell r="BH35">
            <v>4504</v>
          </cell>
          <cell r="BI35">
            <v>3927</v>
          </cell>
          <cell r="BJ35">
            <v>0</v>
          </cell>
          <cell r="BK35">
            <v>8189</v>
          </cell>
          <cell r="BL35">
            <v>1257</v>
          </cell>
          <cell r="BM35">
            <v>1744</v>
          </cell>
          <cell r="BN35">
            <v>6471</v>
          </cell>
          <cell r="BO35">
            <v>1592</v>
          </cell>
          <cell r="BP35">
            <v>5953</v>
          </cell>
          <cell r="BQ35">
            <v>687</v>
          </cell>
          <cell r="BR35">
            <v>3777</v>
          </cell>
          <cell r="BS35">
            <v>1792</v>
          </cell>
          <cell r="BT35">
            <v>31487</v>
          </cell>
          <cell r="BU35">
            <v>645</v>
          </cell>
          <cell r="BV35">
            <v>965</v>
          </cell>
          <cell r="BW35">
            <v>942</v>
          </cell>
          <cell r="BX35">
            <v>1359</v>
          </cell>
          <cell r="BY35">
            <v>6945</v>
          </cell>
          <cell r="BZ35">
            <v>850</v>
          </cell>
          <cell r="CA35">
            <v>68606</v>
          </cell>
          <cell r="CB35">
            <v>16007</v>
          </cell>
          <cell r="CC35">
            <v>1419</v>
          </cell>
          <cell r="CD35">
            <v>7474</v>
          </cell>
          <cell r="CE35">
            <v>2017</v>
          </cell>
          <cell r="CF35">
            <v>676</v>
          </cell>
          <cell r="CG35">
            <v>433</v>
          </cell>
          <cell r="CH35">
            <v>240</v>
          </cell>
          <cell r="CI35">
            <v>2813</v>
          </cell>
          <cell r="CJ35">
            <v>5201</v>
          </cell>
          <cell r="CK35">
            <v>1607</v>
          </cell>
        </row>
        <row r="36">
          <cell r="A36" t="str">
            <v>Utility average load factor</v>
          </cell>
          <cell r="B36" t="str">
            <v>LF</v>
          </cell>
          <cell r="C36">
            <v>2007</v>
          </cell>
          <cell r="D36">
            <v>73</v>
          </cell>
          <cell r="E36">
            <v>68</v>
          </cell>
          <cell r="F36">
            <v>87</v>
          </cell>
          <cell r="G36">
            <v>65</v>
          </cell>
          <cell r="H36">
            <v>73</v>
          </cell>
          <cell r="I36">
            <v>69</v>
          </cell>
          <cell r="J36">
            <v>73</v>
          </cell>
          <cell r="K36">
            <v>71</v>
          </cell>
          <cell r="L36">
            <v>72</v>
          </cell>
          <cell r="M36">
            <v>70</v>
          </cell>
          <cell r="N36">
            <v>74</v>
          </cell>
          <cell r="O36">
            <v>72</v>
          </cell>
          <cell r="P36">
            <v>66</v>
          </cell>
          <cell r="Q36">
            <v>62</v>
          </cell>
          <cell r="R36">
            <v>0</v>
          </cell>
          <cell r="S36">
            <v>0</v>
          </cell>
          <cell r="T36">
            <v>59</v>
          </cell>
          <cell r="U36">
            <v>69</v>
          </cell>
          <cell r="V36">
            <v>74</v>
          </cell>
          <cell r="W36">
            <v>72</v>
          </cell>
          <cell r="X36">
            <v>71</v>
          </cell>
          <cell r="Y36">
            <v>64</v>
          </cell>
          <cell r="Z36">
            <v>92</v>
          </cell>
          <cell r="AA36">
            <v>70</v>
          </cell>
          <cell r="AB36">
            <v>66</v>
          </cell>
          <cell r="AC36">
            <v>75</v>
          </cell>
          <cell r="AD36">
            <v>0</v>
          </cell>
          <cell r="AE36">
            <v>65</v>
          </cell>
          <cell r="AF36">
            <v>71</v>
          </cell>
          <cell r="AG36">
            <v>61</v>
          </cell>
          <cell r="AH36">
            <v>74</v>
          </cell>
          <cell r="AI36">
            <v>57</v>
          </cell>
          <cell r="AJ36">
            <v>69</v>
          </cell>
          <cell r="AK36">
            <v>71</v>
          </cell>
          <cell r="AL36">
            <v>75</v>
          </cell>
          <cell r="AM36">
            <v>68</v>
          </cell>
          <cell r="AN36">
            <v>69</v>
          </cell>
          <cell r="AO36">
            <v>71</v>
          </cell>
          <cell r="AP36">
            <v>0</v>
          </cell>
          <cell r="AQ36">
            <v>72</v>
          </cell>
          <cell r="AR36">
            <v>55</v>
          </cell>
          <cell r="AS36">
            <v>71</v>
          </cell>
          <cell r="AT36">
            <v>75</v>
          </cell>
          <cell r="AU36">
            <v>70</v>
          </cell>
          <cell r="AV36">
            <v>74</v>
          </cell>
          <cell r="AW36">
            <v>71</v>
          </cell>
          <cell r="AX36">
            <v>58</v>
          </cell>
          <cell r="AY36">
            <v>71</v>
          </cell>
          <cell r="AZ36">
            <v>72</v>
          </cell>
          <cell r="BA36">
            <v>71</v>
          </cell>
          <cell r="BB36">
            <v>0</v>
          </cell>
          <cell r="BC36">
            <v>68</v>
          </cell>
          <cell r="BD36">
            <v>0</v>
          </cell>
          <cell r="BE36">
            <v>0</v>
          </cell>
          <cell r="BF36">
            <v>0</v>
          </cell>
          <cell r="BG36">
            <v>68</v>
          </cell>
          <cell r="BH36">
            <v>0</v>
          </cell>
          <cell r="BI36">
            <v>74</v>
          </cell>
          <cell r="BJ36">
            <v>71</v>
          </cell>
          <cell r="BK36">
            <v>70</v>
          </cell>
          <cell r="BL36">
            <v>70</v>
          </cell>
          <cell r="BM36">
            <v>72</v>
          </cell>
          <cell r="BN36">
            <v>61</v>
          </cell>
          <cell r="BO36">
            <v>72</v>
          </cell>
          <cell r="BP36">
            <v>75</v>
          </cell>
          <cell r="BQ36">
            <v>69928</v>
          </cell>
          <cell r="BR36">
            <v>69</v>
          </cell>
          <cell r="BS36">
            <v>65</v>
          </cell>
          <cell r="BT36">
            <v>0</v>
          </cell>
          <cell r="BU36">
            <v>68</v>
          </cell>
          <cell r="BV36">
            <v>0</v>
          </cell>
          <cell r="BW36">
            <v>8</v>
          </cell>
          <cell r="BX36">
            <v>58</v>
          </cell>
          <cell r="BY36">
            <v>74</v>
          </cell>
          <cell r="BZ36">
            <v>63</v>
          </cell>
          <cell r="CA36">
            <v>73</v>
          </cell>
          <cell r="CB36">
            <v>72</v>
          </cell>
          <cell r="CC36">
            <v>65</v>
          </cell>
          <cell r="CD36">
            <v>70</v>
          </cell>
          <cell r="CE36">
            <v>1013670</v>
          </cell>
          <cell r="CF36">
            <v>88</v>
          </cell>
          <cell r="CG36">
            <v>75</v>
          </cell>
          <cell r="CH36">
            <v>68</v>
          </cell>
          <cell r="CI36">
            <v>71</v>
          </cell>
          <cell r="CJ36">
            <v>68</v>
          </cell>
          <cell r="CK36">
            <v>70</v>
          </cell>
        </row>
      </sheetData>
      <sheetData sheetId="8" refreshError="1">
        <row r="1">
          <cell r="A1" t="str">
            <v>Distributor Data for Year ended Dec 31st, 2008</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Grimsby Power Incorporated</v>
          </cell>
          <cell r="AF1" t="str">
            <v>Guelph Hydro Electric Systems Inc.</v>
          </cell>
          <cell r="AG1" t="str">
            <v>Haldimand County Hydro Inc.</v>
          </cell>
          <cell r="AH1" t="str">
            <v>Halton Hills Hydro Inc.</v>
          </cell>
          <cell r="AI1" t="str">
            <v>Hearst Power Distribution Company Limited</v>
          </cell>
          <cell r="AJ1" t="str">
            <v>Horizon Utilities Corporation</v>
          </cell>
          <cell r="AK1" t="str">
            <v>Hydro 2000 Inc.</v>
          </cell>
          <cell r="AL1" t="str">
            <v>Hydro Hawkesbury Inc.</v>
          </cell>
          <cell r="AM1" t="str">
            <v>Hydro One Brampton Networks Inc.</v>
          </cell>
          <cell r="AN1" t="str">
            <v>Hydro One Networks Inc.</v>
          </cell>
          <cell r="AO1" t="str">
            <v>Hydro Ottawa Limited</v>
          </cell>
          <cell r="AP1" t="str">
            <v>Innisfil Hydro Distribution Systems Limited</v>
          </cell>
          <cell r="AQ1" t="str">
            <v>Kenora Hydro Electric Corporation Ltd.</v>
          </cell>
          <cell r="AR1" t="str">
            <v>Kingston Hydro Corporation</v>
          </cell>
          <cell r="AS1" t="str">
            <v>Kitchener-Wilmot Hydro Inc.</v>
          </cell>
          <cell r="AT1" t="str">
            <v>Lakefront Utilities Inc.</v>
          </cell>
          <cell r="AU1" t="str">
            <v>Lakeland Power Distribution Ltd.</v>
          </cell>
          <cell r="AV1" t="str">
            <v>London Hydro Inc.</v>
          </cell>
          <cell r="AW1" t="str">
            <v>Middlesex Power Distribution Corporation</v>
          </cell>
          <cell r="AX1" t="str">
            <v>Midland Power Utility Corporation</v>
          </cell>
          <cell r="AY1" t="str">
            <v>Milton Hydro Distribution Inc.</v>
          </cell>
          <cell r="AZ1" t="str">
            <v>Newbury Power Inc.</v>
          </cell>
          <cell r="BA1" t="str">
            <v>Newmarket - Tay Power Distribution Ltd.</v>
          </cell>
          <cell r="BB1" t="str">
            <v>Niagara Peninsula Energy Inc.</v>
          </cell>
          <cell r="BC1" t="str">
            <v>Niagara-on-the-Lake Hydro Inc.</v>
          </cell>
          <cell r="BD1" t="str">
            <v>Norfolk Power Distribution Inc.</v>
          </cell>
          <cell r="BE1" t="str">
            <v>North Bay Hydro Distribution Limited</v>
          </cell>
          <cell r="BF1" t="str">
            <v>Northern Ontario Wires Inc.</v>
          </cell>
          <cell r="BG1" t="str">
            <v>Oakville Hydro Electricity Distribution Inc.</v>
          </cell>
          <cell r="BH1" t="str">
            <v>Orangeville Hydro Limited</v>
          </cell>
          <cell r="BI1" t="str">
            <v>Orillia Power Distribution Corporation</v>
          </cell>
          <cell r="BJ1" t="str">
            <v>Oshawa PUC Networks Inc.</v>
          </cell>
          <cell r="BK1" t="str">
            <v>Ottawa River Power Corporation</v>
          </cell>
          <cell r="BL1" t="str">
            <v>PUC Distribution Inc.</v>
          </cell>
          <cell r="BM1" t="str">
            <v>Parry Sound Power Corporation</v>
          </cell>
          <cell r="BN1" t="str">
            <v>Peterborough Distribution Incorporated</v>
          </cell>
          <cell r="BO1" t="str">
            <v>Port Colborne (CNP)</v>
          </cell>
          <cell r="BP1" t="str">
            <v>PowerStream Inc.</v>
          </cell>
          <cell r="BQ1" t="str">
            <v>Renfrew Hydro Inc.</v>
          </cell>
          <cell r="BR1" t="str">
            <v>Rideau St. Lawrence Distribution Inc.</v>
          </cell>
          <cell r="BS1" t="str">
            <v>Sioux Lookout Hydro Inc.</v>
          </cell>
          <cell r="BT1" t="str">
            <v>St. Thomas Energy Inc.</v>
          </cell>
          <cell r="BU1" t="str">
            <v>Thunder Bay Hydro Electricity Distribution Inc.</v>
          </cell>
          <cell r="BV1" t="str">
            <v>Tillsonburg Hydro Inc.</v>
          </cell>
          <cell r="BW1" t="str">
            <v>Toronto Hydro-Electric System Limited</v>
          </cell>
          <cell r="BX1" t="str">
            <v>Veridian Connections Inc.</v>
          </cell>
          <cell r="BY1" t="str">
            <v>Wasaga Distribution Inc.</v>
          </cell>
          <cell r="BZ1" t="str">
            <v>Waterloo North Hydro Inc.</v>
          </cell>
          <cell r="CA1" t="str">
            <v>Welland Hydro-Electric System Corp.</v>
          </cell>
          <cell r="CB1" t="str">
            <v>Wellington North Power Inc.</v>
          </cell>
          <cell r="CC1" t="str">
            <v>West Coast Huron Energy Inc.</v>
          </cell>
          <cell r="CD1" t="str">
            <v>West Perth Power Inc.</v>
          </cell>
          <cell r="CE1" t="str">
            <v>Westario Power Inc.</v>
          </cell>
          <cell r="CF1" t="str">
            <v>Whitby Hydro Electric Corporation</v>
          </cell>
          <cell r="CG1" t="str">
            <v>Woodstock Hydro Services Inc.</v>
          </cell>
        </row>
        <row r="2">
          <cell r="A2" t="str">
            <v>PEG Variables</v>
          </cell>
          <cell r="B2" t="str">
            <v>Name</v>
          </cell>
          <cell r="C2" t="str">
            <v>Year</v>
          </cell>
        </row>
        <row r="4">
          <cell r="A4" t="str">
            <v>Total Plant in Service</v>
          </cell>
          <cell r="B4" t="str">
            <v>PTOT</v>
          </cell>
          <cell r="C4">
            <v>2008</v>
          </cell>
          <cell r="D4">
            <v>4621074.82</v>
          </cell>
          <cell r="E4">
            <v>263950807</v>
          </cell>
          <cell r="F4">
            <v>94490460</v>
          </cell>
          <cell r="G4">
            <v>24093736.550000001</v>
          </cell>
          <cell r="H4">
            <v>80765424.989999995</v>
          </cell>
          <cell r="I4">
            <v>204646848.96000001</v>
          </cell>
          <cell r="J4">
            <v>30442773.68</v>
          </cell>
          <cell r="K4">
            <v>172514795</v>
          </cell>
          <cell r="L4">
            <v>65983149.75</v>
          </cell>
          <cell r="M4">
            <v>15846151.130000001</v>
          </cell>
          <cell r="N4">
            <v>2228162.35</v>
          </cell>
          <cell r="O4">
            <v>75554431.090000004</v>
          </cell>
          <cell r="P4">
            <v>0</v>
          </cell>
          <cell r="Q4">
            <v>3070994.87</v>
          </cell>
          <cell r="R4">
            <v>0</v>
          </cell>
          <cell r="S4">
            <v>25318314.479999997</v>
          </cell>
          <cell r="T4">
            <v>281158907</v>
          </cell>
          <cell r="U4">
            <v>12384643.850000001</v>
          </cell>
          <cell r="V4">
            <v>856957907</v>
          </cell>
          <cell r="W4">
            <v>26045458.080000002</v>
          </cell>
          <cell r="X4">
            <v>6331318.4500000002</v>
          </cell>
          <cell r="Y4">
            <v>51083545.060000002</v>
          </cell>
          <cell r="Z4">
            <v>73645572.930000007</v>
          </cell>
          <cell r="AA4">
            <v>9832493.5700000003</v>
          </cell>
          <cell r="AB4">
            <v>1168039.73</v>
          </cell>
          <cell r="AC4">
            <v>110974956.36</v>
          </cell>
          <cell r="AD4">
            <v>165540317.43000001</v>
          </cell>
          <cell r="AE4">
            <v>26774350.549999997</v>
          </cell>
          <cell r="AF4">
            <v>157312981.66</v>
          </cell>
          <cell r="AG4">
            <v>53099840.490000002</v>
          </cell>
          <cell r="AH4">
            <v>49155765</v>
          </cell>
          <cell r="AI4">
            <v>4004282.02</v>
          </cell>
          <cell r="AJ4">
            <v>597930295.57000005</v>
          </cell>
          <cell r="AK4">
            <v>844578.12</v>
          </cell>
          <cell r="AL4">
            <v>3261518.36</v>
          </cell>
          <cell r="AM4">
            <v>544447869.3900001</v>
          </cell>
          <cell r="AN4">
            <v>6380865900</v>
          </cell>
          <cell r="AO4">
            <v>1063330563.8700001</v>
          </cell>
          <cell r="AP4">
            <v>47165978.340000004</v>
          </cell>
          <cell r="AQ4">
            <v>12100528.23</v>
          </cell>
          <cell r="AR4">
            <v>39002181</v>
          </cell>
          <cell r="AS4">
            <v>286195529.53999996</v>
          </cell>
          <cell r="AT4">
            <v>21225756.98</v>
          </cell>
          <cell r="AU4">
            <v>23220726.300000001</v>
          </cell>
          <cell r="AV4">
            <v>362218674.20999998</v>
          </cell>
          <cell r="AW4">
            <v>17740772.27</v>
          </cell>
          <cell r="AX4">
            <v>18786893.550000001</v>
          </cell>
          <cell r="AY4">
            <v>110264519.52</v>
          </cell>
          <cell r="AZ4">
            <v>0</v>
          </cell>
          <cell r="BA4">
            <v>115931458.44</v>
          </cell>
          <cell r="BB4">
            <v>187306307.06999999</v>
          </cell>
          <cell r="BC4">
            <v>41634183.810000002</v>
          </cell>
          <cell r="BD4">
            <v>83264570.560000002</v>
          </cell>
          <cell r="BE4">
            <v>79712529.159999996</v>
          </cell>
          <cell r="BF4">
            <v>6568209.1499999994</v>
          </cell>
          <cell r="BG4">
            <v>191722317.75</v>
          </cell>
          <cell r="BH4">
            <v>31194411.599999994</v>
          </cell>
          <cell r="BI4">
            <v>33813062.699999996</v>
          </cell>
          <cell r="BJ4">
            <v>148494260.13</v>
          </cell>
          <cell r="BK4">
            <v>24106300.5</v>
          </cell>
          <cell r="BL4">
            <v>79991099.610000014</v>
          </cell>
          <cell r="BM4">
            <v>11136797.01</v>
          </cell>
          <cell r="BN4">
            <v>76523045.779999986</v>
          </cell>
          <cell r="BO4">
            <v>10917517.409999998</v>
          </cell>
          <cell r="BP4">
            <v>1057768364.97</v>
          </cell>
          <cell r="BQ4">
            <v>11544649.630000001</v>
          </cell>
          <cell r="BR4">
            <v>5577282.8299999991</v>
          </cell>
          <cell r="BS4">
            <v>7480631.54</v>
          </cell>
          <cell r="BT4">
            <v>43489840.420000002</v>
          </cell>
          <cell r="BU4">
            <v>146657320.83000001</v>
          </cell>
          <cell r="BV4">
            <v>15618792.210000001</v>
          </cell>
          <cell r="BW4">
            <v>3992278684.3999996</v>
          </cell>
          <cell r="BX4">
            <v>319907486</v>
          </cell>
          <cell r="BY4">
            <v>20404158.050000001</v>
          </cell>
          <cell r="BZ4">
            <v>208809919.73999998</v>
          </cell>
          <cell r="CA4">
            <v>45944298.890000008</v>
          </cell>
          <cell r="CB4">
            <v>9999190.9399999995</v>
          </cell>
          <cell r="CC4">
            <v>5641700</v>
          </cell>
          <cell r="CD4">
            <v>4749365.66</v>
          </cell>
          <cell r="CE4">
            <v>45491667</v>
          </cell>
          <cell r="CF4">
            <v>142025821.28999999</v>
          </cell>
          <cell r="CG4">
            <v>36045408.640000001</v>
          </cell>
        </row>
        <row r="5">
          <cell r="A5" t="str">
            <v>Accumulated Amortization</v>
          </cell>
          <cell r="B5" t="str">
            <v>ACCDEP</v>
          </cell>
          <cell r="C5">
            <v>2008</v>
          </cell>
          <cell r="D5">
            <v>-2691084.58</v>
          </cell>
          <cell r="E5">
            <v>-108307273</v>
          </cell>
          <cell r="F5">
            <v>-40991332</v>
          </cell>
          <cell r="G5">
            <v>-7127979.7800000003</v>
          </cell>
          <cell r="H5">
            <v>-19952642.949999999</v>
          </cell>
          <cell r="I5">
            <v>-110492857.75</v>
          </cell>
          <cell r="J5">
            <v>-12509150.09</v>
          </cell>
          <cell r="K5">
            <v>-78984079</v>
          </cell>
          <cell r="L5">
            <v>-26486379.459999997</v>
          </cell>
          <cell r="M5">
            <v>-7902234.3899999997</v>
          </cell>
          <cell r="N5">
            <v>-1341745.95</v>
          </cell>
          <cell r="O5">
            <v>-25236982.25</v>
          </cell>
          <cell r="P5">
            <v>0</v>
          </cell>
          <cell r="Q5">
            <v>-735772.1</v>
          </cell>
          <cell r="R5">
            <v>0</v>
          </cell>
          <cell r="S5">
            <v>-13052260.300000001</v>
          </cell>
          <cell r="T5">
            <v>-99331878</v>
          </cell>
          <cell r="U5">
            <v>-4051508.71</v>
          </cell>
          <cell r="V5">
            <v>-388583876</v>
          </cell>
          <cell r="W5">
            <v>-5837667.2599999998</v>
          </cell>
          <cell r="X5">
            <v>-4245105.3899999997</v>
          </cell>
          <cell r="Y5">
            <v>-12051448.130000001</v>
          </cell>
          <cell r="Z5">
            <v>-38726545.880000003</v>
          </cell>
          <cell r="AA5">
            <v>-6852036.3499999996</v>
          </cell>
          <cell r="AB5">
            <v>-822278.26</v>
          </cell>
          <cell r="AC5">
            <v>-48961826.780000001</v>
          </cell>
          <cell r="AD5">
            <v>-93177138.680000007</v>
          </cell>
          <cell r="AE5">
            <v>-11823433.189999999</v>
          </cell>
          <cell r="AF5">
            <v>-43283117.740000002</v>
          </cell>
          <cell r="AG5">
            <v>-18016294.52</v>
          </cell>
          <cell r="AH5">
            <v>-15028705</v>
          </cell>
          <cell r="AI5">
            <v>-3043718.95</v>
          </cell>
          <cell r="AJ5">
            <v>-297186248.69</v>
          </cell>
          <cell r="AK5">
            <v>-321680.07</v>
          </cell>
          <cell r="AL5">
            <v>-1322275.6599999999</v>
          </cell>
          <cell r="AM5">
            <v>-214006339.16</v>
          </cell>
          <cell r="AN5">
            <v>-2449454900</v>
          </cell>
          <cell r="AO5">
            <v>-456916396.89999998</v>
          </cell>
          <cell r="AP5">
            <v>-25149794.329999998</v>
          </cell>
          <cell r="AQ5">
            <v>-6100549.4699999997</v>
          </cell>
          <cell r="AR5">
            <v>-13790810</v>
          </cell>
          <cell r="AS5">
            <v>-119897299.41</v>
          </cell>
          <cell r="AT5">
            <v>-9640718.0800000001</v>
          </cell>
          <cell r="AU5">
            <v>-7407082.2800000003</v>
          </cell>
          <cell r="AV5">
            <v>-163035544.24000001</v>
          </cell>
          <cell r="AW5">
            <v>-9052538.1899999995</v>
          </cell>
          <cell r="AX5">
            <v>-9990905.6099999994</v>
          </cell>
          <cell r="AY5">
            <v>-41043335.799999997</v>
          </cell>
          <cell r="AZ5">
            <v>0</v>
          </cell>
          <cell r="BA5">
            <v>-51229759.299999997</v>
          </cell>
          <cell r="BB5">
            <v>-88760738.900000006</v>
          </cell>
          <cell r="BC5">
            <v>-17220940.359999999</v>
          </cell>
          <cell r="BD5">
            <v>-33574501.289999999</v>
          </cell>
          <cell r="BE5">
            <v>-43929480.119999997</v>
          </cell>
          <cell r="BF5">
            <v>-2884392.92</v>
          </cell>
          <cell r="BG5">
            <v>-68906651.989999995</v>
          </cell>
          <cell r="BH5">
            <v>-14945573.359999999</v>
          </cell>
          <cell r="BI5">
            <v>-17559244.23</v>
          </cell>
          <cell r="BJ5">
            <v>-74487859.230000004</v>
          </cell>
          <cell r="BK5">
            <v>-14964771.01</v>
          </cell>
          <cell r="BL5">
            <v>-44922665</v>
          </cell>
          <cell r="BM5">
            <v>-6761274.25</v>
          </cell>
          <cell r="BN5">
            <v>-24083215.440000001</v>
          </cell>
          <cell r="BO5">
            <v>-1290644.1000000001</v>
          </cell>
          <cell r="BP5">
            <v>-455079131.66000003</v>
          </cell>
          <cell r="BQ5">
            <v>-7402264.4800000004</v>
          </cell>
          <cell r="BR5">
            <v>-1367600.83</v>
          </cell>
          <cell r="BS5">
            <v>-2263978.98</v>
          </cell>
          <cell r="BT5">
            <v>-17965232.41</v>
          </cell>
          <cell r="BU5">
            <v>-78207282.849999994</v>
          </cell>
          <cell r="BV5">
            <v>-7583760.8899999997</v>
          </cell>
          <cell r="BW5">
            <v>-2014323146.9000001</v>
          </cell>
          <cell r="BX5">
            <v>-158940161</v>
          </cell>
          <cell r="BY5">
            <v>-10029717.779999999</v>
          </cell>
          <cell r="BZ5">
            <v>-90632779.969999999</v>
          </cell>
          <cell r="CA5">
            <v>-23847488.460000001</v>
          </cell>
          <cell r="CB5">
            <v>-5213349.5</v>
          </cell>
          <cell r="CC5">
            <v>-1823458</v>
          </cell>
          <cell r="CD5">
            <v>-2814174.26</v>
          </cell>
          <cell r="CE5">
            <v>-12195758</v>
          </cell>
          <cell r="CF5">
            <v>-59554995.579999998</v>
          </cell>
          <cell r="CG5">
            <v>-13268159.710000001</v>
          </cell>
        </row>
        <row r="6">
          <cell r="A6" t="str">
            <v>Plant Additions</v>
          </cell>
          <cell r="B6" t="str">
            <v>PADD</v>
          </cell>
          <cell r="C6">
            <v>2008</v>
          </cell>
          <cell r="D6">
            <v>335031.3</v>
          </cell>
          <cell r="E6">
            <v>15218526</v>
          </cell>
          <cell r="F6">
            <v>4973246</v>
          </cell>
          <cell r="G6">
            <v>1351300</v>
          </cell>
          <cell r="H6">
            <v>5934691</v>
          </cell>
          <cell r="I6">
            <v>11059871.91</v>
          </cell>
          <cell r="J6">
            <v>2704891.27</v>
          </cell>
          <cell r="K6">
            <v>8395572.6099999994</v>
          </cell>
          <cell r="L6">
            <v>5019497.78</v>
          </cell>
          <cell r="M6">
            <v>387900.58</v>
          </cell>
          <cell r="N6">
            <v>42373.74</v>
          </cell>
          <cell r="O6">
            <v>5347119</v>
          </cell>
          <cell r="P6">
            <v>0</v>
          </cell>
          <cell r="Q6">
            <v>128978.46</v>
          </cell>
          <cell r="R6">
            <v>0</v>
          </cell>
          <cell r="S6">
            <v>1199448.0900000001</v>
          </cell>
          <cell r="T6">
            <v>10038321</v>
          </cell>
          <cell r="U6">
            <v>1097304.8600000001</v>
          </cell>
          <cell r="V6">
            <v>49396513</v>
          </cell>
          <cell r="W6">
            <v>2165216.08</v>
          </cell>
          <cell r="X6">
            <v>232702.58</v>
          </cell>
          <cell r="Y6">
            <v>6069658</v>
          </cell>
          <cell r="Z6">
            <v>5469756.9800000004</v>
          </cell>
          <cell r="AA6">
            <v>160373</v>
          </cell>
          <cell r="AB6">
            <v>76189</v>
          </cell>
          <cell r="AC6">
            <v>11609629</v>
          </cell>
          <cell r="AD6">
            <v>8094590</v>
          </cell>
          <cell r="AE6">
            <v>959420.49</v>
          </cell>
          <cell r="AF6">
            <v>13599866.039999999</v>
          </cell>
          <cell r="AG6">
            <v>4937016</v>
          </cell>
          <cell r="AH6">
            <v>3306411</v>
          </cell>
          <cell r="AI6">
            <v>114484.46</v>
          </cell>
          <cell r="AJ6">
            <v>41743793</v>
          </cell>
          <cell r="AK6">
            <v>199904</v>
          </cell>
          <cell r="AL6">
            <v>172758.14</v>
          </cell>
          <cell r="AM6">
            <v>25551586</v>
          </cell>
          <cell r="AN6">
            <v>541500000</v>
          </cell>
          <cell r="AO6">
            <v>68160413</v>
          </cell>
          <cell r="AP6">
            <v>2398380.2000000002</v>
          </cell>
          <cell r="AQ6">
            <v>649292.38</v>
          </cell>
          <cell r="AR6">
            <v>3757161</v>
          </cell>
          <cell r="AS6">
            <v>17929962.140000001</v>
          </cell>
          <cell r="AT6">
            <v>1469906.81</v>
          </cell>
          <cell r="AU6">
            <v>1478461.32</v>
          </cell>
          <cell r="AV6">
            <v>28239054</v>
          </cell>
          <cell r="AW6">
            <v>1116382</v>
          </cell>
          <cell r="AX6">
            <v>2008954.33</v>
          </cell>
          <cell r="AY6">
            <v>6513565.8499999996</v>
          </cell>
          <cell r="AZ6">
            <v>0</v>
          </cell>
          <cell r="BA6">
            <v>7050993.4299999997</v>
          </cell>
          <cell r="BB6">
            <v>15400649.359999999</v>
          </cell>
          <cell r="BC6">
            <v>1681902.6</v>
          </cell>
          <cell r="BD6">
            <v>4276639</v>
          </cell>
          <cell r="BE6">
            <v>5078898.0599999996</v>
          </cell>
          <cell r="BF6">
            <v>591028</v>
          </cell>
          <cell r="BG6">
            <v>19368314</v>
          </cell>
          <cell r="BH6">
            <v>1492908.2</v>
          </cell>
          <cell r="BI6">
            <v>2251561</v>
          </cell>
          <cell r="BJ6">
            <v>9942000</v>
          </cell>
          <cell r="BK6">
            <v>804554.98</v>
          </cell>
          <cell r="BL6">
            <v>4939789</v>
          </cell>
          <cell r="BM6">
            <v>667281.55000000005</v>
          </cell>
          <cell r="BN6">
            <v>4409757</v>
          </cell>
          <cell r="BO6">
            <v>1803889.06</v>
          </cell>
          <cell r="BP6">
            <v>74602622.980000004</v>
          </cell>
          <cell r="BQ6">
            <v>368204</v>
          </cell>
          <cell r="BR6">
            <v>576549.17000000004</v>
          </cell>
          <cell r="BS6">
            <v>440124.3</v>
          </cell>
          <cell r="BT6">
            <v>2558791.52</v>
          </cell>
          <cell r="BU6">
            <v>7822358</v>
          </cell>
          <cell r="BV6">
            <v>917687</v>
          </cell>
          <cell r="BW6">
            <v>227916609</v>
          </cell>
          <cell r="BX6">
            <v>17111921</v>
          </cell>
          <cell r="BY6">
            <v>1968842.49</v>
          </cell>
          <cell r="BZ6">
            <v>14448141</v>
          </cell>
          <cell r="CA6">
            <v>2254765</v>
          </cell>
          <cell r="CB6">
            <v>1401159</v>
          </cell>
          <cell r="CC6">
            <v>348736</v>
          </cell>
          <cell r="CD6">
            <v>180411</v>
          </cell>
          <cell r="CE6">
            <v>6674936</v>
          </cell>
          <cell r="CF6">
            <v>7504184</v>
          </cell>
          <cell r="CG6">
            <v>3900263.58</v>
          </cell>
        </row>
        <row r="7">
          <cell r="A7" t="str">
            <v>OM&amp;A Expense</v>
          </cell>
          <cell r="B7" t="str">
            <v>COMA</v>
          </cell>
          <cell r="C7">
            <v>2008</v>
          </cell>
          <cell r="D7">
            <v>838668.86</v>
          </cell>
          <cell r="E7">
            <v>10137547</v>
          </cell>
          <cell r="F7">
            <v>8965563</v>
          </cell>
          <cell r="G7">
            <v>3210945.14</v>
          </cell>
          <cell r="H7">
            <v>7528624.5530000003</v>
          </cell>
          <cell r="I7">
            <v>12638483.060000001</v>
          </cell>
          <cell r="J7">
            <v>3479392.53</v>
          </cell>
          <cell r="K7">
            <v>8704501</v>
          </cell>
          <cell r="L7">
            <v>4369848.6199999992</v>
          </cell>
          <cell r="M7">
            <v>1561746.15</v>
          </cell>
          <cell r="N7">
            <v>580666.64</v>
          </cell>
          <cell r="O7">
            <v>5434315.1999999993</v>
          </cell>
          <cell r="P7">
            <v>0</v>
          </cell>
          <cell r="Q7">
            <v>404632.86</v>
          </cell>
          <cell r="R7">
            <v>0</v>
          </cell>
          <cell r="S7">
            <v>1885608.0899999996</v>
          </cell>
          <cell r="T7">
            <v>20700532</v>
          </cell>
          <cell r="U7">
            <v>1071488.0299999998</v>
          </cell>
          <cell r="V7">
            <v>42361149</v>
          </cell>
          <cell r="W7">
            <v>4852017.49</v>
          </cell>
          <cell r="X7">
            <v>995486.29</v>
          </cell>
          <cell r="Y7">
            <v>5142312.67</v>
          </cell>
          <cell r="Z7">
            <v>3528621.44</v>
          </cell>
          <cell r="AA7">
            <v>1257859.71</v>
          </cell>
          <cell r="AB7">
            <v>206511.08</v>
          </cell>
          <cell r="AC7">
            <v>8472982.2799999993</v>
          </cell>
          <cell r="AD7">
            <v>10563085.060000001</v>
          </cell>
          <cell r="AE7">
            <v>1744924.6500000001</v>
          </cell>
          <cell r="AF7">
            <v>9950466.1999999993</v>
          </cell>
          <cell r="AG7">
            <v>6934686.3399999999</v>
          </cell>
          <cell r="AH7">
            <v>4979699</v>
          </cell>
          <cell r="AI7">
            <v>677866.85800000012</v>
          </cell>
          <cell r="AJ7">
            <v>39288448.700000003</v>
          </cell>
          <cell r="AK7">
            <v>235812.40000000002</v>
          </cell>
          <cell r="AL7">
            <v>790094.16999999993</v>
          </cell>
          <cell r="AM7">
            <v>17791258.670000002</v>
          </cell>
          <cell r="AN7">
            <v>447646800</v>
          </cell>
          <cell r="AO7">
            <v>49866448.300000004</v>
          </cell>
          <cell r="AP7">
            <v>3488595.34</v>
          </cell>
          <cell r="AQ7">
            <v>1546797.05</v>
          </cell>
          <cell r="AR7">
            <v>4990520.66</v>
          </cell>
          <cell r="AS7">
            <v>12336072.51</v>
          </cell>
          <cell r="AT7">
            <v>1854928.2899999998</v>
          </cell>
          <cell r="AU7">
            <v>2679086.5300000003</v>
          </cell>
          <cell r="AV7">
            <v>26118186.039999999</v>
          </cell>
          <cell r="AW7">
            <v>1415406.5600000003</v>
          </cell>
          <cell r="AX7">
            <v>1715833.24</v>
          </cell>
          <cell r="AY7">
            <v>4971485.8500000006</v>
          </cell>
          <cell r="AZ7">
            <v>0</v>
          </cell>
          <cell r="BA7">
            <v>6214558.9799999995</v>
          </cell>
          <cell r="BB7">
            <v>12501129.92</v>
          </cell>
          <cell r="BC7">
            <v>1686713.6100000003</v>
          </cell>
          <cell r="BD7">
            <v>5132563.7199999988</v>
          </cell>
          <cell r="BE7">
            <v>4844870.040000001</v>
          </cell>
          <cell r="BF7">
            <v>1916695.16</v>
          </cell>
          <cell r="BG7">
            <v>9625878.9100000001</v>
          </cell>
          <cell r="BH7">
            <v>2156890.44</v>
          </cell>
          <cell r="BI7">
            <v>3737525.09</v>
          </cell>
          <cell r="BJ7">
            <v>8435686.1600000001</v>
          </cell>
          <cell r="BK7">
            <v>2313764.75</v>
          </cell>
          <cell r="BL7">
            <v>7022128</v>
          </cell>
          <cell r="BM7">
            <v>1171644.75</v>
          </cell>
          <cell r="BN7">
            <v>6882938.25</v>
          </cell>
          <cell r="BO7">
            <v>3648126.04</v>
          </cell>
          <cell r="BP7">
            <v>42942386.100000001</v>
          </cell>
          <cell r="BQ7">
            <v>1027939.27</v>
          </cell>
          <cell r="BR7">
            <v>1461898.3399999999</v>
          </cell>
          <cell r="BS7">
            <v>1124817.5599999998</v>
          </cell>
          <cell r="BT7">
            <v>3075601.4</v>
          </cell>
          <cell r="BU7">
            <v>11457312.399999999</v>
          </cell>
          <cell r="BV7">
            <v>1616901.99</v>
          </cell>
          <cell r="BW7">
            <v>160614322.36999997</v>
          </cell>
          <cell r="BX7">
            <v>18447671</v>
          </cell>
          <cell r="BY7">
            <v>1870154.3800000001</v>
          </cell>
          <cell r="BZ7">
            <v>8620992.3099999987</v>
          </cell>
          <cell r="CA7">
            <v>4486554.82</v>
          </cell>
          <cell r="CB7">
            <v>1190255.3599999999</v>
          </cell>
          <cell r="CC7">
            <v>1291065</v>
          </cell>
          <cell r="CD7">
            <v>586433.19000000006</v>
          </cell>
          <cell r="CE7">
            <v>4867998</v>
          </cell>
          <cell r="CF7">
            <v>7844132.5199999996</v>
          </cell>
          <cell r="CG7">
            <v>3215677.7</v>
          </cell>
        </row>
        <row r="8">
          <cell r="A8" t="str">
            <v>Income Taxes</v>
          </cell>
          <cell r="B8" t="str">
            <v>CTAXINC</v>
          </cell>
          <cell r="C8">
            <v>2008</v>
          </cell>
          <cell r="D8">
            <v>9090</v>
          </cell>
          <cell r="E8">
            <v>3718000</v>
          </cell>
          <cell r="F8">
            <v>816403</v>
          </cell>
          <cell r="G8">
            <v>698563</v>
          </cell>
          <cell r="H8">
            <v>1232713</v>
          </cell>
          <cell r="I8">
            <v>2024770.84</v>
          </cell>
          <cell r="J8">
            <v>80802.460000000006</v>
          </cell>
          <cell r="K8">
            <v>2416720</v>
          </cell>
          <cell r="L8">
            <v>319735</v>
          </cell>
          <cell r="M8">
            <v>123859</v>
          </cell>
          <cell r="N8">
            <v>0</v>
          </cell>
          <cell r="O8">
            <v>1069953.71</v>
          </cell>
          <cell r="P8">
            <v>0</v>
          </cell>
          <cell r="Q8">
            <v>29268</v>
          </cell>
          <cell r="R8">
            <v>0</v>
          </cell>
          <cell r="S8">
            <v>815549</v>
          </cell>
          <cell r="T8">
            <v>3875000</v>
          </cell>
          <cell r="U8">
            <v>-73170</v>
          </cell>
          <cell r="V8">
            <v>11512162</v>
          </cell>
          <cell r="W8">
            <v>372520.37</v>
          </cell>
          <cell r="X8">
            <v>0</v>
          </cell>
          <cell r="Y8">
            <v>770997.25</v>
          </cell>
          <cell r="Z8">
            <v>872000</v>
          </cell>
          <cell r="AA8">
            <v>-5294</v>
          </cell>
          <cell r="AB8">
            <v>0</v>
          </cell>
          <cell r="AC8">
            <v>1580251.13</v>
          </cell>
          <cell r="AD8">
            <v>2559390</v>
          </cell>
          <cell r="AE8">
            <v>160355.99</v>
          </cell>
          <cell r="AF8">
            <v>1710174.7</v>
          </cell>
          <cell r="AG8">
            <v>1292295.19</v>
          </cell>
          <cell r="AH8">
            <v>708593</v>
          </cell>
          <cell r="AI8">
            <v>1800</v>
          </cell>
          <cell r="AJ8">
            <v>6225339.2699999996</v>
          </cell>
          <cell r="AK8">
            <v>-14517</v>
          </cell>
          <cell r="AL8">
            <v>74302</v>
          </cell>
          <cell r="AM8">
            <v>8199870</v>
          </cell>
          <cell r="AN8">
            <v>62655800</v>
          </cell>
          <cell r="AO8">
            <v>12470203</v>
          </cell>
          <cell r="AP8">
            <v>399640</v>
          </cell>
          <cell r="AQ8">
            <v>22279</v>
          </cell>
          <cell r="AR8">
            <v>942927</v>
          </cell>
          <cell r="AS8">
            <v>2822558.78</v>
          </cell>
          <cell r="AT8">
            <v>557612.89</v>
          </cell>
          <cell r="AU8">
            <v>174376</v>
          </cell>
          <cell r="AV8">
            <v>3231771</v>
          </cell>
          <cell r="AW8">
            <v>164072.85999999999</v>
          </cell>
          <cell r="AX8">
            <v>270500</v>
          </cell>
          <cell r="AY8">
            <v>814047</v>
          </cell>
          <cell r="AZ8">
            <v>0</v>
          </cell>
          <cell r="BA8">
            <v>1607995.55</v>
          </cell>
          <cell r="BB8">
            <v>1472780.77</v>
          </cell>
          <cell r="BC8">
            <v>280101.74</v>
          </cell>
          <cell r="BD8">
            <v>621013</v>
          </cell>
          <cell r="BE8">
            <v>643734</v>
          </cell>
          <cell r="BF8">
            <v>17018</v>
          </cell>
          <cell r="BG8">
            <v>2628032.0499999998</v>
          </cell>
          <cell r="BH8">
            <v>406026</v>
          </cell>
          <cell r="BI8">
            <v>473000</v>
          </cell>
          <cell r="BJ8">
            <v>1933850.08</v>
          </cell>
          <cell r="BK8">
            <v>92372</v>
          </cell>
          <cell r="BL8">
            <v>1045700</v>
          </cell>
          <cell r="BM8">
            <v>56441</v>
          </cell>
          <cell r="BN8">
            <v>811656</v>
          </cell>
          <cell r="BO8">
            <v>62063</v>
          </cell>
          <cell r="BP8">
            <v>7430468.75</v>
          </cell>
          <cell r="BQ8">
            <v>25099</v>
          </cell>
          <cell r="BR8">
            <v>23799</v>
          </cell>
          <cell r="BS8">
            <v>25818</v>
          </cell>
          <cell r="BT8">
            <v>677819.9</v>
          </cell>
          <cell r="BU8">
            <v>963000</v>
          </cell>
          <cell r="BV8">
            <v>45648</v>
          </cell>
          <cell r="BW8">
            <v>8968713</v>
          </cell>
          <cell r="BX8">
            <v>4297652</v>
          </cell>
          <cell r="BY8">
            <v>272196.90999999997</v>
          </cell>
          <cell r="BZ8">
            <v>1776795.96</v>
          </cell>
          <cell r="CA8">
            <v>393212.33</v>
          </cell>
          <cell r="CB8">
            <v>-10158</v>
          </cell>
          <cell r="CC8">
            <v>41822</v>
          </cell>
          <cell r="CD8">
            <v>0</v>
          </cell>
          <cell r="CE8">
            <v>52690</v>
          </cell>
          <cell r="CF8">
            <v>2794834</v>
          </cell>
          <cell r="CG8">
            <v>453777.5</v>
          </cell>
        </row>
        <row r="9">
          <cell r="A9" t="str">
            <v>Customers</v>
          </cell>
          <cell r="B9" t="str">
            <v>YN</v>
          </cell>
          <cell r="C9">
            <v>2008</v>
          </cell>
          <cell r="D9">
            <v>1676</v>
          </cell>
          <cell r="E9">
            <v>69628</v>
          </cell>
          <cell r="F9">
            <v>36218</v>
          </cell>
          <cell r="G9">
            <v>9456</v>
          </cell>
          <cell r="H9">
            <v>37473</v>
          </cell>
          <cell r="I9">
            <v>62737</v>
          </cell>
          <cell r="J9">
            <v>14387</v>
          </cell>
          <cell r="K9">
            <v>49297</v>
          </cell>
          <cell r="L9">
            <v>15616</v>
          </cell>
          <cell r="M9">
            <v>6309</v>
          </cell>
          <cell r="N9">
            <v>1335</v>
          </cell>
          <cell r="O9">
            <v>32094</v>
          </cell>
          <cell r="P9">
            <v>0</v>
          </cell>
          <cell r="Q9">
            <v>1936</v>
          </cell>
          <cell r="R9">
            <v>0</v>
          </cell>
          <cell r="S9">
            <v>10853</v>
          </cell>
          <cell r="T9">
            <v>84644</v>
          </cell>
          <cell r="U9">
            <v>3543</v>
          </cell>
          <cell r="V9">
            <v>186929</v>
          </cell>
          <cell r="W9">
            <v>14312</v>
          </cell>
          <cell r="X9">
            <v>3349</v>
          </cell>
          <cell r="Y9">
            <v>27929</v>
          </cell>
          <cell r="Z9">
            <v>19394</v>
          </cell>
          <cell r="AA9">
            <v>4001</v>
          </cell>
          <cell r="AB9">
            <v>681</v>
          </cell>
          <cell r="AC9">
            <v>11587</v>
          </cell>
          <cell r="AD9">
            <v>46215</v>
          </cell>
          <cell r="AE9">
            <v>9937</v>
          </cell>
          <cell r="AF9">
            <v>48914</v>
          </cell>
          <cell r="AG9">
            <v>20815</v>
          </cell>
          <cell r="AH9">
            <v>20818</v>
          </cell>
          <cell r="AI9">
            <v>2763</v>
          </cell>
          <cell r="AJ9">
            <v>233947</v>
          </cell>
          <cell r="AK9">
            <v>1177</v>
          </cell>
          <cell r="AL9">
            <v>5375</v>
          </cell>
          <cell r="AM9">
            <v>129585</v>
          </cell>
          <cell r="AN9">
            <v>1187253</v>
          </cell>
          <cell r="AO9">
            <v>291639</v>
          </cell>
          <cell r="AP9">
            <v>14471</v>
          </cell>
          <cell r="AQ9">
            <v>5583</v>
          </cell>
          <cell r="AR9">
            <v>26940</v>
          </cell>
          <cell r="AS9">
            <v>84195</v>
          </cell>
          <cell r="AT9">
            <v>9215</v>
          </cell>
          <cell r="AU9">
            <v>9295</v>
          </cell>
          <cell r="AV9">
            <v>143797</v>
          </cell>
          <cell r="AW9">
            <v>7026</v>
          </cell>
          <cell r="AX9">
            <v>6773</v>
          </cell>
          <cell r="AY9">
            <v>25373</v>
          </cell>
          <cell r="AZ9">
            <v>0</v>
          </cell>
          <cell r="BA9">
            <v>31874</v>
          </cell>
          <cell r="BB9">
            <v>50255</v>
          </cell>
          <cell r="BC9">
            <v>7798</v>
          </cell>
          <cell r="BD9">
            <v>18806</v>
          </cell>
          <cell r="BE9">
            <v>23669</v>
          </cell>
          <cell r="BF9">
            <v>6055</v>
          </cell>
          <cell r="BG9">
            <v>62038</v>
          </cell>
          <cell r="BH9">
            <v>10200</v>
          </cell>
          <cell r="BI9">
            <v>12797</v>
          </cell>
          <cell r="BJ9">
            <v>51813</v>
          </cell>
          <cell r="BK9">
            <v>10381</v>
          </cell>
          <cell r="BL9">
            <v>32734</v>
          </cell>
          <cell r="BM9">
            <v>3356</v>
          </cell>
          <cell r="BN9">
            <v>34349</v>
          </cell>
          <cell r="BO9">
            <v>9229</v>
          </cell>
          <cell r="BP9">
            <v>244573</v>
          </cell>
          <cell r="BQ9">
            <v>4194</v>
          </cell>
          <cell r="BR9">
            <v>5859</v>
          </cell>
          <cell r="BS9">
            <v>2734</v>
          </cell>
          <cell r="BT9">
            <v>16133</v>
          </cell>
          <cell r="BU9">
            <v>49361</v>
          </cell>
          <cell r="BV9">
            <v>6622</v>
          </cell>
          <cell r="BW9">
            <v>684145</v>
          </cell>
          <cell r="BX9">
            <v>110861</v>
          </cell>
          <cell r="BY9">
            <v>11660</v>
          </cell>
          <cell r="BZ9">
            <v>50478</v>
          </cell>
          <cell r="CA9">
            <v>21706</v>
          </cell>
          <cell r="CB9">
            <v>3535</v>
          </cell>
          <cell r="CC9">
            <v>3878</v>
          </cell>
          <cell r="CD9">
            <v>2007</v>
          </cell>
          <cell r="CE9">
            <v>21592</v>
          </cell>
          <cell r="CF9">
            <v>39225</v>
          </cell>
          <cell r="CG9">
            <v>14645</v>
          </cell>
        </row>
        <row r="10">
          <cell r="A10" t="str">
            <v>Customers - Residential</v>
          </cell>
          <cell r="B10" t="str">
            <v>YNR</v>
          </cell>
          <cell r="C10">
            <v>2008</v>
          </cell>
          <cell r="D10">
            <v>1416</v>
          </cell>
          <cell r="E10">
            <v>62513</v>
          </cell>
          <cell r="F10">
            <v>31626</v>
          </cell>
          <cell r="G10">
            <v>8066</v>
          </cell>
          <cell r="H10">
            <v>33869</v>
          </cell>
          <cell r="I10">
            <v>56839</v>
          </cell>
          <cell r="J10">
            <v>12700</v>
          </cell>
          <cell r="K10">
            <v>43918</v>
          </cell>
          <cell r="L10">
            <v>14182</v>
          </cell>
          <cell r="M10">
            <v>5562</v>
          </cell>
          <cell r="N10">
            <v>1148</v>
          </cell>
          <cell r="O10">
            <v>28504</v>
          </cell>
          <cell r="P10">
            <v>0</v>
          </cell>
          <cell r="Q10">
            <v>1743</v>
          </cell>
          <cell r="R10">
            <v>0</v>
          </cell>
          <cell r="S10">
            <v>9638</v>
          </cell>
          <cell r="T10">
            <v>76400</v>
          </cell>
          <cell r="U10">
            <v>3100</v>
          </cell>
          <cell r="V10">
            <v>165882</v>
          </cell>
          <cell r="W10">
            <v>12747</v>
          </cell>
          <cell r="X10">
            <v>2848</v>
          </cell>
          <cell r="Y10">
            <v>25711</v>
          </cell>
          <cell r="Z10">
            <v>17178</v>
          </cell>
          <cell r="AA10">
            <v>3520</v>
          </cell>
          <cell r="AB10">
            <v>594</v>
          </cell>
          <cell r="AC10">
            <v>10601</v>
          </cell>
          <cell r="AD10">
            <v>41634</v>
          </cell>
          <cell r="AE10">
            <v>9092</v>
          </cell>
          <cell r="AF10">
            <v>44640</v>
          </cell>
          <cell r="AG10">
            <v>18245</v>
          </cell>
          <cell r="AH10">
            <v>18881</v>
          </cell>
          <cell r="AI10">
            <v>2327</v>
          </cell>
          <cell r="AJ10">
            <v>211826</v>
          </cell>
          <cell r="AK10">
            <v>1019</v>
          </cell>
          <cell r="AL10">
            <v>4724</v>
          </cell>
          <cell r="AM10">
            <v>120395</v>
          </cell>
          <cell r="AN10">
            <v>1077500</v>
          </cell>
          <cell r="AO10">
            <v>264958</v>
          </cell>
          <cell r="AP10">
            <v>13472</v>
          </cell>
          <cell r="AQ10">
            <v>4790</v>
          </cell>
          <cell r="AR10">
            <v>23142</v>
          </cell>
          <cell r="AS10">
            <v>75847</v>
          </cell>
          <cell r="AT10">
            <v>7942</v>
          </cell>
          <cell r="AU10">
            <v>7605</v>
          </cell>
          <cell r="AV10">
            <v>130245</v>
          </cell>
          <cell r="AW10">
            <v>6246</v>
          </cell>
          <cell r="AX10">
            <v>5935</v>
          </cell>
          <cell r="AY10">
            <v>22755</v>
          </cell>
          <cell r="AZ10">
            <v>0</v>
          </cell>
          <cell r="BA10">
            <v>28484</v>
          </cell>
          <cell r="BB10">
            <v>45053</v>
          </cell>
          <cell r="BC10">
            <v>6436</v>
          </cell>
          <cell r="BD10">
            <v>16547</v>
          </cell>
          <cell r="BE10">
            <v>20757</v>
          </cell>
          <cell r="BF10">
            <v>5214</v>
          </cell>
          <cell r="BG10">
            <v>55658</v>
          </cell>
          <cell r="BH10">
            <v>9056</v>
          </cell>
          <cell r="BI10">
            <v>11261</v>
          </cell>
          <cell r="BJ10">
            <v>47436</v>
          </cell>
          <cell r="BK10">
            <v>8809</v>
          </cell>
          <cell r="BL10">
            <v>28915</v>
          </cell>
          <cell r="BM10">
            <v>2723</v>
          </cell>
          <cell r="BN10">
            <v>30342</v>
          </cell>
          <cell r="BO10">
            <v>8151</v>
          </cell>
          <cell r="BP10">
            <v>215323</v>
          </cell>
          <cell r="BQ10">
            <v>3603</v>
          </cell>
          <cell r="BR10">
            <v>4966</v>
          </cell>
          <cell r="BS10">
            <v>2302</v>
          </cell>
          <cell r="BT10">
            <v>14260</v>
          </cell>
          <cell r="BU10">
            <v>44351</v>
          </cell>
          <cell r="BV10">
            <v>5877</v>
          </cell>
          <cell r="BW10">
            <v>605509</v>
          </cell>
          <cell r="BX10">
            <v>100534</v>
          </cell>
          <cell r="BY10">
            <v>10833</v>
          </cell>
          <cell r="BZ10">
            <v>44593</v>
          </cell>
          <cell r="CA10">
            <v>19601</v>
          </cell>
          <cell r="CB10">
            <v>3022</v>
          </cell>
          <cell r="CC10">
            <v>3315</v>
          </cell>
          <cell r="CD10">
            <v>1748</v>
          </cell>
          <cell r="CE10">
            <v>18879</v>
          </cell>
          <cell r="CF10">
            <v>36496</v>
          </cell>
          <cell r="CG10">
            <v>13240</v>
          </cell>
        </row>
        <row r="11">
          <cell r="A11" t="str">
            <v>Customers - Other</v>
          </cell>
          <cell r="B11" t="str">
            <v>YNO</v>
          </cell>
          <cell r="C11">
            <v>2008</v>
          </cell>
          <cell r="D11">
            <v>260</v>
          </cell>
          <cell r="E11">
            <v>7115</v>
          </cell>
          <cell r="F11">
            <v>4592</v>
          </cell>
          <cell r="G11">
            <v>1390</v>
          </cell>
          <cell r="H11">
            <v>3604</v>
          </cell>
          <cell r="I11">
            <v>5898</v>
          </cell>
          <cell r="J11">
            <v>1687</v>
          </cell>
          <cell r="K11">
            <v>5379</v>
          </cell>
          <cell r="L11">
            <v>1434</v>
          </cell>
          <cell r="M11">
            <v>747</v>
          </cell>
          <cell r="N11">
            <v>187</v>
          </cell>
          <cell r="O11">
            <v>3590</v>
          </cell>
          <cell r="P11">
            <v>0</v>
          </cell>
          <cell r="Q11">
            <v>193</v>
          </cell>
          <cell r="R11">
            <v>0</v>
          </cell>
          <cell r="S11">
            <v>1215</v>
          </cell>
          <cell r="T11">
            <v>8244</v>
          </cell>
          <cell r="U11">
            <v>443</v>
          </cell>
          <cell r="V11">
            <v>21047</v>
          </cell>
          <cell r="W11">
            <v>1565</v>
          </cell>
          <cell r="X11">
            <v>501</v>
          </cell>
          <cell r="Y11">
            <v>2218</v>
          </cell>
          <cell r="Z11">
            <v>2216</v>
          </cell>
          <cell r="AA11">
            <v>481</v>
          </cell>
          <cell r="AB11">
            <v>87</v>
          </cell>
          <cell r="AC11">
            <v>986</v>
          </cell>
          <cell r="AD11">
            <v>4581</v>
          </cell>
          <cell r="AE11">
            <v>845</v>
          </cell>
          <cell r="AF11">
            <v>4274</v>
          </cell>
          <cell r="AG11">
            <v>2570</v>
          </cell>
          <cell r="AH11">
            <v>1937</v>
          </cell>
          <cell r="AI11">
            <v>436</v>
          </cell>
          <cell r="AJ11">
            <v>22121</v>
          </cell>
          <cell r="AK11">
            <v>158</v>
          </cell>
          <cell r="AL11">
            <v>651</v>
          </cell>
          <cell r="AM11">
            <v>9190</v>
          </cell>
          <cell r="AN11">
            <v>109753</v>
          </cell>
          <cell r="AO11">
            <v>26681</v>
          </cell>
          <cell r="AP11">
            <v>999</v>
          </cell>
          <cell r="AQ11">
            <v>793</v>
          </cell>
          <cell r="AR11">
            <v>3798</v>
          </cell>
          <cell r="AS11">
            <v>8348</v>
          </cell>
          <cell r="AT11">
            <v>1273</v>
          </cell>
          <cell r="AU11">
            <v>1690</v>
          </cell>
          <cell r="AV11">
            <v>13552</v>
          </cell>
          <cell r="AW11">
            <v>780</v>
          </cell>
          <cell r="AX11">
            <v>838</v>
          </cell>
          <cell r="AY11">
            <v>2618</v>
          </cell>
          <cell r="AZ11">
            <v>0</v>
          </cell>
          <cell r="BA11">
            <v>3390</v>
          </cell>
          <cell r="BB11">
            <v>5202</v>
          </cell>
          <cell r="BC11">
            <v>1362</v>
          </cell>
          <cell r="BD11">
            <v>2259</v>
          </cell>
          <cell r="BE11">
            <v>2912</v>
          </cell>
          <cell r="BF11">
            <v>841</v>
          </cell>
          <cell r="BG11">
            <v>6380</v>
          </cell>
          <cell r="BH11">
            <v>1144</v>
          </cell>
          <cell r="BI11">
            <v>1536</v>
          </cell>
          <cell r="BJ11">
            <v>4377</v>
          </cell>
          <cell r="BK11">
            <v>1572</v>
          </cell>
          <cell r="BL11">
            <v>3819</v>
          </cell>
          <cell r="BM11">
            <v>633</v>
          </cell>
          <cell r="BN11">
            <v>4007</v>
          </cell>
          <cell r="BO11">
            <v>1078</v>
          </cell>
          <cell r="BP11">
            <v>29250</v>
          </cell>
          <cell r="BQ11">
            <v>591</v>
          </cell>
          <cell r="BR11">
            <v>893</v>
          </cell>
          <cell r="BS11">
            <v>432</v>
          </cell>
          <cell r="BT11">
            <v>1873</v>
          </cell>
          <cell r="BU11">
            <v>5010</v>
          </cell>
          <cell r="BV11">
            <v>745</v>
          </cell>
          <cell r="BW11">
            <v>78636</v>
          </cell>
          <cell r="BX11">
            <v>10327</v>
          </cell>
          <cell r="BY11">
            <v>827</v>
          </cell>
          <cell r="BZ11">
            <v>5885</v>
          </cell>
          <cell r="CA11">
            <v>2105</v>
          </cell>
          <cell r="CB11">
            <v>513</v>
          </cell>
          <cell r="CC11">
            <v>563</v>
          </cell>
          <cell r="CD11">
            <v>259</v>
          </cell>
          <cell r="CE11">
            <v>2713</v>
          </cell>
          <cell r="CF11">
            <v>2729</v>
          </cell>
          <cell r="CG11">
            <v>1405</v>
          </cell>
        </row>
        <row r="12">
          <cell r="A12" t="str">
            <v>kWh</v>
          </cell>
          <cell r="B12" t="str">
            <v>YV</v>
          </cell>
          <cell r="C12">
            <v>2008</v>
          </cell>
          <cell r="D12">
            <v>26557829</v>
          </cell>
          <cell r="E12">
            <v>1539165665</v>
          </cell>
          <cell r="F12">
            <v>1092208914</v>
          </cell>
          <cell r="G12">
            <v>282717136</v>
          </cell>
          <cell r="H12">
            <v>1019524613</v>
          </cell>
          <cell r="I12">
            <v>1725723668</v>
          </cell>
          <cell r="J12">
            <v>322535808</v>
          </cell>
          <cell r="K12">
            <v>1519758329</v>
          </cell>
          <cell r="L12">
            <v>287833003</v>
          </cell>
          <cell r="M12">
            <v>169766970</v>
          </cell>
          <cell r="N12">
            <v>28582032</v>
          </cell>
          <cell r="O12">
            <v>818165741</v>
          </cell>
          <cell r="P12">
            <v>0</v>
          </cell>
          <cell r="Q12">
            <v>29483564</v>
          </cell>
          <cell r="R12">
            <v>0</v>
          </cell>
          <cell r="S12">
            <v>252650781.16999999</v>
          </cell>
          <cell r="T12">
            <v>2456938199</v>
          </cell>
          <cell r="U12">
            <v>62983629</v>
          </cell>
          <cell r="V12">
            <v>8095934029</v>
          </cell>
          <cell r="W12">
            <v>397240750.66999996</v>
          </cell>
          <cell r="X12">
            <v>63594843</v>
          </cell>
          <cell r="Y12">
            <v>546871555.94999993</v>
          </cell>
          <cell r="Z12">
            <v>593387454</v>
          </cell>
          <cell r="AA12">
            <v>84002098</v>
          </cell>
          <cell r="AB12">
            <v>9083254</v>
          </cell>
          <cell r="AC12">
            <v>178230984.19999999</v>
          </cell>
          <cell r="AD12">
            <v>966826977.00999999</v>
          </cell>
          <cell r="AE12">
            <v>180714045.76999998</v>
          </cell>
          <cell r="AF12">
            <v>1599755326.1699998</v>
          </cell>
          <cell r="AG12">
            <v>352084248</v>
          </cell>
          <cell r="AH12">
            <v>500675922.25999999</v>
          </cell>
          <cell r="AI12">
            <v>84590449</v>
          </cell>
          <cell r="AJ12">
            <v>5999400877</v>
          </cell>
          <cell r="AK12">
            <v>25805833</v>
          </cell>
          <cell r="AL12">
            <v>195203593</v>
          </cell>
          <cell r="AM12">
            <v>3913100000</v>
          </cell>
          <cell r="AN12">
            <v>22541000000</v>
          </cell>
          <cell r="AO12">
            <v>7537708054</v>
          </cell>
          <cell r="AP12">
            <v>236218957.01999998</v>
          </cell>
          <cell r="AQ12">
            <v>110421190</v>
          </cell>
          <cell r="AR12">
            <v>739656116</v>
          </cell>
          <cell r="AS12">
            <v>1935115529</v>
          </cell>
          <cell r="AT12">
            <v>282851594</v>
          </cell>
          <cell r="AU12">
            <v>219438641</v>
          </cell>
          <cell r="AV12">
            <v>3333873406</v>
          </cell>
          <cell r="AW12">
            <v>191155221</v>
          </cell>
          <cell r="AX12">
            <v>215492783</v>
          </cell>
          <cell r="AY12">
            <v>707444570</v>
          </cell>
          <cell r="AZ12">
            <v>0</v>
          </cell>
          <cell r="BA12">
            <v>726444941</v>
          </cell>
          <cell r="BB12">
            <v>1223657037</v>
          </cell>
          <cell r="BC12">
            <v>174363672</v>
          </cell>
          <cell r="BD12">
            <v>374500068</v>
          </cell>
          <cell r="BE12">
            <v>567021540</v>
          </cell>
          <cell r="BF12">
            <v>122730092</v>
          </cell>
          <cell r="BG12">
            <v>1591392611</v>
          </cell>
          <cell r="BH12">
            <v>240633232</v>
          </cell>
          <cell r="BI12">
            <v>319007969</v>
          </cell>
          <cell r="BJ12">
            <v>1165414350</v>
          </cell>
          <cell r="BK12">
            <v>195950229.71000001</v>
          </cell>
          <cell r="BL12">
            <v>710698626</v>
          </cell>
          <cell r="BM12">
            <v>88199452.250000015</v>
          </cell>
          <cell r="BN12">
            <v>819538763</v>
          </cell>
          <cell r="BO12">
            <v>192894440</v>
          </cell>
          <cell r="BP12">
            <v>6828654919</v>
          </cell>
          <cell r="BQ12">
            <v>101925474</v>
          </cell>
          <cell r="BR12">
            <v>111785106</v>
          </cell>
          <cell r="BS12">
            <v>76752093</v>
          </cell>
          <cell r="BT12">
            <v>343399650</v>
          </cell>
          <cell r="BU12">
            <v>1006913914</v>
          </cell>
          <cell r="BV12">
            <v>216493155.44</v>
          </cell>
          <cell r="BW12">
            <v>25139059221</v>
          </cell>
          <cell r="BX12">
            <v>2501313739</v>
          </cell>
          <cell r="BY12">
            <v>116309548</v>
          </cell>
          <cell r="BZ12">
            <v>1369710373</v>
          </cell>
          <cell r="CA12">
            <v>467724991</v>
          </cell>
          <cell r="CB12">
            <v>93707617.5</v>
          </cell>
          <cell r="CC12">
            <v>154353218.66999999</v>
          </cell>
          <cell r="CD12">
            <v>58414893</v>
          </cell>
          <cell r="CE12">
            <v>472219420</v>
          </cell>
          <cell r="CF12">
            <v>855637025</v>
          </cell>
          <cell r="CG12">
            <v>408223851</v>
          </cell>
        </row>
        <row r="13">
          <cell r="A13" t="str">
            <v>kWh - Residential</v>
          </cell>
          <cell r="B13" t="str">
            <v>YVR</v>
          </cell>
          <cell r="C13">
            <v>2008</v>
          </cell>
          <cell r="D13">
            <v>11183350</v>
          </cell>
          <cell r="E13">
            <v>547117234</v>
          </cell>
          <cell r="F13">
            <v>261354534</v>
          </cell>
          <cell r="G13">
            <v>79817804</v>
          </cell>
          <cell r="H13">
            <v>291972257</v>
          </cell>
          <cell r="I13">
            <v>557752794</v>
          </cell>
          <cell r="J13">
            <v>114695863</v>
          </cell>
          <cell r="K13">
            <v>384779246</v>
          </cell>
          <cell r="L13">
            <v>111437380</v>
          </cell>
          <cell r="M13">
            <v>44627090</v>
          </cell>
          <cell r="N13">
            <v>15056281</v>
          </cell>
          <cell r="O13">
            <v>232973162</v>
          </cell>
          <cell r="P13">
            <v>0</v>
          </cell>
          <cell r="Q13">
            <v>19644024</v>
          </cell>
          <cell r="R13">
            <v>0</v>
          </cell>
          <cell r="S13">
            <v>93091229</v>
          </cell>
          <cell r="T13">
            <v>637053725</v>
          </cell>
          <cell r="U13">
            <v>29699161</v>
          </cell>
          <cell r="V13">
            <v>1590715870</v>
          </cell>
          <cell r="W13">
            <v>115637295</v>
          </cell>
          <cell r="X13">
            <v>32354293</v>
          </cell>
          <cell r="Y13">
            <v>261929749.41</v>
          </cell>
          <cell r="Z13">
            <v>140987205</v>
          </cell>
          <cell r="AA13">
            <v>39844007</v>
          </cell>
          <cell r="AB13">
            <v>5882230</v>
          </cell>
          <cell r="AC13">
            <v>87951272</v>
          </cell>
          <cell r="AD13">
            <v>411072289</v>
          </cell>
          <cell r="AE13">
            <v>91344616.159999996</v>
          </cell>
          <cell r="AF13">
            <v>366970147.69999999</v>
          </cell>
          <cell r="AG13">
            <v>171781095</v>
          </cell>
          <cell r="AH13">
            <v>220683563.03999999</v>
          </cell>
          <cell r="AI13">
            <v>26743823</v>
          </cell>
          <cell r="AJ13">
            <v>1641702487</v>
          </cell>
          <cell r="AK13">
            <v>15306507</v>
          </cell>
          <cell r="AL13">
            <v>55769040</v>
          </cell>
          <cell r="AM13">
            <v>1136600000</v>
          </cell>
          <cell r="AN13">
            <v>12410000000</v>
          </cell>
          <cell r="AO13">
            <v>2226078653</v>
          </cell>
          <cell r="AP13">
            <v>158043498</v>
          </cell>
          <cell r="AQ13">
            <v>39338336</v>
          </cell>
          <cell r="AR13">
            <v>200555058</v>
          </cell>
          <cell r="AS13">
            <v>659163062</v>
          </cell>
          <cell r="AT13">
            <v>75604253</v>
          </cell>
          <cell r="AU13">
            <v>81234268</v>
          </cell>
          <cell r="AV13">
            <v>1119770671</v>
          </cell>
          <cell r="AW13">
            <v>57013718</v>
          </cell>
          <cell r="AX13">
            <v>48136133</v>
          </cell>
          <cell r="AY13">
            <v>225897498</v>
          </cell>
          <cell r="AZ13">
            <v>0</v>
          </cell>
          <cell r="BA13">
            <v>268062456</v>
          </cell>
          <cell r="BB13">
            <v>400445564</v>
          </cell>
          <cell r="BC13">
            <v>63512671</v>
          </cell>
          <cell r="BD13">
            <v>140646761</v>
          </cell>
          <cell r="BE13">
            <v>213813392</v>
          </cell>
          <cell r="BF13">
            <v>41990761</v>
          </cell>
          <cell r="BG13">
            <v>588349444</v>
          </cell>
          <cell r="BH13">
            <v>79576857</v>
          </cell>
          <cell r="BI13">
            <v>109814584</v>
          </cell>
          <cell r="BJ13">
            <v>493225543</v>
          </cell>
          <cell r="BK13">
            <v>78434655.349999994</v>
          </cell>
          <cell r="BL13">
            <v>347363230</v>
          </cell>
          <cell r="BM13">
            <v>34188974.920000002</v>
          </cell>
          <cell r="BN13">
            <v>288028301</v>
          </cell>
          <cell r="BO13">
            <v>64024829</v>
          </cell>
          <cell r="BP13">
            <v>2077903209</v>
          </cell>
          <cell r="BQ13">
            <v>31465398</v>
          </cell>
          <cell r="BR13">
            <v>44465236</v>
          </cell>
          <cell r="BS13">
            <v>33587664</v>
          </cell>
          <cell r="BT13">
            <v>120297987</v>
          </cell>
          <cell r="BU13">
            <v>351645318</v>
          </cell>
          <cell r="BV13">
            <v>51050817.740000002</v>
          </cell>
          <cell r="BW13">
            <v>5215687193</v>
          </cell>
          <cell r="BX13">
            <v>942451035</v>
          </cell>
          <cell r="BY13">
            <v>76997980</v>
          </cell>
          <cell r="BZ13">
            <v>405533476</v>
          </cell>
          <cell r="CA13">
            <v>157955849</v>
          </cell>
          <cell r="CB13">
            <v>25485646</v>
          </cell>
          <cell r="CC13">
            <v>26528425</v>
          </cell>
          <cell r="CD13">
            <v>14722573</v>
          </cell>
          <cell r="CE13">
            <v>213227356</v>
          </cell>
          <cell r="CF13">
            <v>346038642</v>
          </cell>
          <cell r="CG13">
            <v>110536185</v>
          </cell>
        </row>
        <row r="14">
          <cell r="A14" t="str">
            <v>kWh - Other</v>
          </cell>
          <cell r="B14" t="str">
            <v>YVO</v>
          </cell>
          <cell r="C14">
            <v>2008</v>
          </cell>
          <cell r="D14">
            <v>15374479</v>
          </cell>
          <cell r="E14">
            <v>992048431</v>
          </cell>
          <cell r="F14">
            <v>830854380</v>
          </cell>
          <cell r="G14">
            <v>202899332</v>
          </cell>
          <cell r="H14">
            <v>727552356</v>
          </cell>
          <cell r="I14">
            <v>1167970874</v>
          </cell>
          <cell r="J14">
            <v>207839945</v>
          </cell>
          <cell r="K14">
            <v>1134979083</v>
          </cell>
          <cell r="L14">
            <v>176395623</v>
          </cell>
          <cell r="M14">
            <v>125139880</v>
          </cell>
          <cell r="N14">
            <v>13525751</v>
          </cell>
          <cell r="O14">
            <v>585192579</v>
          </cell>
          <cell r="P14">
            <v>0</v>
          </cell>
          <cell r="Q14">
            <v>9839540</v>
          </cell>
          <cell r="R14">
            <v>0</v>
          </cell>
          <cell r="S14">
            <v>159559552.16999999</v>
          </cell>
          <cell r="T14">
            <v>1819884474</v>
          </cell>
          <cell r="U14">
            <v>33284468</v>
          </cell>
          <cell r="V14">
            <v>6505218159</v>
          </cell>
          <cell r="W14">
            <v>281603455.66999996</v>
          </cell>
          <cell r="X14">
            <v>31240550</v>
          </cell>
          <cell r="Y14">
            <v>284941806.53999996</v>
          </cell>
          <cell r="Z14">
            <v>452400249</v>
          </cell>
          <cell r="AA14">
            <v>44158091</v>
          </cell>
          <cell r="AB14">
            <v>3201024</v>
          </cell>
          <cell r="AC14">
            <v>90279712.199999988</v>
          </cell>
          <cell r="AD14">
            <v>555754688.00999999</v>
          </cell>
          <cell r="AE14">
            <v>89369429.609999985</v>
          </cell>
          <cell r="AF14">
            <v>1232785178.4699998</v>
          </cell>
          <cell r="AG14">
            <v>180303153</v>
          </cell>
          <cell r="AH14">
            <v>279992359.22000003</v>
          </cell>
          <cell r="AI14">
            <v>57846626</v>
          </cell>
          <cell r="AJ14">
            <v>4357698390</v>
          </cell>
          <cell r="AK14">
            <v>10499326</v>
          </cell>
          <cell r="AL14">
            <v>139434553</v>
          </cell>
          <cell r="AM14">
            <v>2776500000</v>
          </cell>
          <cell r="AN14">
            <v>10131000000</v>
          </cell>
          <cell r="AO14">
            <v>5311629401</v>
          </cell>
          <cell r="AP14">
            <v>78175459.019999981</v>
          </cell>
          <cell r="AQ14">
            <v>71082854</v>
          </cell>
          <cell r="AR14">
            <v>539101058</v>
          </cell>
          <cell r="AS14">
            <v>1275952467</v>
          </cell>
          <cell r="AT14">
            <v>207247341</v>
          </cell>
          <cell r="AU14">
            <v>138204373</v>
          </cell>
          <cell r="AV14">
            <v>2214102735</v>
          </cell>
          <cell r="AW14">
            <v>134141503</v>
          </cell>
          <cell r="AX14">
            <v>167356650</v>
          </cell>
          <cell r="AY14">
            <v>481547072</v>
          </cell>
          <cell r="AZ14">
            <v>0</v>
          </cell>
          <cell r="BA14">
            <v>458382485</v>
          </cell>
          <cell r="BB14">
            <v>823211473</v>
          </cell>
          <cell r="BC14">
            <v>110851001</v>
          </cell>
          <cell r="BD14">
            <v>233853307</v>
          </cell>
          <cell r="BE14">
            <v>353208148</v>
          </cell>
          <cell r="BF14">
            <v>80739331</v>
          </cell>
          <cell r="BG14">
            <v>1003043167</v>
          </cell>
          <cell r="BH14">
            <v>161056375</v>
          </cell>
          <cell r="BI14">
            <v>209193385</v>
          </cell>
          <cell r="BJ14">
            <v>672188807</v>
          </cell>
          <cell r="BK14">
            <v>117515574.36000001</v>
          </cell>
          <cell r="BL14">
            <v>363335396</v>
          </cell>
          <cell r="BM14">
            <v>54010477.330000013</v>
          </cell>
          <cell r="BN14">
            <v>531510462</v>
          </cell>
          <cell r="BO14">
            <v>128869611</v>
          </cell>
          <cell r="BP14">
            <v>4750751710</v>
          </cell>
          <cell r="BQ14">
            <v>70460076</v>
          </cell>
          <cell r="BR14">
            <v>67319870</v>
          </cell>
          <cell r="BS14">
            <v>43164429</v>
          </cell>
          <cell r="BT14">
            <v>223101663</v>
          </cell>
          <cell r="BU14">
            <v>655268596</v>
          </cell>
          <cell r="BV14">
            <v>165442337.69999999</v>
          </cell>
          <cell r="BW14">
            <v>19923372028</v>
          </cell>
          <cell r="BX14">
            <v>1558862704</v>
          </cell>
          <cell r="BY14">
            <v>39311568</v>
          </cell>
          <cell r="BZ14">
            <v>964176897</v>
          </cell>
          <cell r="CA14">
            <v>309769142</v>
          </cell>
          <cell r="CB14">
            <v>68221971.5</v>
          </cell>
          <cell r="CC14">
            <v>127824793.66999999</v>
          </cell>
          <cell r="CD14">
            <v>43692320</v>
          </cell>
          <cell r="CE14">
            <v>258992064</v>
          </cell>
          <cell r="CF14">
            <v>509598383</v>
          </cell>
          <cell r="CG14">
            <v>297687666</v>
          </cell>
        </row>
        <row r="15">
          <cell r="A15" t="str">
            <v>kW</v>
          </cell>
          <cell r="B15" t="str">
            <v>YD</v>
          </cell>
          <cell r="C15">
            <v>2008</v>
          </cell>
          <cell r="D15">
            <v>20686</v>
          </cell>
          <cell r="E15">
            <v>2026336</v>
          </cell>
          <cell r="F15">
            <v>1500621</v>
          </cell>
          <cell r="G15">
            <v>358332</v>
          </cell>
          <cell r="H15">
            <v>1499346</v>
          </cell>
          <cell r="I15">
            <v>2474604</v>
          </cell>
          <cell r="J15">
            <v>361365</v>
          </cell>
          <cell r="K15">
            <v>2468533</v>
          </cell>
          <cell r="L15">
            <v>396348</v>
          </cell>
          <cell r="M15">
            <v>221322</v>
          </cell>
          <cell r="N15">
            <v>20964</v>
          </cell>
          <cell r="O15">
            <v>1269667</v>
          </cell>
          <cell r="P15">
            <v>0</v>
          </cell>
          <cell r="Q15">
            <v>13836</v>
          </cell>
          <cell r="R15">
            <v>0</v>
          </cell>
          <cell r="S15">
            <v>206171</v>
          </cell>
          <cell r="T15">
            <v>4108019</v>
          </cell>
          <cell r="U15">
            <v>68420</v>
          </cell>
          <cell r="V15">
            <v>13585043</v>
          </cell>
          <cell r="W15">
            <v>626344</v>
          </cell>
          <cell r="X15">
            <v>38026</v>
          </cell>
          <cell r="Y15">
            <v>519478</v>
          </cell>
          <cell r="Z15">
            <v>994139</v>
          </cell>
          <cell r="AA15">
            <v>3310</v>
          </cell>
          <cell r="AB15">
            <v>5866</v>
          </cell>
          <cell r="AC15">
            <v>156197</v>
          </cell>
          <cell r="AD15">
            <v>990946</v>
          </cell>
          <cell r="AE15">
            <v>177224</v>
          </cell>
          <cell r="AF15">
            <v>2477256</v>
          </cell>
          <cell r="AG15">
            <v>332625</v>
          </cell>
          <cell r="AH15">
            <v>596339</v>
          </cell>
          <cell r="AI15">
            <v>129899</v>
          </cell>
          <cell r="AJ15">
            <v>8908491</v>
          </cell>
          <cell r="AK15">
            <v>12970</v>
          </cell>
          <cell r="AL15">
            <v>307569</v>
          </cell>
          <cell r="AM15">
            <v>5833523</v>
          </cell>
          <cell r="AN15">
            <v>27946091</v>
          </cell>
          <cell r="AO15">
            <v>10309222</v>
          </cell>
          <cell r="AP15">
            <v>146808</v>
          </cell>
          <cell r="AQ15">
            <v>119444</v>
          </cell>
          <cell r="AR15">
            <v>1033837</v>
          </cell>
          <cell r="AS15">
            <v>2603043</v>
          </cell>
          <cell r="AT15">
            <v>384607</v>
          </cell>
          <cell r="AU15">
            <v>231667</v>
          </cell>
          <cell r="AV15">
            <v>4544536</v>
          </cell>
          <cell r="AW15">
            <v>300564</v>
          </cell>
          <cell r="AX15">
            <v>347946</v>
          </cell>
          <cell r="AY15">
            <v>935644</v>
          </cell>
          <cell r="AZ15">
            <v>0</v>
          </cell>
          <cell r="BA15">
            <v>884097</v>
          </cell>
          <cell r="BB15">
            <v>1755226</v>
          </cell>
          <cell r="BC15">
            <v>200577</v>
          </cell>
          <cell r="BD15">
            <v>371178</v>
          </cell>
          <cell r="BE15">
            <v>702482</v>
          </cell>
          <cell r="BF15">
            <v>165439</v>
          </cell>
          <cell r="BG15">
            <v>2163482</v>
          </cell>
          <cell r="BH15">
            <v>296997</v>
          </cell>
          <cell r="BI15">
            <v>404841</v>
          </cell>
          <cell r="BJ15">
            <v>1254453</v>
          </cell>
          <cell r="BK15">
            <v>221081</v>
          </cell>
          <cell r="BL15">
            <v>672760</v>
          </cell>
          <cell r="BM15">
            <v>92326</v>
          </cell>
          <cell r="BN15">
            <v>996087</v>
          </cell>
          <cell r="BO15">
            <v>419842</v>
          </cell>
          <cell r="BP15">
            <v>10412388</v>
          </cell>
          <cell r="BQ15">
            <v>148947</v>
          </cell>
          <cell r="BR15">
            <v>127789</v>
          </cell>
          <cell r="BS15">
            <v>76545</v>
          </cell>
          <cell r="BT15">
            <v>446340</v>
          </cell>
          <cell r="BU15">
            <v>1405943</v>
          </cell>
          <cell r="BV15">
            <v>341053</v>
          </cell>
          <cell r="BW15">
            <v>43141331</v>
          </cell>
          <cell r="BX15">
            <v>2987652</v>
          </cell>
          <cell r="BY15">
            <v>33494</v>
          </cell>
          <cell r="BZ15">
            <v>1846153</v>
          </cell>
          <cell r="CA15">
            <v>779885</v>
          </cell>
          <cell r="CB15">
            <v>155305</v>
          </cell>
          <cell r="CC15">
            <v>271615</v>
          </cell>
          <cell r="CD15">
            <v>92733</v>
          </cell>
          <cell r="CE15">
            <v>457060</v>
          </cell>
          <cell r="CF15">
            <v>1010898</v>
          </cell>
          <cell r="CG15">
            <v>618730</v>
          </cell>
        </row>
        <row r="16">
          <cell r="A16" t="str">
            <v>kW - Residential</v>
          </cell>
          <cell r="B16" t="str">
            <v>YDR</v>
          </cell>
          <cell r="C16">
            <v>2008</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row>
        <row r="17">
          <cell r="A17" t="str">
            <v>kW - Other</v>
          </cell>
          <cell r="B17" t="str">
            <v>YDO</v>
          </cell>
          <cell r="C17">
            <v>2008</v>
          </cell>
          <cell r="D17">
            <v>20686</v>
          </cell>
          <cell r="E17">
            <v>2026336</v>
          </cell>
          <cell r="F17">
            <v>1500621</v>
          </cell>
          <cell r="G17">
            <v>358332</v>
          </cell>
          <cell r="H17">
            <v>1499346</v>
          </cell>
          <cell r="I17">
            <v>2474604</v>
          </cell>
          <cell r="J17">
            <v>361365</v>
          </cell>
          <cell r="K17">
            <v>2468533</v>
          </cell>
          <cell r="L17">
            <v>396348</v>
          </cell>
          <cell r="M17">
            <v>221322</v>
          </cell>
          <cell r="N17">
            <v>20964</v>
          </cell>
          <cell r="O17">
            <v>1269667</v>
          </cell>
          <cell r="P17">
            <v>0</v>
          </cell>
          <cell r="Q17">
            <v>13836</v>
          </cell>
          <cell r="R17">
            <v>0</v>
          </cell>
          <cell r="S17">
            <v>206171</v>
          </cell>
          <cell r="T17">
            <v>4108019</v>
          </cell>
          <cell r="U17">
            <v>68420</v>
          </cell>
          <cell r="V17">
            <v>13585043</v>
          </cell>
          <cell r="W17">
            <v>626344</v>
          </cell>
          <cell r="X17">
            <v>38026</v>
          </cell>
          <cell r="Y17">
            <v>519478</v>
          </cell>
          <cell r="Z17">
            <v>994139</v>
          </cell>
          <cell r="AA17">
            <v>3310</v>
          </cell>
          <cell r="AB17">
            <v>5866</v>
          </cell>
          <cell r="AC17">
            <v>156197</v>
          </cell>
          <cell r="AD17">
            <v>990946</v>
          </cell>
          <cell r="AE17">
            <v>177224</v>
          </cell>
          <cell r="AF17">
            <v>2477256</v>
          </cell>
          <cell r="AG17">
            <v>332625</v>
          </cell>
          <cell r="AH17">
            <v>596339</v>
          </cell>
          <cell r="AI17">
            <v>129899</v>
          </cell>
          <cell r="AJ17">
            <v>8908491</v>
          </cell>
          <cell r="AK17">
            <v>12970</v>
          </cell>
          <cell r="AL17">
            <v>307569</v>
          </cell>
          <cell r="AM17">
            <v>5833523</v>
          </cell>
          <cell r="AN17">
            <v>27946091</v>
          </cell>
          <cell r="AO17">
            <v>10309222</v>
          </cell>
          <cell r="AP17">
            <v>146808</v>
          </cell>
          <cell r="AQ17">
            <v>119444</v>
          </cell>
          <cell r="AR17">
            <v>1033837</v>
          </cell>
          <cell r="AS17">
            <v>2603043</v>
          </cell>
          <cell r="AT17">
            <v>384607</v>
          </cell>
          <cell r="AU17">
            <v>231667</v>
          </cell>
          <cell r="AV17">
            <v>4544536</v>
          </cell>
          <cell r="AW17">
            <v>300564</v>
          </cell>
          <cell r="AX17">
            <v>347946</v>
          </cell>
          <cell r="AY17">
            <v>935644</v>
          </cell>
          <cell r="AZ17">
            <v>0</v>
          </cell>
          <cell r="BA17">
            <v>884097</v>
          </cell>
          <cell r="BB17">
            <v>1755226</v>
          </cell>
          <cell r="BC17">
            <v>200577</v>
          </cell>
          <cell r="BD17">
            <v>371178</v>
          </cell>
          <cell r="BE17">
            <v>702482</v>
          </cell>
          <cell r="BF17">
            <v>165439</v>
          </cell>
          <cell r="BG17">
            <v>2163482</v>
          </cell>
          <cell r="BH17">
            <v>296997</v>
          </cell>
          <cell r="BI17">
            <v>404841</v>
          </cell>
          <cell r="BJ17">
            <v>1254453</v>
          </cell>
          <cell r="BK17">
            <v>221081</v>
          </cell>
          <cell r="BL17">
            <v>672760</v>
          </cell>
          <cell r="BM17">
            <v>92326</v>
          </cell>
          <cell r="BN17">
            <v>996087</v>
          </cell>
          <cell r="BO17">
            <v>419842</v>
          </cell>
          <cell r="BP17">
            <v>10412388</v>
          </cell>
          <cell r="BQ17">
            <v>148947</v>
          </cell>
          <cell r="BR17">
            <v>127789</v>
          </cell>
          <cell r="BS17">
            <v>76545</v>
          </cell>
          <cell r="BT17">
            <v>446340</v>
          </cell>
          <cell r="BU17">
            <v>1405943</v>
          </cell>
          <cell r="BV17">
            <v>341053</v>
          </cell>
          <cell r="BW17">
            <v>43141331</v>
          </cell>
          <cell r="BX17">
            <v>2987652</v>
          </cell>
          <cell r="BY17">
            <v>33494</v>
          </cell>
          <cell r="BZ17">
            <v>1846153</v>
          </cell>
          <cell r="CA17">
            <v>779885</v>
          </cell>
          <cell r="CB17">
            <v>155305</v>
          </cell>
          <cell r="CC17">
            <v>271615</v>
          </cell>
          <cell r="CD17">
            <v>92733</v>
          </cell>
          <cell r="CE17">
            <v>457060</v>
          </cell>
          <cell r="CF17">
            <v>1010898</v>
          </cell>
          <cell r="CG17">
            <v>618730</v>
          </cell>
        </row>
        <row r="18">
          <cell r="A18" t="str">
            <v>Total service area</v>
          </cell>
          <cell r="B18" t="str">
            <v>AREA</v>
          </cell>
          <cell r="C18">
            <v>2008</v>
          </cell>
          <cell r="D18">
            <v>380</v>
          </cell>
          <cell r="E18">
            <v>164</v>
          </cell>
          <cell r="F18">
            <v>201</v>
          </cell>
          <cell r="G18">
            <v>257</v>
          </cell>
          <cell r="H18">
            <v>74</v>
          </cell>
          <cell r="I18">
            <v>188</v>
          </cell>
          <cell r="J18">
            <v>57</v>
          </cell>
          <cell r="K18">
            <v>303</v>
          </cell>
          <cell r="L18">
            <v>168</v>
          </cell>
          <cell r="M18">
            <v>10</v>
          </cell>
          <cell r="N18">
            <v>2</v>
          </cell>
          <cell r="O18">
            <v>70</v>
          </cell>
          <cell r="P18">
            <v>0</v>
          </cell>
          <cell r="Q18">
            <v>5</v>
          </cell>
          <cell r="R18">
            <v>0</v>
          </cell>
          <cell r="S18">
            <v>22</v>
          </cell>
          <cell r="T18">
            <v>120</v>
          </cell>
          <cell r="U18">
            <v>66</v>
          </cell>
          <cell r="V18">
            <v>287</v>
          </cell>
          <cell r="W18">
            <v>1877</v>
          </cell>
          <cell r="X18">
            <v>99</v>
          </cell>
          <cell r="Y18">
            <v>104</v>
          </cell>
          <cell r="Z18">
            <v>44</v>
          </cell>
          <cell r="AA18">
            <v>26</v>
          </cell>
          <cell r="AB18">
            <v>1</v>
          </cell>
          <cell r="AC18">
            <v>14200</v>
          </cell>
          <cell r="AD18">
            <v>410</v>
          </cell>
          <cell r="AE18">
            <v>67</v>
          </cell>
          <cell r="AF18">
            <v>93</v>
          </cell>
          <cell r="AG18">
            <v>1252</v>
          </cell>
          <cell r="AH18">
            <v>281</v>
          </cell>
          <cell r="AI18">
            <v>93</v>
          </cell>
          <cell r="AJ18">
            <v>426</v>
          </cell>
          <cell r="AK18">
            <v>9</v>
          </cell>
          <cell r="AL18">
            <v>8</v>
          </cell>
          <cell r="AM18">
            <v>269</v>
          </cell>
          <cell r="AN18">
            <v>650000</v>
          </cell>
          <cell r="AO18">
            <v>1104</v>
          </cell>
          <cell r="AP18">
            <v>292</v>
          </cell>
          <cell r="AQ18">
            <v>24</v>
          </cell>
          <cell r="AR18">
            <v>32</v>
          </cell>
          <cell r="AS18">
            <v>404</v>
          </cell>
          <cell r="AT18">
            <v>27</v>
          </cell>
          <cell r="AU18">
            <v>144</v>
          </cell>
          <cell r="AV18">
            <v>421</v>
          </cell>
          <cell r="AW18">
            <v>21</v>
          </cell>
          <cell r="AX18">
            <v>20</v>
          </cell>
          <cell r="AY18">
            <v>370</v>
          </cell>
          <cell r="AZ18">
            <v>0</v>
          </cell>
          <cell r="BA18">
            <v>74</v>
          </cell>
          <cell r="BB18">
            <v>827</v>
          </cell>
          <cell r="BC18">
            <v>133</v>
          </cell>
          <cell r="BD18">
            <v>693</v>
          </cell>
          <cell r="BE18">
            <v>330</v>
          </cell>
          <cell r="BF18">
            <v>28</v>
          </cell>
          <cell r="BG18">
            <v>143</v>
          </cell>
          <cell r="BH18">
            <v>16</v>
          </cell>
          <cell r="BI18">
            <v>27</v>
          </cell>
          <cell r="BJ18">
            <v>143</v>
          </cell>
          <cell r="BK18">
            <v>35</v>
          </cell>
          <cell r="BL18">
            <v>342</v>
          </cell>
          <cell r="BM18">
            <v>15</v>
          </cell>
          <cell r="BN18">
            <v>64</v>
          </cell>
          <cell r="BO18">
            <v>122</v>
          </cell>
          <cell r="BP18">
            <v>640</v>
          </cell>
          <cell r="BQ18">
            <v>13</v>
          </cell>
          <cell r="BR18">
            <v>18</v>
          </cell>
          <cell r="BS18">
            <v>536</v>
          </cell>
          <cell r="BT18">
            <v>33</v>
          </cell>
          <cell r="BU18">
            <v>381</v>
          </cell>
          <cell r="BV18">
            <v>24</v>
          </cell>
          <cell r="BW18">
            <v>630</v>
          </cell>
          <cell r="BX18">
            <v>639</v>
          </cell>
          <cell r="BY18">
            <v>61</v>
          </cell>
          <cell r="BZ18">
            <v>672</v>
          </cell>
          <cell r="CA18">
            <v>84</v>
          </cell>
          <cell r="CB18">
            <v>14</v>
          </cell>
          <cell r="CC18">
            <v>8</v>
          </cell>
          <cell r="CD18">
            <v>6</v>
          </cell>
          <cell r="CE18">
            <v>49</v>
          </cell>
          <cell r="CF18">
            <v>147</v>
          </cell>
          <cell r="CG18">
            <v>29</v>
          </cell>
        </row>
        <row r="19">
          <cell r="A19" t="str">
            <v>Urban service area</v>
          </cell>
          <cell r="B19" t="str">
            <v>AREAURB</v>
          </cell>
          <cell r="C19">
            <v>2008</v>
          </cell>
          <cell r="D19">
            <v>380</v>
          </cell>
          <cell r="E19">
            <v>164</v>
          </cell>
          <cell r="F19">
            <v>54</v>
          </cell>
          <cell r="G19">
            <v>17</v>
          </cell>
          <cell r="H19">
            <v>74</v>
          </cell>
          <cell r="I19">
            <v>98</v>
          </cell>
          <cell r="J19">
            <v>57</v>
          </cell>
          <cell r="K19">
            <v>90</v>
          </cell>
          <cell r="L19">
            <v>35</v>
          </cell>
          <cell r="M19">
            <v>10</v>
          </cell>
          <cell r="N19">
            <v>2</v>
          </cell>
          <cell r="O19">
            <v>70</v>
          </cell>
          <cell r="P19">
            <v>0</v>
          </cell>
          <cell r="Q19">
            <v>5</v>
          </cell>
          <cell r="R19">
            <v>0</v>
          </cell>
          <cell r="S19">
            <v>22</v>
          </cell>
          <cell r="T19">
            <v>120</v>
          </cell>
          <cell r="U19">
            <v>18</v>
          </cell>
          <cell r="V19">
            <v>287</v>
          </cell>
          <cell r="W19">
            <v>47</v>
          </cell>
          <cell r="X19">
            <v>26</v>
          </cell>
          <cell r="Y19">
            <v>66</v>
          </cell>
          <cell r="Z19">
            <v>44</v>
          </cell>
          <cell r="AA19">
            <v>26</v>
          </cell>
          <cell r="AB19">
            <v>1</v>
          </cell>
          <cell r="AC19">
            <v>3</v>
          </cell>
          <cell r="AD19">
            <v>290</v>
          </cell>
          <cell r="AE19">
            <v>22</v>
          </cell>
          <cell r="AF19">
            <v>93</v>
          </cell>
          <cell r="AG19">
            <v>36</v>
          </cell>
          <cell r="AH19">
            <v>26</v>
          </cell>
          <cell r="AI19">
            <v>93</v>
          </cell>
          <cell r="AJ19">
            <v>338</v>
          </cell>
          <cell r="AK19">
            <v>9</v>
          </cell>
          <cell r="AL19">
            <v>8</v>
          </cell>
          <cell r="AM19">
            <v>269</v>
          </cell>
          <cell r="AN19">
            <v>0</v>
          </cell>
          <cell r="AO19">
            <v>454</v>
          </cell>
          <cell r="AP19">
            <v>63</v>
          </cell>
          <cell r="AQ19">
            <v>24</v>
          </cell>
          <cell r="AR19">
            <v>32</v>
          </cell>
          <cell r="AS19">
            <v>124</v>
          </cell>
          <cell r="AT19">
            <v>27</v>
          </cell>
          <cell r="AU19">
            <v>16</v>
          </cell>
          <cell r="AV19">
            <v>163</v>
          </cell>
          <cell r="AW19">
            <v>16</v>
          </cell>
          <cell r="AX19">
            <v>20</v>
          </cell>
          <cell r="AY19">
            <v>57</v>
          </cell>
          <cell r="AZ19">
            <v>0</v>
          </cell>
          <cell r="BA19">
            <v>71</v>
          </cell>
          <cell r="BB19">
            <v>68</v>
          </cell>
          <cell r="BC19">
            <v>14</v>
          </cell>
          <cell r="BD19">
            <v>144</v>
          </cell>
          <cell r="BE19">
            <v>51</v>
          </cell>
          <cell r="BF19">
            <v>28</v>
          </cell>
          <cell r="BG19">
            <v>102</v>
          </cell>
          <cell r="BH19">
            <v>16</v>
          </cell>
          <cell r="BI19">
            <v>27</v>
          </cell>
          <cell r="BJ19">
            <v>71</v>
          </cell>
          <cell r="BK19">
            <v>35</v>
          </cell>
          <cell r="BL19">
            <v>58</v>
          </cell>
          <cell r="BM19">
            <v>15</v>
          </cell>
          <cell r="BN19">
            <v>64</v>
          </cell>
          <cell r="BO19">
            <v>20</v>
          </cell>
          <cell r="BP19">
            <v>456</v>
          </cell>
          <cell r="BQ19">
            <v>13</v>
          </cell>
          <cell r="BR19">
            <v>11</v>
          </cell>
          <cell r="BS19">
            <v>6</v>
          </cell>
          <cell r="BT19">
            <v>33</v>
          </cell>
          <cell r="BU19">
            <v>122</v>
          </cell>
          <cell r="BV19">
            <v>21</v>
          </cell>
          <cell r="BW19">
            <v>630</v>
          </cell>
          <cell r="BX19">
            <v>253</v>
          </cell>
          <cell r="BY19">
            <v>53</v>
          </cell>
          <cell r="BZ19">
            <v>65</v>
          </cell>
          <cell r="CA19">
            <v>84</v>
          </cell>
          <cell r="CB19">
            <v>14</v>
          </cell>
          <cell r="CC19">
            <v>8</v>
          </cell>
          <cell r="CD19">
            <v>6</v>
          </cell>
          <cell r="CE19">
            <v>49</v>
          </cell>
          <cell r="CF19">
            <v>71</v>
          </cell>
          <cell r="CG19">
            <v>29</v>
          </cell>
        </row>
        <row r="20">
          <cell r="A20" t="str">
            <v>Rural service area</v>
          </cell>
          <cell r="B20" t="str">
            <v>AREARUR</v>
          </cell>
          <cell r="C20">
            <v>2008</v>
          </cell>
          <cell r="D20">
            <v>0</v>
          </cell>
          <cell r="E20">
            <v>0</v>
          </cell>
          <cell r="F20">
            <v>147</v>
          </cell>
          <cell r="G20">
            <v>240</v>
          </cell>
          <cell r="H20">
            <v>0</v>
          </cell>
          <cell r="I20">
            <v>90</v>
          </cell>
          <cell r="J20">
            <v>0</v>
          </cell>
          <cell r="K20">
            <v>213</v>
          </cell>
          <cell r="L20">
            <v>133</v>
          </cell>
          <cell r="M20">
            <v>0</v>
          </cell>
          <cell r="N20">
            <v>0</v>
          </cell>
          <cell r="O20">
            <v>0</v>
          </cell>
          <cell r="P20">
            <v>0</v>
          </cell>
          <cell r="Q20">
            <v>0</v>
          </cell>
          <cell r="R20">
            <v>0</v>
          </cell>
          <cell r="S20">
            <v>0</v>
          </cell>
          <cell r="T20">
            <v>0</v>
          </cell>
          <cell r="U20">
            <v>48</v>
          </cell>
          <cell r="V20">
            <v>0</v>
          </cell>
          <cell r="W20">
            <v>1830</v>
          </cell>
          <cell r="X20">
            <v>73</v>
          </cell>
          <cell r="Y20">
            <v>38</v>
          </cell>
          <cell r="Z20">
            <v>0</v>
          </cell>
          <cell r="AA20">
            <v>0</v>
          </cell>
          <cell r="AB20">
            <v>0</v>
          </cell>
          <cell r="AC20">
            <v>14197</v>
          </cell>
          <cell r="AD20">
            <v>120</v>
          </cell>
          <cell r="AE20">
            <v>45</v>
          </cell>
          <cell r="AF20">
            <v>0</v>
          </cell>
          <cell r="AG20">
            <v>1216</v>
          </cell>
          <cell r="AH20">
            <v>255</v>
          </cell>
          <cell r="AI20">
            <v>0</v>
          </cell>
          <cell r="AJ20">
            <v>88</v>
          </cell>
          <cell r="AK20">
            <v>0</v>
          </cell>
          <cell r="AL20">
            <v>0</v>
          </cell>
          <cell r="AM20">
            <v>0</v>
          </cell>
          <cell r="AN20">
            <v>650000</v>
          </cell>
          <cell r="AO20">
            <v>650</v>
          </cell>
          <cell r="AP20">
            <v>229</v>
          </cell>
          <cell r="AQ20">
            <v>0</v>
          </cell>
          <cell r="AR20">
            <v>0</v>
          </cell>
          <cell r="AS20">
            <v>280</v>
          </cell>
          <cell r="AT20">
            <v>0</v>
          </cell>
          <cell r="AU20">
            <v>128</v>
          </cell>
          <cell r="AV20">
            <v>258</v>
          </cell>
          <cell r="AW20">
            <v>5</v>
          </cell>
          <cell r="AX20">
            <v>0</v>
          </cell>
          <cell r="AY20">
            <v>313</v>
          </cell>
          <cell r="AZ20">
            <v>0</v>
          </cell>
          <cell r="BA20">
            <v>3</v>
          </cell>
          <cell r="BB20">
            <v>759</v>
          </cell>
          <cell r="BC20">
            <v>119</v>
          </cell>
          <cell r="BD20">
            <v>549</v>
          </cell>
          <cell r="BE20">
            <v>279</v>
          </cell>
          <cell r="BF20">
            <v>0</v>
          </cell>
          <cell r="BG20">
            <v>41</v>
          </cell>
          <cell r="BH20">
            <v>0</v>
          </cell>
          <cell r="BI20">
            <v>0</v>
          </cell>
          <cell r="BJ20">
            <v>72</v>
          </cell>
          <cell r="BK20">
            <v>0</v>
          </cell>
          <cell r="BL20">
            <v>284</v>
          </cell>
          <cell r="BM20">
            <v>0</v>
          </cell>
          <cell r="BN20">
            <v>0</v>
          </cell>
          <cell r="BO20">
            <v>102</v>
          </cell>
          <cell r="BP20">
            <v>184</v>
          </cell>
          <cell r="BQ20">
            <v>0</v>
          </cell>
          <cell r="BR20">
            <v>7</v>
          </cell>
          <cell r="BS20">
            <v>530</v>
          </cell>
          <cell r="BT20">
            <v>0</v>
          </cell>
          <cell r="BU20">
            <v>259</v>
          </cell>
          <cell r="BV20">
            <v>3</v>
          </cell>
          <cell r="BW20">
            <v>0</v>
          </cell>
          <cell r="BX20">
            <v>386</v>
          </cell>
          <cell r="BY20">
            <v>8</v>
          </cell>
          <cell r="BZ20">
            <v>607</v>
          </cell>
          <cell r="CA20">
            <v>0</v>
          </cell>
          <cell r="CB20">
            <v>0</v>
          </cell>
          <cell r="CC20">
            <v>0</v>
          </cell>
          <cell r="CD20">
            <v>0</v>
          </cell>
          <cell r="CE20">
            <v>0</v>
          </cell>
          <cell r="CF20">
            <v>76</v>
          </cell>
          <cell r="CG20">
            <v>0</v>
          </cell>
        </row>
        <row r="21">
          <cell r="A21" t="str">
            <v>Service area population</v>
          </cell>
          <cell r="B21" t="str">
            <v>POP</v>
          </cell>
          <cell r="C21">
            <v>2008</v>
          </cell>
          <cell r="D21">
            <v>3000</v>
          </cell>
          <cell r="E21">
            <v>182142</v>
          </cell>
          <cell r="F21">
            <v>84379</v>
          </cell>
          <cell r="G21">
            <v>25000</v>
          </cell>
          <cell r="H21">
            <v>92317</v>
          </cell>
          <cell r="I21">
            <v>170100</v>
          </cell>
          <cell r="J21">
            <v>25000</v>
          </cell>
          <cell r="K21">
            <v>133480</v>
          </cell>
          <cell r="L21">
            <v>27698</v>
          </cell>
          <cell r="M21">
            <v>20078</v>
          </cell>
          <cell r="N21">
            <v>2428</v>
          </cell>
          <cell r="O21">
            <v>94769</v>
          </cell>
          <cell r="P21">
            <v>0</v>
          </cell>
          <cell r="Q21">
            <v>4000</v>
          </cell>
          <cell r="R21">
            <v>0</v>
          </cell>
          <cell r="S21">
            <v>21873</v>
          </cell>
          <cell r="T21">
            <v>215718</v>
          </cell>
          <cell r="U21">
            <v>6700</v>
          </cell>
          <cell r="V21">
            <v>710000</v>
          </cell>
          <cell r="W21">
            <v>32042</v>
          </cell>
          <cell r="X21">
            <v>7138</v>
          </cell>
          <cell r="Y21">
            <v>72505</v>
          </cell>
          <cell r="Z21">
            <v>43541</v>
          </cell>
          <cell r="AA21">
            <v>8315</v>
          </cell>
          <cell r="AB21">
            <v>1600</v>
          </cell>
          <cell r="AC21">
            <v>16789</v>
          </cell>
          <cell r="AD21">
            <v>109529</v>
          </cell>
          <cell r="AE21">
            <v>21500</v>
          </cell>
          <cell r="AF21">
            <v>132915</v>
          </cell>
          <cell r="AG21">
            <v>45212</v>
          </cell>
          <cell r="AH21">
            <v>55289</v>
          </cell>
          <cell r="AI21">
            <v>5635</v>
          </cell>
          <cell r="AJ21">
            <v>571552</v>
          </cell>
          <cell r="AK21">
            <v>2600</v>
          </cell>
          <cell r="AL21">
            <v>10500</v>
          </cell>
          <cell r="AM21">
            <v>487230</v>
          </cell>
          <cell r="AN21">
            <v>2891523</v>
          </cell>
          <cell r="AO21">
            <v>808335</v>
          </cell>
          <cell r="AP21">
            <v>31175</v>
          </cell>
          <cell r="AQ21">
            <v>12000</v>
          </cell>
          <cell r="AR21">
            <v>58000</v>
          </cell>
          <cell r="AS21">
            <v>240055</v>
          </cell>
          <cell r="AT21">
            <v>22000</v>
          </cell>
          <cell r="AU21">
            <v>22322</v>
          </cell>
          <cell r="AV21">
            <v>355000</v>
          </cell>
          <cell r="AW21">
            <v>6763</v>
          </cell>
          <cell r="AX21">
            <v>16000</v>
          </cell>
          <cell r="AY21">
            <v>71700</v>
          </cell>
          <cell r="AZ21">
            <v>0</v>
          </cell>
          <cell r="BA21">
            <v>89266</v>
          </cell>
          <cell r="BB21">
            <v>132395</v>
          </cell>
          <cell r="BC21">
            <v>14800</v>
          </cell>
          <cell r="BD21">
            <v>31500</v>
          </cell>
          <cell r="BE21">
            <v>55000</v>
          </cell>
          <cell r="BF21">
            <v>14000</v>
          </cell>
          <cell r="BG21">
            <v>173600</v>
          </cell>
          <cell r="BH21">
            <v>27300</v>
          </cell>
          <cell r="BI21">
            <v>31000</v>
          </cell>
          <cell r="BJ21">
            <v>150000</v>
          </cell>
          <cell r="BK21">
            <v>20200</v>
          </cell>
          <cell r="BL21">
            <v>77948</v>
          </cell>
          <cell r="BM21">
            <v>19170</v>
          </cell>
          <cell r="BN21">
            <v>80253</v>
          </cell>
          <cell r="BO21">
            <v>18003</v>
          </cell>
          <cell r="BP21">
            <v>805479</v>
          </cell>
          <cell r="BQ21">
            <v>7846</v>
          </cell>
          <cell r="BR21">
            <v>9900</v>
          </cell>
          <cell r="BS21">
            <v>5336</v>
          </cell>
          <cell r="BT21">
            <v>36000</v>
          </cell>
          <cell r="BU21">
            <v>110046</v>
          </cell>
          <cell r="BV21">
            <v>15140</v>
          </cell>
          <cell r="BW21">
            <v>2503281</v>
          </cell>
          <cell r="BX21">
            <v>304909</v>
          </cell>
          <cell r="BY21">
            <v>17000</v>
          </cell>
          <cell r="BZ21">
            <v>146610</v>
          </cell>
          <cell r="CA21">
            <v>50331</v>
          </cell>
          <cell r="CB21">
            <v>7200</v>
          </cell>
          <cell r="CC21">
            <v>7411</v>
          </cell>
          <cell r="CD21">
            <v>3900</v>
          </cell>
          <cell r="CE21">
            <v>40000</v>
          </cell>
          <cell r="CF21">
            <v>111184</v>
          </cell>
          <cell r="CG21">
            <v>3500</v>
          </cell>
        </row>
        <row r="22">
          <cell r="A22" t="str">
            <v>Municipal population</v>
          </cell>
          <cell r="B22" t="str">
            <v>POPCITY</v>
          </cell>
          <cell r="C22">
            <v>2008</v>
          </cell>
          <cell r="D22">
            <v>3000</v>
          </cell>
          <cell r="E22">
            <v>197980</v>
          </cell>
          <cell r="F22">
            <v>86689</v>
          </cell>
          <cell r="G22">
            <v>30000</v>
          </cell>
          <cell r="H22">
            <v>92317</v>
          </cell>
          <cell r="I22">
            <v>170100</v>
          </cell>
          <cell r="J22">
            <v>25000</v>
          </cell>
          <cell r="K22">
            <v>133480</v>
          </cell>
          <cell r="L22">
            <v>27698</v>
          </cell>
          <cell r="M22">
            <v>27290</v>
          </cell>
          <cell r="N22">
            <v>2428</v>
          </cell>
          <cell r="O22">
            <v>107615</v>
          </cell>
          <cell r="P22">
            <v>0</v>
          </cell>
          <cell r="Q22">
            <v>12500</v>
          </cell>
          <cell r="R22">
            <v>0</v>
          </cell>
          <cell r="S22">
            <v>74185</v>
          </cell>
          <cell r="T22">
            <v>216473</v>
          </cell>
          <cell r="U22">
            <v>5000</v>
          </cell>
          <cell r="V22">
            <v>710000</v>
          </cell>
          <cell r="W22">
            <v>35246</v>
          </cell>
          <cell r="X22">
            <v>8700</v>
          </cell>
          <cell r="Y22">
            <v>103579</v>
          </cell>
          <cell r="Z22">
            <v>43541</v>
          </cell>
          <cell r="AA22">
            <v>8315</v>
          </cell>
          <cell r="AB22">
            <v>2529</v>
          </cell>
          <cell r="AC22">
            <v>10552</v>
          </cell>
          <cell r="AD22">
            <v>170219</v>
          </cell>
          <cell r="AE22">
            <v>21500</v>
          </cell>
          <cell r="AF22">
            <v>132915</v>
          </cell>
          <cell r="AG22">
            <v>45212</v>
          </cell>
          <cell r="AH22">
            <v>55289</v>
          </cell>
          <cell r="AI22">
            <v>5635</v>
          </cell>
          <cell r="AJ22">
            <v>636548</v>
          </cell>
          <cell r="AK22">
            <v>9500</v>
          </cell>
          <cell r="AL22">
            <v>10500</v>
          </cell>
          <cell r="AM22">
            <v>487230</v>
          </cell>
          <cell r="AN22">
            <v>2891523</v>
          </cell>
          <cell r="AO22">
            <v>898150</v>
          </cell>
          <cell r="AP22">
            <v>31175</v>
          </cell>
          <cell r="AQ22">
            <v>16500</v>
          </cell>
          <cell r="AR22">
            <v>119000</v>
          </cell>
          <cell r="AS22">
            <v>240055</v>
          </cell>
          <cell r="AT22">
            <v>22000</v>
          </cell>
          <cell r="AU22">
            <v>36166</v>
          </cell>
          <cell r="AV22">
            <v>355000</v>
          </cell>
          <cell r="AW22">
            <v>18231</v>
          </cell>
          <cell r="AX22">
            <v>17000</v>
          </cell>
          <cell r="AY22">
            <v>71700</v>
          </cell>
          <cell r="AZ22">
            <v>0</v>
          </cell>
          <cell r="BA22">
            <v>135027</v>
          </cell>
          <cell r="BB22">
            <v>133228</v>
          </cell>
          <cell r="BC22">
            <v>14800</v>
          </cell>
          <cell r="BD22">
            <v>63000</v>
          </cell>
          <cell r="BE22">
            <v>55000</v>
          </cell>
          <cell r="BF22">
            <v>18777</v>
          </cell>
          <cell r="BG22">
            <v>173600</v>
          </cell>
          <cell r="BH22">
            <v>27300</v>
          </cell>
          <cell r="BI22">
            <v>31000</v>
          </cell>
          <cell r="BJ22">
            <v>150000</v>
          </cell>
          <cell r="BK22">
            <v>20200</v>
          </cell>
          <cell r="BL22">
            <v>74948</v>
          </cell>
          <cell r="BM22">
            <v>6500</v>
          </cell>
          <cell r="BN22">
            <v>80253</v>
          </cell>
          <cell r="BO22">
            <v>18003</v>
          </cell>
          <cell r="BP22">
            <v>805479</v>
          </cell>
          <cell r="BQ22">
            <v>7846</v>
          </cell>
          <cell r="BR22">
            <v>16700</v>
          </cell>
          <cell r="BS22">
            <v>5336</v>
          </cell>
          <cell r="BT22">
            <v>36000</v>
          </cell>
          <cell r="BU22">
            <v>109141</v>
          </cell>
          <cell r="BV22">
            <v>15000</v>
          </cell>
          <cell r="BW22">
            <v>2503281</v>
          </cell>
          <cell r="BX22">
            <v>407990</v>
          </cell>
          <cell r="BY22">
            <v>17000</v>
          </cell>
          <cell r="BZ22">
            <v>146610</v>
          </cell>
          <cell r="CA22">
            <v>50331</v>
          </cell>
          <cell r="CB22">
            <v>11500</v>
          </cell>
          <cell r="CC22">
            <v>7411</v>
          </cell>
          <cell r="CD22">
            <v>9000</v>
          </cell>
          <cell r="CE22">
            <v>78420</v>
          </cell>
          <cell r="CF22">
            <v>111184</v>
          </cell>
          <cell r="CG22">
            <v>36000</v>
          </cell>
        </row>
        <row r="23">
          <cell r="A23" t="str">
            <v>No seasonal occupacy customers</v>
          </cell>
          <cell r="B23" t="str">
            <v>YNSUM</v>
          </cell>
          <cell r="C23">
            <v>2008</v>
          </cell>
          <cell r="D23">
            <v>0</v>
          </cell>
          <cell r="E23">
            <v>0</v>
          </cell>
          <cell r="F23">
            <v>0</v>
          </cell>
          <cell r="G23">
            <v>0</v>
          </cell>
          <cell r="H23">
            <v>0</v>
          </cell>
          <cell r="I23">
            <v>0</v>
          </cell>
          <cell r="J23">
            <v>0</v>
          </cell>
          <cell r="K23">
            <v>0</v>
          </cell>
          <cell r="L23">
            <v>0</v>
          </cell>
          <cell r="M23">
            <v>0</v>
          </cell>
          <cell r="N23">
            <v>3</v>
          </cell>
          <cell r="O23">
            <v>0</v>
          </cell>
          <cell r="P23">
            <v>0</v>
          </cell>
          <cell r="Q23">
            <v>0</v>
          </cell>
          <cell r="R23">
            <v>0</v>
          </cell>
          <cell r="S23">
            <v>0</v>
          </cell>
          <cell r="T23">
            <v>0</v>
          </cell>
          <cell r="U23">
            <v>200</v>
          </cell>
          <cell r="V23">
            <v>0</v>
          </cell>
          <cell r="W23">
            <v>235</v>
          </cell>
          <cell r="X23">
            <v>65</v>
          </cell>
          <cell r="Y23">
            <v>0</v>
          </cell>
          <cell r="Z23">
            <v>0</v>
          </cell>
          <cell r="AA23">
            <v>0</v>
          </cell>
          <cell r="AB23">
            <v>0</v>
          </cell>
          <cell r="AC23">
            <v>3688</v>
          </cell>
          <cell r="AD23">
            <v>142</v>
          </cell>
          <cell r="AE23">
            <v>0</v>
          </cell>
          <cell r="AF23">
            <v>0</v>
          </cell>
          <cell r="AG23">
            <v>0</v>
          </cell>
          <cell r="AH23">
            <v>0</v>
          </cell>
          <cell r="AI23">
            <v>0</v>
          </cell>
          <cell r="AJ23">
            <v>0</v>
          </cell>
          <cell r="AK23">
            <v>0</v>
          </cell>
          <cell r="AL23">
            <v>0</v>
          </cell>
          <cell r="AM23">
            <v>0</v>
          </cell>
          <cell r="AN23">
            <v>155898</v>
          </cell>
          <cell r="AO23">
            <v>0</v>
          </cell>
          <cell r="AP23">
            <v>677</v>
          </cell>
          <cell r="AQ23">
            <v>0</v>
          </cell>
          <cell r="AR23">
            <v>0</v>
          </cell>
          <cell r="AS23">
            <v>0</v>
          </cell>
          <cell r="AT23">
            <v>0</v>
          </cell>
          <cell r="AU23">
            <v>147</v>
          </cell>
          <cell r="AV23">
            <v>0</v>
          </cell>
          <cell r="AW23">
            <v>0</v>
          </cell>
          <cell r="AX23">
            <v>0</v>
          </cell>
          <cell r="AY23">
            <v>0</v>
          </cell>
          <cell r="AZ23">
            <v>0</v>
          </cell>
          <cell r="BA23">
            <v>525</v>
          </cell>
          <cell r="BB23">
            <v>0</v>
          </cell>
          <cell r="BC23">
            <v>250</v>
          </cell>
          <cell r="BD23">
            <v>200</v>
          </cell>
          <cell r="BE23">
            <v>0</v>
          </cell>
          <cell r="BF23">
            <v>0</v>
          </cell>
          <cell r="BG23">
            <v>0</v>
          </cell>
          <cell r="BH23">
            <v>0</v>
          </cell>
          <cell r="BI23">
            <v>0</v>
          </cell>
          <cell r="BJ23">
            <v>0</v>
          </cell>
          <cell r="BK23">
            <v>0</v>
          </cell>
          <cell r="BL23">
            <v>100</v>
          </cell>
          <cell r="BM23">
            <v>0</v>
          </cell>
          <cell r="BN23">
            <v>0</v>
          </cell>
          <cell r="BO23">
            <v>0</v>
          </cell>
          <cell r="BP23">
            <v>0</v>
          </cell>
          <cell r="BQ23">
            <v>0</v>
          </cell>
          <cell r="BR23">
            <v>0</v>
          </cell>
          <cell r="BS23">
            <v>108</v>
          </cell>
          <cell r="BT23">
            <v>0</v>
          </cell>
          <cell r="BU23">
            <v>0</v>
          </cell>
          <cell r="BV23">
            <v>0</v>
          </cell>
          <cell r="BW23">
            <v>0</v>
          </cell>
          <cell r="BX23">
            <v>1603</v>
          </cell>
          <cell r="BY23">
            <v>1200</v>
          </cell>
          <cell r="BZ23">
            <v>0</v>
          </cell>
          <cell r="CA23">
            <v>0</v>
          </cell>
          <cell r="CB23">
            <v>0</v>
          </cell>
          <cell r="CC23">
            <v>0</v>
          </cell>
          <cell r="CD23">
            <v>0</v>
          </cell>
          <cell r="CE23">
            <v>0</v>
          </cell>
          <cell r="CF23">
            <v>0</v>
          </cell>
          <cell r="CG23">
            <v>0</v>
          </cell>
        </row>
        <row r="24">
          <cell r="A24" t="str">
            <v>Utility winter max peak load</v>
          </cell>
          <cell r="B24" t="str">
            <v>PEAKW</v>
          </cell>
          <cell r="C24">
            <v>2008</v>
          </cell>
          <cell r="D24">
            <v>4948</v>
          </cell>
          <cell r="E24">
            <v>319735</v>
          </cell>
          <cell r="F24">
            <v>162830</v>
          </cell>
          <cell r="G24">
            <v>44355</v>
          </cell>
          <cell r="H24">
            <v>157904</v>
          </cell>
          <cell r="I24">
            <v>269003</v>
          </cell>
          <cell r="J24">
            <v>57168</v>
          </cell>
          <cell r="K24">
            <v>244764</v>
          </cell>
          <cell r="L24">
            <v>48155</v>
          </cell>
          <cell r="M24">
            <v>27584</v>
          </cell>
          <cell r="N24">
            <v>6703</v>
          </cell>
          <cell r="O24">
            <v>128591</v>
          </cell>
          <cell r="P24">
            <v>0</v>
          </cell>
          <cell r="Q24">
            <v>6974</v>
          </cell>
          <cell r="R24">
            <v>0</v>
          </cell>
          <cell r="S24">
            <v>44280</v>
          </cell>
          <cell r="T24">
            <v>419000</v>
          </cell>
          <cell r="U24">
            <v>12953</v>
          </cell>
          <cell r="V24">
            <v>1196300</v>
          </cell>
          <cell r="W24">
            <v>77244</v>
          </cell>
          <cell r="X24">
            <v>14006</v>
          </cell>
          <cell r="Y24">
            <v>89667</v>
          </cell>
          <cell r="Z24">
            <v>97999</v>
          </cell>
          <cell r="AA24">
            <v>18421</v>
          </cell>
          <cell r="AB24">
            <v>2125</v>
          </cell>
          <cell r="AC24">
            <v>39583</v>
          </cell>
          <cell r="AD24">
            <v>189105</v>
          </cell>
          <cell r="AE24">
            <v>32246</v>
          </cell>
          <cell r="AF24">
            <v>248660</v>
          </cell>
          <cell r="AG24">
            <v>77749</v>
          </cell>
          <cell r="AH24">
            <v>83557</v>
          </cell>
          <cell r="AI24">
            <v>17862</v>
          </cell>
          <cell r="AJ24">
            <v>927256</v>
          </cell>
          <cell r="AK24">
            <v>6156</v>
          </cell>
          <cell r="AL24">
            <v>35335</v>
          </cell>
          <cell r="AM24">
            <v>597</v>
          </cell>
          <cell r="AN24">
            <v>3867055</v>
          </cell>
          <cell r="AO24">
            <v>1267613</v>
          </cell>
          <cell r="AP24">
            <v>49100</v>
          </cell>
          <cell r="AQ24">
            <v>22435</v>
          </cell>
          <cell r="AR24">
            <v>126174</v>
          </cell>
          <cell r="AS24">
            <v>312977</v>
          </cell>
          <cell r="AT24">
            <v>46944</v>
          </cell>
          <cell r="AU24">
            <v>49384</v>
          </cell>
          <cell r="AV24">
            <v>536384</v>
          </cell>
          <cell r="AW24">
            <v>31936</v>
          </cell>
          <cell r="AX24">
            <v>36876</v>
          </cell>
          <cell r="AY24">
            <v>110590</v>
          </cell>
          <cell r="AZ24">
            <v>0</v>
          </cell>
          <cell r="BA24">
            <v>124190</v>
          </cell>
          <cell r="BB24">
            <v>194310</v>
          </cell>
          <cell r="BC24">
            <v>29013</v>
          </cell>
          <cell r="BD24">
            <v>67627</v>
          </cell>
          <cell r="BE24">
            <v>108731</v>
          </cell>
          <cell r="BF24">
            <v>24006</v>
          </cell>
          <cell r="BG24">
            <v>347832</v>
          </cell>
          <cell r="BH24">
            <v>41257</v>
          </cell>
          <cell r="BI24">
            <v>55775</v>
          </cell>
          <cell r="BJ24">
            <v>208345</v>
          </cell>
          <cell r="BK24">
            <v>37482</v>
          </cell>
          <cell r="BL24">
            <v>139124</v>
          </cell>
          <cell r="BM24">
            <v>18670</v>
          </cell>
          <cell r="BN24">
            <v>148395</v>
          </cell>
          <cell r="BO24">
            <v>34923</v>
          </cell>
          <cell r="BP24">
            <v>1084085</v>
          </cell>
          <cell r="BQ24">
            <v>19183</v>
          </cell>
          <cell r="BR24">
            <v>39622</v>
          </cell>
          <cell r="BS24">
            <v>18091</v>
          </cell>
          <cell r="BT24">
            <v>58384</v>
          </cell>
          <cell r="BU24">
            <v>186530</v>
          </cell>
          <cell r="BV24">
            <v>36361</v>
          </cell>
          <cell r="BW24">
            <v>4095298</v>
          </cell>
          <cell r="BX24">
            <v>435452</v>
          </cell>
          <cell r="BY24">
            <v>25438</v>
          </cell>
          <cell r="BZ24">
            <v>229318</v>
          </cell>
          <cell r="CA24">
            <v>80092</v>
          </cell>
          <cell r="CB24">
            <v>16519</v>
          </cell>
          <cell r="CC24">
            <v>26000</v>
          </cell>
          <cell r="CD24">
            <v>10428</v>
          </cell>
          <cell r="CE24">
            <v>84988</v>
          </cell>
          <cell r="CF24">
            <v>151856</v>
          </cell>
          <cell r="CG24">
            <v>65208</v>
          </cell>
        </row>
        <row r="25">
          <cell r="A25" t="str">
            <v>Utility summer max peak load</v>
          </cell>
          <cell r="B25" t="str">
            <v>PEAKS</v>
          </cell>
          <cell r="C25">
            <v>2008</v>
          </cell>
          <cell r="D25">
            <v>4092</v>
          </cell>
          <cell r="E25">
            <v>318595</v>
          </cell>
          <cell r="F25">
            <v>191640</v>
          </cell>
          <cell r="G25">
            <v>46817</v>
          </cell>
          <cell r="H25">
            <v>182439</v>
          </cell>
          <cell r="I25">
            <v>346409</v>
          </cell>
          <cell r="J25">
            <v>48384</v>
          </cell>
          <cell r="K25">
            <v>291292</v>
          </cell>
          <cell r="L25">
            <v>56171</v>
          </cell>
          <cell r="M25">
            <v>26681</v>
          </cell>
          <cell r="N25">
            <v>5618</v>
          </cell>
          <cell r="O25">
            <v>165946</v>
          </cell>
          <cell r="P25">
            <v>0</v>
          </cell>
          <cell r="Q25">
            <v>5793</v>
          </cell>
          <cell r="R25">
            <v>0</v>
          </cell>
          <cell r="S25">
            <v>58453</v>
          </cell>
          <cell r="T25">
            <v>532600</v>
          </cell>
          <cell r="U25">
            <v>10571</v>
          </cell>
          <cell r="V25">
            <v>1507900</v>
          </cell>
          <cell r="W25">
            <v>69007</v>
          </cell>
          <cell r="X25">
            <v>9562</v>
          </cell>
          <cell r="Y25">
            <v>137328</v>
          </cell>
          <cell r="Z25">
            <v>105205</v>
          </cell>
          <cell r="AA25">
            <v>12843</v>
          </cell>
          <cell r="AB25">
            <v>1300</v>
          </cell>
          <cell r="AC25">
            <v>24929</v>
          </cell>
          <cell r="AD25">
            <v>148081</v>
          </cell>
          <cell r="AE25">
            <v>39817</v>
          </cell>
          <cell r="AF25">
            <v>273898</v>
          </cell>
          <cell r="AG25">
            <v>88198</v>
          </cell>
          <cell r="AH25">
            <v>99539</v>
          </cell>
          <cell r="AI25">
            <v>14301</v>
          </cell>
          <cell r="AJ25">
            <v>1112056</v>
          </cell>
          <cell r="AK25">
            <v>4283</v>
          </cell>
          <cell r="AL25">
            <v>31074</v>
          </cell>
          <cell r="AM25">
            <v>729</v>
          </cell>
          <cell r="AN25">
            <v>3077912</v>
          </cell>
          <cell r="AO25">
            <v>1355421</v>
          </cell>
          <cell r="AP25">
            <v>41063</v>
          </cell>
          <cell r="AQ25">
            <v>20081</v>
          </cell>
          <cell r="AR25">
            <v>110106</v>
          </cell>
          <cell r="AS25">
            <v>350930</v>
          </cell>
          <cell r="AT25">
            <v>45235</v>
          </cell>
          <cell r="AU25">
            <v>34161</v>
          </cell>
          <cell r="AV25">
            <v>659564</v>
          </cell>
          <cell r="AW25">
            <v>36871</v>
          </cell>
          <cell r="AX25">
            <v>38488</v>
          </cell>
          <cell r="AY25">
            <v>125846</v>
          </cell>
          <cell r="AZ25">
            <v>0</v>
          </cell>
          <cell r="BA25">
            <v>141148</v>
          </cell>
          <cell r="BB25">
            <v>249175</v>
          </cell>
          <cell r="BC25">
            <v>40775</v>
          </cell>
          <cell r="BD25">
            <v>75381</v>
          </cell>
          <cell r="BE25">
            <v>81287</v>
          </cell>
          <cell r="BF25">
            <v>19447</v>
          </cell>
          <cell r="BG25">
            <v>346908</v>
          </cell>
          <cell r="BH25">
            <v>42789</v>
          </cell>
          <cell r="BI25">
            <v>50520</v>
          </cell>
          <cell r="BJ25">
            <v>192721</v>
          </cell>
          <cell r="BK25">
            <v>29118</v>
          </cell>
          <cell r="BL25">
            <v>92154</v>
          </cell>
          <cell r="BM25">
            <v>11820</v>
          </cell>
          <cell r="BN25">
            <v>142964</v>
          </cell>
          <cell r="BO25">
            <v>40485</v>
          </cell>
          <cell r="BP25">
            <v>1443918</v>
          </cell>
          <cell r="BQ25">
            <v>17745</v>
          </cell>
          <cell r="BR25">
            <v>21598</v>
          </cell>
          <cell r="BS25">
            <v>11853</v>
          </cell>
          <cell r="BT25">
            <v>67027</v>
          </cell>
          <cell r="BU25">
            <v>161660</v>
          </cell>
          <cell r="BV25">
            <v>41632</v>
          </cell>
          <cell r="BW25">
            <v>4564349</v>
          </cell>
          <cell r="BX25">
            <v>444396</v>
          </cell>
          <cell r="BY25">
            <v>24236</v>
          </cell>
          <cell r="BZ25">
            <v>255540</v>
          </cell>
          <cell r="CA25">
            <v>94801</v>
          </cell>
          <cell r="CB25">
            <v>15025</v>
          </cell>
          <cell r="CC25">
            <v>26000</v>
          </cell>
          <cell r="CD25">
            <v>10924</v>
          </cell>
          <cell r="CE25">
            <v>65309</v>
          </cell>
          <cell r="CF25">
            <v>167732</v>
          </cell>
          <cell r="CG25">
            <v>74117</v>
          </cell>
        </row>
        <row r="26">
          <cell r="A26" t="str">
            <v>Utility average peak load</v>
          </cell>
          <cell r="B26" t="str">
            <v>PEAKA</v>
          </cell>
          <cell r="C26">
            <v>2008</v>
          </cell>
          <cell r="D26">
            <v>4139</v>
          </cell>
          <cell r="E26">
            <v>277972</v>
          </cell>
          <cell r="F26">
            <v>128115</v>
          </cell>
          <cell r="G26">
            <v>42630</v>
          </cell>
          <cell r="H26">
            <v>156316</v>
          </cell>
          <cell r="I26">
            <v>276451</v>
          </cell>
          <cell r="J26">
            <v>49474</v>
          </cell>
          <cell r="K26">
            <v>246659</v>
          </cell>
          <cell r="L26">
            <v>47039</v>
          </cell>
          <cell r="M26">
            <v>25348</v>
          </cell>
          <cell r="N26">
            <v>4629</v>
          </cell>
          <cell r="O26">
            <v>133477</v>
          </cell>
          <cell r="P26">
            <v>0</v>
          </cell>
          <cell r="Q26">
            <v>5627</v>
          </cell>
          <cell r="R26">
            <v>0</v>
          </cell>
          <cell r="S26">
            <v>44779</v>
          </cell>
          <cell r="T26">
            <v>430375</v>
          </cell>
          <cell r="U26">
            <v>11355</v>
          </cell>
          <cell r="V26">
            <v>1238858</v>
          </cell>
          <cell r="W26">
            <v>65935</v>
          </cell>
          <cell r="X26">
            <v>10468</v>
          </cell>
          <cell r="Y26">
            <v>96325</v>
          </cell>
          <cell r="Z26">
            <v>94572</v>
          </cell>
          <cell r="AA26">
            <v>14135</v>
          </cell>
          <cell r="AB26">
            <v>1564</v>
          </cell>
          <cell r="AC26">
            <v>29762</v>
          </cell>
          <cell r="AD26">
            <v>189105</v>
          </cell>
          <cell r="AE26">
            <v>31336</v>
          </cell>
          <cell r="AF26">
            <v>243931</v>
          </cell>
          <cell r="AG26">
            <v>74016</v>
          </cell>
          <cell r="AH26">
            <v>82095</v>
          </cell>
          <cell r="AI26">
            <v>14719</v>
          </cell>
          <cell r="AJ26">
            <v>916790</v>
          </cell>
          <cell r="AK26">
            <v>4332</v>
          </cell>
          <cell r="AL26">
            <v>30858</v>
          </cell>
          <cell r="AM26">
            <v>611</v>
          </cell>
          <cell r="AN26">
            <v>3113787</v>
          </cell>
          <cell r="AO26">
            <v>1169649</v>
          </cell>
          <cell r="AP26">
            <v>41276</v>
          </cell>
          <cell r="AQ26">
            <v>18274</v>
          </cell>
          <cell r="AR26">
            <v>110027</v>
          </cell>
          <cell r="AS26">
            <v>304510</v>
          </cell>
          <cell r="AT26">
            <v>42577</v>
          </cell>
          <cell r="AU26">
            <v>36543</v>
          </cell>
          <cell r="AV26">
            <v>541266</v>
          </cell>
          <cell r="AW26">
            <v>31895</v>
          </cell>
          <cell r="AX26">
            <v>35244</v>
          </cell>
          <cell r="AY26">
            <v>108981</v>
          </cell>
          <cell r="AZ26">
            <v>0</v>
          </cell>
          <cell r="BA26">
            <v>122276</v>
          </cell>
          <cell r="BB26">
            <v>198648</v>
          </cell>
          <cell r="BC26">
            <v>30128</v>
          </cell>
          <cell r="BD26">
            <v>65146</v>
          </cell>
          <cell r="BE26">
            <v>89804</v>
          </cell>
          <cell r="BF26">
            <v>20248</v>
          </cell>
          <cell r="BG26">
            <v>276001</v>
          </cell>
          <cell r="BH26">
            <v>39097</v>
          </cell>
          <cell r="BI26">
            <v>49220</v>
          </cell>
          <cell r="BJ26">
            <v>184389</v>
          </cell>
          <cell r="BK26">
            <v>28131</v>
          </cell>
          <cell r="BL26">
            <v>109253</v>
          </cell>
          <cell r="BM26">
            <v>13970</v>
          </cell>
          <cell r="BN26">
            <v>132690</v>
          </cell>
          <cell r="BO26">
            <v>34804</v>
          </cell>
          <cell r="BP26">
            <v>1141832</v>
          </cell>
          <cell r="BQ26">
            <v>16731</v>
          </cell>
          <cell r="BR26">
            <v>21600</v>
          </cell>
          <cell r="BS26">
            <v>13292</v>
          </cell>
          <cell r="BT26">
            <v>56122</v>
          </cell>
          <cell r="BU26">
            <v>158988</v>
          </cell>
          <cell r="BV26">
            <v>35707</v>
          </cell>
          <cell r="BW26">
            <v>3962494</v>
          </cell>
          <cell r="BX26">
            <v>405306</v>
          </cell>
          <cell r="BY26">
            <v>20650</v>
          </cell>
          <cell r="BZ26">
            <v>223576</v>
          </cell>
          <cell r="CA26">
            <v>79945</v>
          </cell>
          <cell r="CB26">
            <v>15119</v>
          </cell>
          <cell r="CC26">
            <v>24000</v>
          </cell>
          <cell r="CD26">
            <v>9664</v>
          </cell>
          <cell r="CE26">
            <v>72343</v>
          </cell>
          <cell r="CF26">
            <v>144472</v>
          </cell>
          <cell r="CG26">
            <v>64012</v>
          </cell>
        </row>
        <row r="27">
          <cell r="A27" t="str">
            <v>Total circuit kms of line</v>
          </cell>
          <cell r="B27" t="str">
            <v>KMC</v>
          </cell>
          <cell r="C27">
            <v>2008</v>
          </cell>
          <cell r="D27">
            <v>92</v>
          </cell>
          <cell r="E27">
            <v>1482</v>
          </cell>
          <cell r="F27">
            <v>747</v>
          </cell>
          <cell r="G27">
            <v>320</v>
          </cell>
          <cell r="H27">
            <v>486</v>
          </cell>
          <cell r="I27">
            <v>1643</v>
          </cell>
          <cell r="J27">
            <v>327</v>
          </cell>
          <cell r="K27">
            <v>1112</v>
          </cell>
          <cell r="L27">
            <v>524</v>
          </cell>
          <cell r="M27">
            <v>146</v>
          </cell>
          <cell r="N27">
            <v>27</v>
          </cell>
          <cell r="O27">
            <v>795</v>
          </cell>
          <cell r="P27">
            <v>0</v>
          </cell>
          <cell r="Q27">
            <v>27</v>
          </cell>
          <cell r="R27">
            <v>0</v>
          </cell>
          <cell r="S27">
            <v>147</v>
          </cell>
          <cell r="T27">
            <v>1133</v>
          </cell>
          <cell r="U27">
            <v>177</v>
          </cell>
          <cell r="V27">
            <v>5246</v>
          </cell>
          <cell r="W27">
            <v>265</v>
          </cell>
          <cell r="X27">
            <v>137</v>
          </cell>
          <cell r="Y27">
            <v>467</v>
          </cell>
          <cell r="Z27">
            <v>274</v>
          </cell>
          <cell r="AA27">
            <v>84</v>
          </cell>
          <cell r="AB27">
            <v>9</v>
          </cell>
          <cell r="AC27">
            <v>1845</v>
          </cell>
          <cell r="AD27">
            <v>871</v>
          </cell>
          <cell r="AE27">
            <v>238</v>
          </cell>
          <cell r="AF27">
            <v>1049</v>
          </cell>
          <cell r="AG27">
            <v>1716</v>
          </cell>
          <cell r="AH27">
            <v>1363</v>
          </cell>
          <cell r="AI27">
            <v>68</v>
          </cell>
          <cell r="AJ27">
            <v>3294</v>
          </cell>
          <cell r="AK27">
            <v>21</v>
          </cell>
          <cell r="AL27">
            <v>65</v>
          </cell>
          <cell r="AM27">
            <v>2744</v>
          </cell>
          <cell r="AN27">
            <v>120516</v>
          </cell>
          <cell r="AO27">
            <v>5353</v>
          </cell>
          <cell r="AP27">
            <v>647</v>
          </cell>
          <cell r="AQ27">
            <v>98</v>
          </cell>
          <cell r="AR27">
            <v>386</v>
          </cell>
          <cell r="AS27">
            <v>1872</v>
          </cell>
          <cell r="AT27">
            <v>114</v>
          </cell>
          <cell r="AU27">
            <v>355</v>
          </cell>
          <cell r="AV27">
            <v>2781</v>
          </cell>
          <cell r="AW27">
            <v>106</v>
          </cell>
          <cell r="AX27">
            <v>115</v>
          </cell>
          <cell r="AY27">
            <v>866</v>
          </cell>
          <cell r="AZ27">
            <v>0</v>
          </cell>
          <cell r="BA27">
            <v>1050</v>
          </cell>
          <cell r="BB27">
            <v>1820</v>
          </cell>
          <cell r="BC27">
            <v>337</v>
          </cell>
          <cell r="BD27">
            <v>691</v>
          </cell>
          <cell r="BE27">
            <v>612</v>
          </cell>
          <cell r="BF27">
            <v>370</v>
          </cell>
          <cell r="BG27">
            <v>1414</v>
          </cell>
          <cell r="BH27">
            <v>161</v>
          </cell>
          <cell r="BI27">
            <v>304</v>
          </cell>
          <cell r="BJ27">
            <v>948</v>
          </cell>
          <cell r="BK27">
            <v>146</v>
          </cell>
          <cell r="BL27">
            <v>728</v>
          </cell>
          <cell r="BM27">
            <v>128</v>
          </cell>
          <cell r="BN27">
            <v>550</v>
          </cell>
          <cell r="BO27">
            <v>311</v>
          </cell>
          <cell r="BP27">
            <v>6109</v>
          </cell>
          <cell r="BQ27">
            <v>55</v>
          </cell>
          <cell r="BR27">
            <v>88</v>
          </cell>
          <cell r="BS27">
            <v>211</v>
          </cell>
          <cell r="BT27">
            <v>244</v>
          </cell>
          <cell r="BU27">
            <v>1172</v>
          </cell>
          <cell r="BV27">
            <v>156</v>
          </cell>
          <cell r="BW27">
            <v>9816</v>
          </cell>
          <cell r="BX27">
            <v>2135</v>
          </cell>
          <cell r="BY27">
            <v>232</v>
          </cell>
          <cell r="BZ27">
            <v>1542</v>
          </cell>
          <cell r="CA27">
            <v>443</v>
          </cell>
          <cell r="CB27">
            <v>75</v>
          </cell>
          <cell r="CC27">
            <v>65</v>
          </cell>
          <cell r="CD27">
            <v>36</v>
          </cell>
          <cell r="CE27">
            <v>440</v>
          </cell>
          <cell r="CF27">
            <v>1030</v>
          </cell>
          <cell r="CG27">
            <v>246</v>
          </cell>
        </row>
        <row r="28">
          <cell r="A28" t="str">
            <v>Overhead circuit kms of line</v>
          </cell>
          <cell r="B28" t="str">
            <v>KMCO</v>
          </cell>
          <cell r="C28">
            <v>2008</v>
          </cell>
          <cell r="D28">
            <v>92</v>
          </cell>
          <cell r="E28">
            <v>667</v>
          </cell>
          <cell r="F28">
            <v>574</v>
          </cell>
          <cell r="G28">
            <v>282</v>
          </cell>
          <cell r="H28">
            <v>265</v>
          </cell>
          <cell r="I28">
            <v>1002</v>
          </cell>
          <cell r="J28">
            <v>214</v>
          </cell>
          <cell r="K28">
            <v>730</v>
          </cell>
          <cell r="L28">
            <v>482</v>
          </cell>
          <cell r="M28">
            <v>77</v>
          </cell>
          <cell r="N28">
            <v>26</v>
          </cell>
          <cell r="O28">
            <v>569</v>
          </cell>
          <cell r="P28">
            <v>0</v>
          </cell>
          <cell r="Q28">
            <v>15</v>
          </cell>
          <cell r="R28">
            <v>0</v>
          </cell>
          <cell r="S28">
            <v>89</v>
          </cell>
          <cell r="T28">
            <v>723</v>
          </cell>
          <cell r="U28">
            <v>168</v>
          </cell>
          <cell r="V28">
            <v>1816</v>
          </cell>
          <cell r="W28">
            <v>210</v>
          </cell>
          <cell r="X28">
            <v>126</v>
          </cell>
          <cell r="Y28">
            <v>227</v>
          </cell>
          <cell r="Z28">
            <v>184</v>
          </cell>
          <cell r="AA28">
            <v>76</v>
          </cell>
          <cell r="AB28">
            <v>8</v>
          </cell>
          <cell r="AC28">
            <v>1841</v>
          </cell>
          <cell r="AD28">
            <v>696</v>
          </cell>
          <cell r="AE28">
            <v>178</v>
          </cell>
          <cell r="AF28">
            <v>429</v>
          </cell>
          <cell r="AG28">
            <v>1633</v>
          </cell>
          <cell r="AH28">
            <v>882</v>
          </cell>
          <cell r="AI28">
            <v>57</v>
          </cell>
          <cell r="AJ28">
            <v>1519</v>
          </cell>
          <cell r="AK28">
            <v>18</v>
          </cell>
          <cell r="AL28">
            <v>56</v>
          </cell>
          <cell r="AM28">
            <v>806</v>
          </cell>
          <cell r="AN28">
            <v>116265</v>
          </cell>
          <cell r="AO28">
            <v>2730</v>
          </cell>
          <cell r="AP28">
            <v>525</v>
          </cell>
          <cell r="AQ28">
            <v>88</v>
          </cell>
          <cell r="AR28">
            <v>252</v>
          </cell>
          <cell r="AS28">
            <v>1044</v>
          </cell>
          <cell r="AT28">
            <v>95</v>
          </cell>
          <cell r="AU28">
            <v>284</v>
          </cell>
          <cell r="AV28">
            <v>1369</v>
          </cell>
          <cell r="AW28">
            <v>81</v>
          </cell>
          <cell r="AX28">
            <v>79</v>
          </cell>
          <cell r="AY28">
            <v>546</v>
          </cell>
          <cell r="AZ28">
            <v>0</v>
          </cell>
          <cell r="BA28">
            <v>583</v>
          </cell>
          <cell r="BB28">
            <v>1387</v>
          </cell>
          <cell r="BC28">
            <v>247</v>
          </cell>
          <cell r="BD28">
            <v>607</v>
          </cell>
          <cell r="BE28">
            <v>516</v>
          </cell>
          <cell r="BF28">
            <v>365</v>
          </cell>
          <cell r="BG28">
            <v>547</v>
          </cell>
          <cell r="BH28">
            <v>95</v>
          </cell>
          <cell r="BI28">
            <v>245</v>
          </cell>
          <cell r="BJ28">
            <v>510</v>
          </cell>
          <cell r="BK28">
            <v>127</v>
          </cell>
          <cell r="BL28">
            <v>612</v>
          </cell>
          <cell r="BM28">
            <v>117</v>
          </cell>
          <cell r="BN28">
            <v>384</v>
          </cell>
          <cell r="BO28">
            <v>296</v>
          </cell>
          <cell r="BP28">
            <v>1925</v>
          </cell>
          <cell r="BQ28">
            <v>53</v>
          </cell>
          <cell r="BR28">
            <v>79</v>
          </cell>
          <cell r="BS28">
            <v>205</v>
          </cell>
          <cell r="BT28">
            <v>158</v>
          </cell>
          <cell r="BU28">
            <v>940</v>
          </cell>
          <cell r="BV28">
            <v>102</v>
          </cell>
          <cell r="BW28">
            <v>4218</v>
          </cell>
          <cell r="BX28">
            <v>1386</v>
          </cell>
          <cell r="BY28">
            <v>125</v>
          </cell>
          <cell r="BZ28">
            <v>1059</v>
          </cell>
          <cell r="CA28">
            <v>330</v>
          </cell>
          <cell r="CB28">
            <v>66</v>
          </cell>
          <cell r="CC28">
            <v>52</v>
          </cell>
          <cell r="CD28">
            <v>25</v>
          </cell>
          <cell r="CE28">
            <v>309</v>
          </cell>
          <cell r="CF28">
            <v>495</v>
          </cell>
          <cell r="CG28">
            <v>156</v>
          </cell>
        </row>
        <row r="29">
          <cell r="A29" t="str">
            <v>Underground circuit kms ofline</v>
          </cell>
          <cell r="B29" t="str">
            <v>KMCU</v>
          </cell>
          <cell r="C29">
            <v>2008</v>
          </cell>
          <cell r="D29">
            <v>0</v>
          </cell>
          <cell r="E29">
            <v>815</v>
          </cell>
          <cell r="F29">
            <v>173</v>
          </cell>
          <cell r="G29">
            <v>38</v>
          </cell>
          <cell r="H29">
            <v>221</v>
          </cell>
          <cell r="I29">
            <v>641</v>
          </cell>
          <cell r="J29">
            <v>113</v>
          </cell>
          <cell r="K29">
            <v>382</v>
          </cell>
          <cell r="L29">
            <v>42</v>
          </cell>
          <cell r="M29">
            <v>69</v>
          </cell>
          <cell r="N29">
            <v>1</v>
          </cell>
          <cell r="O29">
            <v>226</v>
          </cell>
          <cell r="P29">
            <v>0</v>
          </cell>
          <cell r="Q29">
            <v>12</v>
          </cell>
          <cell r="R29">
            <v>0</v>
          </cell>
          <cell r="S29">
            <v>58</v>
          </cell>
          <cell r="T29">
            <v>410</v>
          </cell>
          <cell r="U29">
            <v>9</v>
          </cell>
          <cell r="V29">
            <v>3430</v>
          </cell>
          <cell r="W29">
            <v>55</v>
          </cell>
          <cell r="X29">
            <v>11</v>
          </cell>
          <cell r="Y29">
            <v>240</v>
          </cell>
          <cell r="Z29">
            <v>90</v>
          </cell>
          <cell r="AA29">
            <v>8</v>
          </cell>
          <cell r="AB29">
            <v>1</v>
          </cell>
          <cell r="AC29">
            <v>4</v>
          </cell>
          <cell r="AD29">
            <v>175</v>
          </cell>
          <cell r="AE29">
            <v>60</v>
          </cell>
          <cell r="AF29">
            <v>620</v>
          </cell>
          <cell r="AG29">
            <v>83</v>
          </cell>
          <cell r="AH29">
            <v>481</v>
          </cell>
          <cell r="AI29">
            <v>11</v>
          </cell>
          <cell r="AJ29">
            <v>1775</v>
          </cell>
          <cell r="AK29">
            <v>3</v>
          </cell>
          <cell r="AL29">
            <v>9</v>
          </cell>
          <cell r="AM29">
            <v>1938</v>
          </cell>
          <cell r="AN29">
            <v>4251</v>
          </cell>
          <cell r="AO29">
            <v>2623</v>
          </cell>
          <cell r="AP29">
            <v>122</v>
          </cell>
          <cell r="AQ29">
            <v>10</v>
          </cell>
          <cell r="AR29">
            <v>134</v>
          </cell>
          <cell r="AS29">
            <v>828</v>
          </cell>
          <cell r="AT29">
            <v>19</v>
          </cell>
          <cell r="AU29">
            <v>71</v>
          </cell>
          <cell r="AV29">
            <v>1412</v>
          </cell>
          <cell r="AW29">
            <v>25</v>
          </cell>
          <cell r="AX29">
            <v>36</v>
          </cell>
          <cell r="AY29">
            <v>320</v>
          </cell>
          <cell r="AZ29">
            <v>0</v>
          </cell>
          <cell r="BA29">
            <v>467</v>
          </cell>
          <cell r="BB29">
            <v>433</v>
          </cell>
          <cell r="BC29">
            <v>90</v>
          </cell>
          <cell r="BD29">
            <v>84</v>
          </cell>
          <cell r="BE29">
            <v>96</v>
          </cell>
          <cell r="BF29">
            <v>5</v>
          </cell>
          <cell r="BG29">
            <v>867</v>
          </cell>
          <cell r="BH29">
            <v>66</v>
          </cell>
          <cell r="BI29">
            <v>59</v>
          </cell>
          <cell r="BJ29">
            <v>438</v>
          </cell>
          <cell r="BK29">
            <v>19</v>
          </cell>
          <cell r="BL29">
            <v>116</v>
          </cell>
          <cell r="BM29">
            <v>11</v>
          </cell>
          <cell r="BN29">
            <v>166</v>
          </cell>
          <cell r="BO29">
            <v>15</v>
          </cell>
          <cell r="BP29">
            <v>4184</v>
          </cell>
          <cell r="BQ29">
            <v>2</v>
          </cell>
          <cell r="BR29">
            <v>9</v>
          </cell>
          <cell r="BS29">
            <v>6</v>
          </cell>
          <cell r="BT29">
            <v>86</v>
          </cell>
          <cell r="BU29">
            <v>232</v>
          </cell>
          <cell r="BV29">
            <v>54</v>
          </cell>
          <cell r="BW29">
            <v>5598</v>
          </cell>
          <cell r="BX29">
            <v>749</v>
          </cell>
          <cell r="BY29">
            <v>107</v>
          </cell>
          <cell r="BZ29">
            <v>483</v>
          </cell>
          <cell r="CA29">
            <v>113</v>
          </cell>
          <cell r="CB29">
            <v>9</v>
          </cell>
          <cell r="CC29">
            <v>13</v>
          </cell>
          <cell r="CD29">
            <v>11</v>
          </cell>
          <cell r="CE29">
            <v>131</v>
          </cell>
          <cell r="CF29">
            <v>535</v>
          </cell>
          <cell r="CG29">
            <v>90</v>
          </cell>
        </row>
        <row r="30">
          <cell r="A30" t="str">
            <v>Circuit kilometers 3 phase</v>
          </cell>
          <cell r="B30" t="str">
            <v>KMC3</v>
          </cell>
          <cell r="C30">
            <v>2008</v>
          </cell>
          <cell r="D30">
            <v>47</v>
          </cell>
          <cell r="E30">
            <v>707</v>
          </cell>
          <cell r="F30">
            <v>419</v>
          </cell>
          <cell r="G30">
            <v>162</v>
          </cell>
          <cell r="H30">
            <v>228</v>
          </cell>
          <cell r="I30">
            <v>816</v>
          </cell>
          <cell r="J30">
            <v>172</v>
          </cell>
          <cell r="K30">
            <v>472</v>
          </cell>
          <cell r="L30">
            <v>316</v>
          </cell>
          <cell r="M30">
            <v>69</v>
          </cell>
          <cell r="N30">
            <v>16</v>
          </cell>
          <cell r="O30">
            <v>505</v>
          </cell>
          <cell r="P30">
            <v>0</v>
          </cell>
          <cell r="Q30">
            <v>12</v>
          </cell>
          <cell r="R30">
            <v>0</v>
          </cell>
          <cell r="S30">
            <v>72</v>
          </cell>
          <cell r="T30">
            <v>612</v>
          </cell>
          <cell r="U30">
            <v>106</v>
          </cell>
          <cell r="V30">
            <v>3168</v>
          </cell>
          <cell r="W30">
            <v>143</v>
          </cell>
          <cell r="X30">
            <v>31</v>
          </cell>
          <cell r="Y30">
            <v>167</v>
          </cell>
          <cell r="Z30">
            <v>146</v>
          </cell>
          <cell r="AA30">
            <v>48</v>
          </cell>
          <cell r="AB30">
            <v>4</v>
          </cell>
          <cell r="AC30">
            <v>442</v>
          </cell>
          <cell r="AD30">
            <v>501</v>
          </cell>
          <cell r="AE30">
            <v>105</v>
          </cell>
          <cell r="AF30">
            <v>473</v>
          </cell>
          <cell r="AG30">
            <v>612</v>
          </cell>
          <cell r="AH30">
            <v>408</v>
          </cell>
          <cell r="AI30">
            <v>27</v>
          </cell>
          <cell r="AJ30">
            <v>1722</v>
          </cell>
          <cell r="AK30">
            <v>10</v>
          </cell>
          <cell r="AL30">
            <v>42</v>
          </cell>
          <cell r="AM30">
            <v>1166</v>
          </cell>
          <cell r="AN30">
            <v>45471</v>
          </cell>
          <cell r="AO30">
            <v>2969</v>
          </cell>
          <cell r="AP30">
            <v>365</v>
          </cell>
          <cell r="AQ30">
            <v>61</v>
          </cell>
          <cell r="AR30">
            <v>288</v>
          </cell>
          <cell r="AS30">
            <v>800</v>
          </cell>
          <cell r="AT30">
            <v>76</v>
          </cell>
          <cell r="AU30">
            <v>163</v>
          </cell>
          <cell r="AV30">
            <v>1323</v>
          </cell>
          <cell r="AW30">
            <v>61</v>
          </cell>
          <cell r="AX30">
            <v>79</v>
          </cell>
          <cell r="AY30">
            <v>429</v>
          </cell>
          <cell r="AZ30">
            <v>0</v>
          </cell>
          <cell r="BA30">
            <v>324</v>
          </cell>
          <cell r="BB30">
            <v>799</v>
          </cell>
          <cell r="BC30">
            <v>178</v>
          </cell>
          <cell r="BD30">
            <v>332</v>
          </cell>
          <cell r="BE30">
            <v>366</v>
          </cell>
          <cell r="BF30">
            <v>200</v>
          </cell>
          <cell r="BG30">
            <v>731</v>
          </cell>
          <cell r="BH30">
            <v>91</v>
          </cell>
          <cell r="BI30">
            <v>222</v>
          </cell>
          <cell r="BJ30">
            <v>353</v>
          </cell>
          <cell r="BK30">
            <v>94</v>
          </cell>
          <cell r="BL30">
            <v>455</v>
          </cell>
          <cell r="BM30">
            <v>84</v>
          </cell>
          <cell r="BN30">
            <v>349</v>
          </cell>
          <cell r="BO30">
            <v>175</v>
          </cell>
          <cell r="BP30">
            <v>2815</v>
          </cell>
          <cell r="BQ30">
            <v>34</v>
          </cell>
          <cell r="BR30">
            <v>44</v>
          </cell>
          <cell r="BS30">
            <v>72</v>
          </cell>
          <cell r="BT30">
            <v>143</v>
          </cell>
          <cell r="BU30">
            <v>639</v>
          </cell>
          <cell r="BV30">
            <v>72</v>
          </cell>
          <cell r="BW30">
            <v>6004</v>
          </cell>
          <cell r="BX30">
            <v>1076</v>
          </cell>
          <cell r="BY30">
            <v>96</v>
          </cell>
          <cell r="BZ30">
            <v>702</v>
          </cell>
          <cell r="CA30">
            <v>285</v>
          </cell>
          <cell r="CB30">
            <v>47</v>
          </cell>
          <cell r="CC30">
            <v>44</v>
          </cell>
          <cell r="CD30">
            <v>18</v>
          </cell>
          <cell r="CE30">
            <v>249</v>
          </cell>
          <cell r="CF30">
            <v>466</v>
          </cell>
          <cell r="CG30">
            <v>162</v>
          </cell>
        </row>
        <row r="31">
          <cell r="A31" t="str">
            <v>Circuit kilometers 2 phase</v>
          </cell>
          <cell r="B31" t="str">
            <v>KMC2</v>
          </cell>
          <cell r="C31">
            <v>2008</v>
          </cell>
          <cell r="D31">
            <v>0</v>
          </cell>
          <cell r="E31">
            <v>0</v>
          </cell>
          <cell r="F31">
            <v>5</v>
          </cell>
          <cell r="G31">
            <v>10</v>
          </cell>
          <cell r="H31">
            <v>0</v>
          </cell>
          <cell r="I31">
            <v>0</v>
          </cell>
          <cell r="J31">
            <v>8</v>
          </cell>
          <cell r="K31">
            <v>2</v>
          </cell>
          <cell r="L31">
            <v>88</v>
          </cell>
          <cell r="M31">
            <v>0</v>
          </cell>
          <cell r="N31">
            <v>2</v>
          </cell>
          <cell r="O31">
            <v>2</v>
          </cell>
          <cell r="P31">
            <v>0</v>
          </cell>
          <cell r="Q31">
            <v>1</v>
          </cell>
          <cell r="R31">
            <v>0</v>
          </cell>
          <cell r="S31">
            <v>2</v>
          </cell>
          <cell r="T31">
            <v>24</v>
          </cell>
          <cell r="U31">
            <v>9</v>
          </cell>
          <cell r="V31">
            <v>101</v>
          </cell>
          <cell r="W31">
            <v>2</v>
          </cell>
          <cell r="X31">
            <v>1</v>
          </cell>
          <cell r="Y31">
            <v>0</v>
          </cell>
          <cell r="Z31">
            <v>5</v>
          </cell>
          <cell r="AA31">
            <v>8</v>
          </cell>
          <cell r="AB31">
            <v>0</v>
          </cell>
          <cell r="AC31">
            <v>38</v>
          </cell>
          <cell r="AD31">
            <v>0</v>
          </cell>
          <cell r="AE31">
            <v>0</v>
          </cell>
          <cell r="AF31">
            <v>0</v>
          </cell>
          <cell r="AG31">
            <v>59</v>
          </cell>
          <cell r="AH31">
            <v>0</v>
          </cell>
          <cell r="AI31">
            <v>0</v>
          </cell>
          <cell r="AJ31">
            <v>21</v>
          </cell>
          <cell r="AK31">
            <v>2</v>
          </cell>
          <cell r="AL31">
            <v>0</v>
          </cell>
          <cell r="AM31">
            <v>21</v>
          </cell>
          <cell r="AN31">
            <v>3603</v>
          </cell>
          <cell r="AO31">
            <v>165</v>
          </cell>
          <cell r="AP31">
            <v>16</v>
          </cell>
          <cell r="AQ31">
            <v>0</v>
          </cell>
          <cell r="AR31">
            <v>3</v>
          </cell>
          <cell r="AS31">
            <v>0</v>
          </cell>
          <cell r="AT31">
            <v>0</v>
          </cell>
          <cell r="AU31">
            <v>6</v>
          </cell>
          <cell r="AV31">
            <v>0</v>
          </cell>
          <cell r="AW31">
            <v>1</v>
          </cell>
          <cell r="AX31">
            <v>0</v>
          </cell>
          <cell r="AY31">
            <v>25</v>
          </cell>
          <cell r="AZ31">
            <v>0</v>
          </cell>
          <cell r="BA31">
            <v>7</v>
          </cell>
          <cell r="BB31">
            <v>3</v>
          </cell>
          <cell r="BC31">
            <v>1</v>
          </cell>
          <cell r="BD31">
            <v>0</v>
          </cell>
          <cell r="BE31">
            <v>0</v>
          </cell>
          <cell r="BF31">
            <v>0</v>
          </cell>
          <cell r="BG31">
            <v>0</v>
          </cell>
          <cell r="BH31">
            <v>0</v>
          </cell>
          <cell r="BI31">
            <v>6</v>
          </cell>
          <cell r="BJ31">
            <v>0</v>
          </cell>
          <cell r="BK31">
            <v>1</v>
          </cell>
          <cell r="BL31">
            <v>10</v>
          </cell>
          <cell r="BM31">
            <v>0</v>
          </cell>
          <cell r="BN31">
            <v>8</v>
          </cell>
          <cell r="BO31">
            <v>0</v>
          </cell>
          <cell r="BP31">
            <v>91</v>
          </cell>
          <cell r="BQ31">
            <v>1</v>
          </cell>
          <cell r="BR31">
            <v>0</v>
          </cell>
          <cell r="BS31">
            <v>0</v>
          </cell>
          <cell r="BT31">
            <v>13</v>
          </cell>
          <cell r="BU31">
            <v>0</v>
          </cell>
          <cell r="BV31">
            <v>0</v>
          </cell>
          <cell r="BW31">
            <v>62</v>
          </cell>
          <cell r="BX31">
            <v>22</v>
          </cell>
          <cell r="BY31">
            <v>9</v>
          </cell>
          <cell r="BZ31">
            <v>7</v>
          </cell>
          <cell r="CA31">
            <v>1</v>
          </cell>
          <cell r="CB31">
            <v>0</v>
          </cell>
          <cell r="CC31">
            <v>0</v>
          </cell>
          <cell r="CD31">
            <v>0</v>
          </cell>
          <cell r="CE31">
            <v>4</v>
          </cell>
          <cell r="CF31">
            <v>11</v>
          </cell>
          <cell r="CG31">
            <v>3</v>
          </cell>
        </row>
        <row r="32">
          <cell r="A32" t="str">
            <v>Circuit kms single phase</v>
          </cell>
          <cell r="B32" t="str">
            <v>KMC1</v>
          </cell>
          <cell r="C32">
            <v>2008</v>
          </cell>
          <cell r="D32">
            <v>45</v>
          </cell>
          <cell r="E32">
            <v>775</v>
          </cell>
          <cell r="F32">
            <v>323</v>
          </cell>
          <cell r="G32">
            <v>148</v>
          </cell>
          <cell r="H32">
            <v>258</v>
          </cell>
          <cell r="I32">
            <v>827</v>
          </cell>
          <cell r="J32">
            <v>147</v>
          </cell>
          <cell r="K32">
            <v>638</v>
          </cell>
          <cell r="L32">
            <v>120</v>
          </cell>
          <cell r="M32">
            <v>77</v>
          </cell>
          <cell r="N32">
            <v>9</v>
          </cell>
          <cell r="O32">
            <v>288</v>
          </cell>
          <cell r="P32">
            <v>0</v>
          </cell>
          <cell r="Q32">
            <v>14</v>
          </cell>
          <cell r="R32">
            <v>0</v>
          </cell>
          <cell r="S32">
            <v>73</v>
          </cell>
          <cell r="T32">
            <v>497</v>
          </cell>
          <cell r="U32">
            <v>62</v>
          </cell>
          <cell r="V32">
            <v>1977</v>
          </cell>
          <cell r="W32">
            <v>120</v>
          </cell>
          <cell r="X32">
            <v>105</v>
          </cell>
          <cell r="Y32">
            <v>300</v>
          </cell>
          <cell r="Z32">
            <v>123</v>
          </cell>
          <cell r="AA32">
            <v>28</v>
          </cell>
          <cell r="AB32">
            <v>5</v>
          </cell>
          <cell r="AC32">
            <v>1365</v>
          </cell>
          <cell r="AD32">
            <v>370</v>
          </cell>
          <cell r="AE32">
            <v>133</v>
          </cell>
          <cell r="AF32">
            <v>576</v>
          </cell>
          <cell r="AG32">
            <v>1045</v>
          </cell>
          <cell r="AH32">
            <v>955</v>
          </cell>
          <cell r="AI32">
            <v>41</v>
          </cell>
          <cell r="AJ32">
            <v>1551</v>
          </cell>
          <cell r="AK32">
            <v>9</v>
          </cell>
          <cell r="AL32">
            <v>23</v>
          </cell>
          <cell r="AM32">
            <v>1557</v>
          </cell>
          <cell r="AN32">
            <v>71442</v>
          </cell>
          <cell r="AO32">
            <v>2219</v>
          </cell>
          <cell r="AP32">
            <v>266</v>
          </cell>
          <cell r="AQ32">
            <v>37</v>
          </cell>
          <cell r="AR32">
            <v>95</v>
          </cell>
          <cell r="AS32">
            <v>1072</v>
          </cell>
          <cell r="AT32">
            <v>38</v>
          </cell>
          <cell r="AU32">
            <v>186</v>
          </cell>
          <cell r="AV32">
            <v>1458</v>
          </cell>
          <cell r="AW32">
            <v>44</v>
          </cell>
          <cell r="AX32">
            <v>36</v>
          </cell>
          <cell r="AY32">
            <v>412</v>
          </cell>
          <cell r="AZ32">
            <v>0</v>
          </cell>
          <cell r="BA32">
            <v>719</v>
          </cell>
          <cell r="BB32">
            <v>1018</v>
          </cell>
          <cell r="BC32">
            <v>158</v>
          </cell>
          <cell r="BD32">
            <v>359</v>
          </cell>
          <cell r="BE32">
            <v>246</v>
          </cell>
          <cell r="BF32">
            <v>170</v>
          </cell>
          <cell r="BG32">
            <v>683</v>
          </cell>
          <cell r="BH32">
            <v>70</v>
          </cell>
          <cell r="BI32">
            <v>76</v>
          </cell>
          <cell r="BJ32">
            <v>595</v>
          </cell>
          <cell r="BK32">
            <v>51</v>
          </cell>
          <cell r="BL32">
            <v>263</v>
          </cell>
          <cell r="BM32">
            <v>44</v>
          </cell>
          <cell r="BN32">
            <v>193</v>
          </cell>
          <cell r="BO32">
            <v>136</v>
          </cell>
          <cell r="BP32">
            <v>3203</v>
          </cell>
          <cell r="BQ32">
            <v>20</v>
          </cell>
          <cell r="BR32">
            <v>44</v>
          </cell>
          <cell r="BS32">
            <v>139</v>
          </cell>
          <cell r="BT32">
            <v>88</v>
          </cell>
          <cell r="BU32">
            <v>533</v>
          </cell>
          <cell r="BV32">
            <v>84</v>
          </cell>
          <cell r="BW32">
            <v>3750</v>
          </cell>
          <cell r="BX32">
            <v>1037</v>
          </cell>
          <cell r="BY32">
            <v>127</v>
          </cell>
          <cell r="BZ32">
            <v>833</v>
          </cell>
          <cell r="CA32">
            <v>157</v>
          </cell>
          <cell r="CB32">
            <v>28</v>
          </cell>
          <cell r="CC32">
            <v>21</v>
          </cell>
          <cell r="CD32">
            <v>18</v>
          </cell>
          <cell r="CE32">
            <v>187</v>
          </cell>
          <cell r="CF32">
            <v>553</v>
          </cell>
          <cell r="CG32">
            <v>81</v>
          </cell>
        </row>
        <row r="33">
          <cell r="A33" t="str">
            <v>No transmission transformers</v>
          </cell>
          <cell r="B33" t="str">
            <v>NTRST</v>
          </cell>
          <cell r="C33">
            <v>2008</v>
          </cell>
          <cell r="D33">
            <v>0</v>
          </cell>
          <cell r="E33">
            <v>0</v>
          </cell>
          <cell r="F33">
            <v>0</v>
          </cell>
          <cell r="G33">
            <v>0</v>
          </cell>
          <cell r="H33">
            <v>1</v>
          </cell>
          <cell r="I33">
            <v>0</v>
          </cell>
          <cell r="J33">
            <v>0</v>
          </cell>
          <cell r="K33">
            <v>2</v>
          </cell>
          <cell r="L33">
            <v>2</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v>
          </cell>
          <cell r="AM33">
            <v>2</v>
          </cell>
          <cell r="AN33">
            <v>244</v>
          </cell>
          <cell r="AO33">
            <v>21</v>
          </cell>
          <cell r="AP33">
            <v>0</v>
          </cell>
          <cell r="AQ33">
            <v>3</v>
          </cell>
          <cell r="AR33">
            <v>0</v>
          </cell>
          <cell r="AS33">
            <v>16</v>
          </cell>
          <cell r="AT33">
            <v>0</v>
          </cell>
          <cell r="AU33">
            <v>0</v>
          </cell>
          <cell r="AV33">
            <v>0</v>
          </cell>
          <cell r="AW33">
            <v>0</v>
          </cell>
          <cell r="AX33">
            <v>0</v>
          </cell>
          <cell r="AY33">
            <v>0</v>
          </cell>
          <cell r="AZ33">
            <v>0</v>
          </cell>
          <cell r="BA33">
            <v>0</v>
          </cell>
          <cell r="BB33">
            <v>14</v>
          </cell>
          <cell r="BC33">
            <v>3</v>
          </cell>
          <cell r="BD33">
            <v>1</v>
          </cell>
          <cell r="BE33">
            <v>0</v>
          </cell>
          <cell r="BF33">
            <v>0</v>
          </cell>
          <cell r="BG33">
            <v>0</v>
          </cell>
          <cell r="BH33">
            <v>0</v>
          </cell>
          <cell r="BI33">
            <v>0</v>
          </cell>
          <cell r="BJ33">
            <v>0</v>
          </cell>
          <cell r="BK33">
            <v>0</v>
          </cell>
          <cell r="BL33">
            <v>8</v>
          </cell>
          <cell r="BM33">
            <v>0</v>
          </cell>
          <cell r="BN33">
            <v>0</v>
          </cell>
          <cell r="BO33">
            <v>0</v>
          </cell>
          <cell r="BP33">
            <v>10</v>
          </cell>
          <cell r="BQ33">
            <v>0</v>
          </cell>
          <cell r="BR33">
            <v>0</v>
          </cell>
          <cell r="BS33">
            <v>0</v>
          </cell>
          <cell r="BT33">
            <v>0</v>
          </cell>
          <cell r="BU33">
            <v>0</v>
          </cell>
          <cell r="BV33">
            <v>0</v>
          </cell>
          <cell r="BW33">
            <v>0</v>
          </cell>
          <cell r="BX33">
            <v>0</v>
          </cell>
          <cell r="BY33">
            <v>0</v>
          </cell>
          <cell r="BZ33">
            <v>8</v>
          </cell>
          <cell r="CA33">
            <v>0</v>
          </cell>
          <cell r="CB33">
            <v>0</v>
          </cell>
          <cell r="CC33">
            <v>0</v>
          </cell>
          <cell r="CD33">
            <v>0</v>
          </cell>
          <cell r="CE33">
            <v>0</v>
          </cell>
          <cell r="CF33">
            <v>0</v>
          </cell>
          <cell r="CG33">
            <v>0</v>
          </cell>
        </row>
        <row r="34">
          <cell r="A34" t="str">
            <v>No subtransmission transformer</v>
          </cell>
          <cell r="B34" t="str">
            <v>NTRFST</v>
          </cell>
          <cell r="C34">
            <v>2008</v>
          </cell>
          <cell r="D34">
            <v>4</v>
          </cell>
          <cell r="E34">
            <v>40</v>
          </cell>
          <cell r="F34">
            <v>20</v>
          </cell>
          <cell r="G34">
            <v>2</v>
          </cell>
          <cell r="H34">
            <v>0</v>
          </cell>
          <cell r="I34">
            <v>44</v>
          </cell>
          <cell r="J34">
            <v>12</v>
          </cell>
          <cell r="K34">
            <v>3</v>
          </cell>
          <cell r="L34">
            <v>8</v>
          </cell>
          <cell r="M34">
            <v>6</v>
          </cell>
          <cell r="N34">
            <v>0</v>
          </cell>
          <cell r="O34">
            <v>0</v>
          </cell>
          <cell r="P34">
            <v>0</v>
          </cell>
          <cell r="Q34">
            <v>1</v>
          </cell>
          <cell r="R34">
            <v>0</v>
          </cell>
          <cell r="S34">
            <v>0</v>
          </cell>
          <cell r="T34">
            <v>15</v>
          </cell>
          <cell r="U34">
            <v>9</v>
          </cell>
          <cell r="V34">
            <v>123</v>
          </cell>
          <cell r="W34">
            <v>10</v>
          </cell>
          <cell r="X34">
            <v>0</v>
          </cell>
          <cell r="Y34">
            <v>5</v>
          </cell>
          <cell r="Z34">
            <v>6</v>
          </cell>
          <cell r="AA34">
            <v>0</v>
          </cell>
          <cell r="AB34">
            <v>0</v>
          </cell>
          <cell r="AC34">
            <v>30</v>
          </cell>
          <cell r="AD34">
            <v>34</v>
          </cell>
          <cell r="AE34">
            <v>0</v>
          </cell>
          <cell r="AF34">
            <v>1</v>
          </cell>
          <cell r="AG34">
            <v>8</v>
          </cell>
          <cell r="AH34">
            <v>63</v>
          </cell>
          <cell r="AI34">
            <v>0</v>
          </cell>
          <cell r="AJ34">
            <v>71</v>
          </cell>
          <cell r="AK34">
            <v>0</v>
          </cell>
          <cell r="AL34">
            <v>3</v>
          </cell>
          <cell r="AM34">
            <v>18</v>
          </cell>
          <cell r="AN34">
            <v>1460</v>
          </cell>
          <cell r="AO34">
            <v>141</v>
          </cell>
          <cell r="AP34">
            <v>16</v>
          </cell>
          <cell r="AQ34">
            <v>0</v>
          </cell>
          <cell r="AR34">
            <v>34</v>
          </cell>
          <cell r="AS34">
            <v>7</v>
          </cell>
          <cell r="AT34">
            <v>8</v>
          </cell>
          <cell r="AU34">
            <v>7</v>
          </cell>
          <cell r="AV34">
            <v>49</v>
          </cell>
          <cell r="AW34">
            <v>0</v>
          </cell>
          <cell r="AX34">
            <v>6</v>
          </cell>
          <cell r="AY34">
            <v>0</v>
          </cell>
          <cell r="AZ34">
            <v>0</v>
          </cell>
          <cell r="BA34">
            <v>16</v>
          </cell>
          <cell r="BB34">
            <v>0</v>
          </cell>
          <cell r="BC34">
            <v>32</v>
          </cell>
          <cell r="BD34">
            <v>12</v>
          </cell>
          <cell r="BE34">
            <v>21</v>
          </cell>
          <cell r="BF34">
            <v>0</v>
          </cell>
          <cell r="BG34">
            <v>38</v>
          </cell>
          <cell r="BH34">
            <v>0</v>
          </cell>
          <cell r="BI34">
            <v>0</v>
          </cell>
          <cell r="BJ34">
            <v>16</v>
          </cell>
          <cell r="BK34">
            <v>14</v>
          </cell>
          <cell r="BL34">
            <v>33</v>
          </cell>
          <cell r="BM34">
            <v>5</v>
          </cell>
          <cell r="BN34">
            <v>37</v>
          </cell>
          <cell r="BO34">
            <v>8</v>
          </cell>
          <cell r="BP34">
            <v>15</v>
          </cell>
          <cell r="BQ34">
            <v>5</v>
          </cell>
          <cell r="BR34">
            <v>9</v>
          </cell>
          <cell r="BS34">
            <v>0</v>
          </cell>
          <cell r="BT34">
            <v>0</v>
          </cell>
          <cell r="BU34">
            <v>36</v>
          </cell>
          <cell r="BV34">
            <v>3</v>
          </cell>
          <cell r="BW34">
            <v>0</v>
          </cell>
          <cell r="BX34">
            <v>66</v>
          </cell>
          <cell r="BY34">
            <v>4</v>
          </cell>
          <cell r="BZ34">
            <v>27</v>
          </cell>
          <cell r="CA34">
            <v>524</v>
          </cell>
          <cell r="CB34">
            <v>6</v>
          </cell>
          <cell r="CC34">
            <v>4</v>
          </cell>
          <cell r="CD34">
            <v>1</v>
          </cell>
          <cell r="CE34">
            <v>27</v>
          </cell>
          <cell r="CF34">
            <v>22</v>
          </cell>
          <cell r="CG34">
            <v>0</v>
          </cell>
        </row>
        <row r="35">
          <cell r="A35" t="str">
            <v>No distribution transformers</v>
          </cell>
          <cell r="B35" t="str">
            <v>NTRFD</v>
          </cell>
          <cell r="C35">
            <v>2008</v>
          </cell>
          <cell r="D35">
            <v>324</v>
          </cell>
          <cell r="E35">
            <v>9059</v>
          </cell>
          <cell r="F35">
            <v>5241</v>
          </cell>
          <cell r="G35">
            <v>3041</v>
          </cell>
          <cell r="H35">
            <v>3514</v>
          </cell>
          <cell r="I35">
            <v>9009</v>
          </cell>
          <cell r="J35">
            <v>2088</v>
          </cell>
          <cell r="K35">
            <v>6952</v>
          </cell>
          <cell r="L35">
            <v>2338</v>
          </cell>
          <cell r="M35">
            <v>836</v>
          </cell>
          <cell r="N35">
            <v>1</v>
          </cell>
          <cell r="O35">
            <v>3470</v>
          </cell>
          <cell r="P35">
            <v>0</v>
          </cell>
          <cell r="Q35">
            <v>288</v>
          </cell>
          <cell r="R35">
            <v>0</v>
          </cell>
          <cell r="S35">
            <v>1539</v>
          </cell>
          <cell r="T35">
            <v>8278</v>
          </cell>
          <cell r="U35">
            <v>785</v>
          </cell>
          <cell r="V35">
            <v>25426</v>
          </cell>
          <cell r="W35">
            <v>1563</v>
          </cell>
          <cell r="X35">
            <v>727</v>
          </cell>
          <cell r="Y35">
            <v>3064</v>
          </cell>
          <cell r="Z35">
            <v>2418</v>
          </cell>
          <cell r="AA35">
            <v>792</v>
          </cell>
          <cell r="AB35">
            <v>75</v>
          </cell>
          <cell r="AC35">
            <v>4728</v>
          </cell>
          <cell r="AD35">
            <v>5496</v>
          </cell>
          <cell r="AE35">
            <v>1464</v>
          </cell>
          <cell r="AF35">
            <v>5759</v>
          </cell>
          <cell r="AG35">
            <v>7238</v>
          </cell>
          <cell r="AH35">
            <v>3676</v>
          </cell>
          <cell r="AI35">
            <v>60</v>
          </cell>
          <cell r="AJ35">
            <v>25248</v>
          </cell>
          <cell r="AK35">
            <v>180</v>
          </cell>
          <cell r="AL35">
            <v>741</v>
          </cell>
          <cell r="AM35">
            <v>15125</v>
          </cell>
          <cell r="AN35">
            <v>542376</v>
          </cell>
          <cell r="AO35">
            <v>39934</v>
          </cell>
          <cell r="AP35">
            <v>3193</v>
          </cell>
          <cell r="AQ35">
            <v>688</v>
          </cell>
          <cell r="AR35">
            <v>2004</v>
          </cell>
          <cell r="AS35">
            <v>10148</v>
          </cell>
          <cell r="AT35">
            <v>980</v>
          </cell>
          <cell r="AU35">
            <v>1965</v>
          </cell>
          <cell r="AV35">
            <v>15077</v>
          </cell>
          <cell r="AW35">
            <v>1162</v>
          </cell>
          <cell r="AX35">
            <v>1235</v>
          </cell>
          <cell r="AY35">
            <v>4708</v>
          </cell>
          <cell r="AZ35">
            <v>0</v>
          </cell>
          <cell r="BA35">
            <v>4009</v>
          </cell>
          <cell r="BB35">
            <v>9108</v>
          </cell>
          <cell r="BC35">
            <v>1745</v>
          </cell>
          <cell r="BD35">
            <v>4445</v>
          </cell>
          <cell r="BE35">
            <v>3961</v>
          </cell>
          <cell r="BF35">
            <v>0</v>
          </cell>
          <cell r="BG35">
            <v>8217</v>
          </cell>
          <cell r="BH35">
            <v>1293</v>
          </cell>
          <cell r="BI35">
            <v>1758</v>
          </cell>
          <cell r="BJ35">
            <v>6387</v>
          </cell>
          <cell r="BK35">
            <v>1592</v>
          </cell>
          <cell r="BL35">
            <v>5998</v>
          </cell>
          <cell r="BM35">
            <v>687</v>
          </cell>
          <cell r="BN35">
            <v>3752</v>
          </cell>
          <cell r="BO35">
            <v>2047</v>
          </cell>
          <cell r="BP35">
            <v>34300</v>
          </cell>
          <cell r="BQ35">
            <v>645</v>
          </cell>
          <cell r="BR35">
            <v>970</v>
          </cell>
          <cell r="BS35">
            <v>831</v>
          </cell>
          <cell r="BT35">
            <v>1377</v>
          </cell>
          <cell r="BU35">
            <v>7003</v>
          </cell>
          <cell r="BV35">
            <v>850</v>
          </cell>
          <cell r="BW35">
            <v>60871</v>
          </cell>
          <cell r="BX35">
            <v>16107</v>
          </cell>
          <cell r="BY35">
            <v>1446</v>
          </cell>
          <cell r="BZ35">
            <v>7508</v>
          </cell>
          <cell r="CA35">
            <v>1961</v>
          </cell>
          <cell r="CB35">
            <v>676</v>
          </cell>
          <cell r="CC35">
            <v>433</v>
          </cell>
          <cell r="CD35">
            <v>240</v>
          </cell>
          <cell r="CE35">
            <v>2839</v>
          </cell>
          <cell r="CF35">
            <v>5234</v>
          </cell>
          <cell r="CG35">
            <v>1608</v>
          </cell>
        </row>
        <row r="36">
          <cell r="A36" t="str">
            <v>Utility average load factor</v>
          </cell>
          <cell r="B36" t="str">
            <v>LF</v>
          </cell>
          <cell r="C36">
            <v>2008</v>
          </cell>
          <cell r="D36">
            <v>74</v>
          </cell>
          <cell r="E36">
            <v>67</v>
          </cell>
          <cell r="F36">
            <v>88</v>
          </cell>
          <cell r="G36">
            <v>65</v>
          </cell>
          <cell r="H36">
            <v>74</v>
          </cell>
          <cell r="I36">
            <v>71</v>
          </cell>
          <cell r="J36">
            <v>77</v>
          </cell>
          <cell r="K36">
            <v>72</v>
          </cell>
          <cell r="L36">
            <v>73</v>
          </cell>
          <cell r="M36">
            <v>71</v>
          </cell>
          <cell r="N36">
            <v>76</v>
          </cell>
          <cell r="O36">
            <v>73</v>
          </cell>
          <cell r="P36">
            <v>0</v>
          </cell>
          <cell r="Q36">
            <v>66</v>
          </cell>
          <cell r="R36">
            <v>0</v>
          </cell>
          <cell r="S36">
            <v>0</v>
          </cell>
          <cell r="T36">
            <v>59</v>
          </cell>
          <cell r="U36">
            <v>68</v>
          </cell>
          <cell r="V36">
            <v>74</v>
          </cell>
          <cell r="W36">
            <v>71</v>
          </cell>
          <cell r="X36">
            <v>73</v>
          </cell>
          <cell r="Y36">
            <v>75</v>
          </cell>
          <cell r="Z36">
            <v>89</v>
          </cell>
          <cell r="AA36">
            <v>71</v>
          </cell>
          <cell r="AB36">
            <v>66</v>
          </cell>
          <cell r="AC36">
            <v>76</v>
          </cell>
          <cell r="AD36">
            <v>76</v>
          </cell>
          <cell r="AE36">
            <v>75</v>
          </cell>
          <cell r="AF36">
            <v>74</v>
          </cell>
          <cell r="AG36">
            <v>57</v>
          </cell>
          <cell r="AH36">
            <v>83</v>
          </cell>
          <cell r="AI36">
            <v>65</v>
          </cell>
          <cell r="AJ36">
            <v>76</v>
          </cell>
          <cell r="AK36">
            <v>70</v>
          </cell>
          <cell r="AL36">
            <v>71</v>
          </cell>
          <cell r="AM36">
            <v>73</v>
          </cell>
          <cell r="AN36">
            <v>81</v>
          </cell>
          <cell r="AO36">
            <v>77</v>
          </cell>
          <cell r="AP36">
            <v>57</v>
          </cell>
          <cell r="AQ36">
            <v>68</v>
          </cell>
          <cell r="AR36">
            <v>87</v>
          </cell>
          <cell r="AS36">
            <v>72</v>
          </cell>
          <cell r="AT36">
            <v>75</v>
          </cell>
          <cell r="AU36">
            <v>71</v>
          </cell>
          <cell r="AV36">
            <v>72</v>
          </cell>
          <cell r="AW36">
            <v>72</v>
          </cell>
          <cell r="AX36">
            <v>72</v>
          </cell>
          <cell r="AY36">
            <v>73</v>
          </cell>
          <cell r="AZ36">
            <v>0</v>
          </cell>
          <cell r="BA36">
            <v>70</v>
          </cell>
          <cell r="BB36">
            <v>0</v>
          </cell>
          <cell r="BC36">
            <v>71</v>
          </cell>
          <cell r="BD36">
            <v>71</v>
          </cell>
          <cell r="BE36">
            <v>75</v>
          </cell>
          <cell r="BF36">
            <v>72</v>
          </cell>
          <cell r="BG36">
            <v>69</v>
          </cell>
          <cell r="BH36">
            <v>73</v>
          </cell>
          <cell r="BI36">
            <v>77</v>
          </cell>
          <cell r="BJ36">
            <v>64</v>
          </cell>
          <cell r="BK36">
            <v>79</v>
          </cell>
          <cell r="BL36">
            <v>75</v>
          </cell>
          <cell r="BM36">
            <v>69978</v>
          </cell>
          <cell r="BN36">
            <v>73</v>
          </cell>
          <cell r="BO36">
            <v>67</v>
          </cell>
          <cell r="BP36">
            <v>70</v>
          </cell>
          <cell r="BQ36">
            <v>72</v>
          </cell>
          <cell r="BR36">
            <v>0</v>
          </cell>
          <cell r="BS36">
            <v>8</v>
          </cell>
          <cell r="BT36">
            <v>60</v>
          </cell>
          <cell r="BU36">
            <v>76</v>
          </cell>
          <cell r="BV36">
            <v>63</v>
          </cell>
          <cell r="BW36">
            <v>76</v>
          </cell>
          <cell r="BX36">
            <v>74</v>
          </cell>
          <cell r="BY36">
            <v>0</v>
          </cell>
          <cell r="BZ36">
            <v>72</v>
          </cell>
          <cell r="CA36">
            <v>699000</v>
          </cell>
          <cell r="CB36">
            <v>87</v>
          </cell>
          <cell r="CC36">
            <v>75</v>
          </cell>
          <cell r="CD36">
            <v>69</v>
          </cell>
          <cell r="CE36">
            <v>70</v>
          </cell>
          <cell r="CF36">
            <v>71</v>
          </cell>
          <cell r="CG36">
            <v>73</v>
          </cell>
        </row>
      </sheetData>
      <sheetData sheetId="9" refreshError="1">
        <row r="1">
          <cell r="A1" t="str">
            <v>Distributor Data for Year ended Dec 31st, 2009</v>
          </cell>
          <cell r="D1" t="str">
            <v>Algoma Power Inc.</v>
          </cell>
          <cell r="E1" t="str">
            <v>Atikokan Hydro Inc.</v>
          </cell>
          <cell r="F1" t="str">
            <v>Bluewater Power Distribution Corporation</v>
          </cell>
          <cell r="G1" t="str">
            <v>Brant County Power Inc.</v>
          </cell>
          <cell r="H1" t="str">
            <v>Brantford Power Inc.</v>
          </cell>
          <cell r="I1" t="str">
            <v>Burlington Hydro Inc.</v>
          </cell>
          <cell r="J1" t="str">
            <v>Cambridge and North Dumfries Hydro Inc.</v>
          </cell>
          <cell r="K1" t="str">
            <v>Fort Erie (CNP)</v>
          </cell>
          <cell r="L1" t="str">
            <v>Centre Wellington Hydro Ltd.</v>
          </cell>
          <cell r="M1" t="str">
            <v>Chapleau Public Utilities Corporation</v>
          </cell>
          <cell r="N1" t="str">
            <v>Chatham-Kent Hydro Inc.</v>
          </cell>
          <cell r="O1" t="str">
            <v>Clinton Power Corporation</v>
          </cell>
          <cell r="P1" t="str">
            <v>COLLUS Power Corp.</v>
          </cell>
          <cell r="Q1" t="str">
            <v>Cooperative Hydro Embrun Inc.</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Frances Power Corporation</v>
          </cell>
          <cell r="Z1" t="str">
            <v>Greater Sudbury Hydro Inc.</v>
          </cell>
          <cell r="AA1" t="str">
            <v>Grimsby Power Incorporated</v>
          </cell>
          <cell r="AB1" t="str">
            <v>Guelph Hydro Electric Systems Inc.</v>
          </cell>
          <cell r="AC1" t="str">
            <v>Haldimand County Hydro Inc.</v>
          </cell>
          <cell r="AD1" t="str">
            <v>Halton Hills Hydro Inc.</v>
          </cell>
          <cell r="AE1" t="str">
            <v>Hearst Power Distribution Company Limited</v>
          </cell>
          <cell r="AF1" t="str">
            <v>Horizon Utilities Corporation</v>
          </cell>
          <cell r="AG1" t="str">
            <v>Hydro 2000 Inc.</v>
          </cell>
          <cell r="AH1" t="str">
            <v>Hydro Hawkesbury Inc.</v>
          </cell>
          <cell r="AI1" t="str">
            <v>Hydro One Brampton Networks Inc.</v>
          </cell>
          <cell r="AJ1" t="str">
            <v>Hydro One Networks Inc.</v>
          </cell>
          <cell r="AK1" t="str">
            <v>Hydro Ottawa Limited</v>
          </cell>
          <cell r="AL1" t="str">
            <v>Innisfil Hydro Distribution Systems Limited</v>
          </cell>
          <cell r="AM1" t="str">
            <v>Kenora Hydro Electric Corporation Ltd.</v>
          </cell>
          <cell r="AN1" t="str">
            <v>Kingston Hydro Corporation</v>
          </cell>
          <cell r="AO1" t="str">
            <v>Kitchener-Wilmot Hydro Inc.</v>
          </cell>
          <cell r="AP1" t="str">
            <v>Lakefront Utilities Inc.</v>
          </cell>
          <cell r="AQ1" t="str">
            <v>Lakeland Power Distribution Ltd.</v>
          </cell>
          <cell r="AR1" t="str">
            <v>London Hydro Inc.</v>
          </cell>
          <cell r="AS1" t="str">
            <v>Middlesex Power Distribution Corporation</v>
          </cell>
          <cell r="AT1" t="str">
            <v>Midland Power Utility Corporation</v>
          </cell>
          <cell r="AU1" t="str">
            <v>Milton Hydro Distribution Inc.</v>
          </cell>
          <cell r="AV1" t="str">
            <v>Newmarket - Tay Power Distribution Ltd.</v>
          </cell>
          <cell r="AW1" t="str">
            <v>Niagara Peninsula Energy Inc.</v>
          </cell>
          <cell r="AX1" t="str">
            <v>Niagara-on-the-Lake Hydro Inc.</v>
          </cell>
          <cell r="AY1" t="str">
            <v>Norfolk Power Distribution Inc.</v>
          </cell>
          <cell r="AZ1" t="str">
            <v>North Bay Hydro Distribution Limited</v>
          </cell>
          <cell r="BA1" t="str">
            <v>Northern Ontario Wires Inc.</v>
          </cell>
          <cell r="BB1" t="str">
            <v>Oakville Hydro Electricity Distribution Inc.</v>
          </cell>
          <cell r="BC1" t="str">
            <v>Orangeville Hydro Limited</v>
          </cell>
          <cell r="BD1" t="str">
            <v>Orillia Power Distribution Corporation</v>
          </cell>
          <cell r="BE1" t="str">
            <v>Oshawa PUC Networks Inc.</v>
          </cell>
          <cell r="BF1" t="str">
            <v>Ottawa River Power Corporation</v>
          </cell>
          <cell r="BG1" t="str">
            <v>Parry Sound Power Corporation</v>
          </cell>
          <cell r="BH1" t="str">
            <v>Peterborough Distribution Incorporated</v>
          </cell>
          <cell r="BI1" t="str">
            <v>Port Colborne (CNP)</v>
          </cell>
          <cell r="BJ1" t="str">
            <v>PowerStream Inc.</v>
          </cell>
          <cell r="BK1" t="str">
            <v>PUC Distribution Inc.</v>
          </cell>
          <cell r="BL1" t="str">
            <v>Renfrew Hydro Inc.</v>
          </cell>
          <cell r="BM1" t="str">
            <v>Rideau St. Lawrence Distribution Inc.</v>
          </cell>
          <cell r="BN1" t="str">
            <v>Sioux Lookout Hydro Inc.</v>
          </cell>
          <cell r="BO1" t="str">
            <v>St. Thomas Energy Inc.</v>
          </cell>
          <cell r="BP1" t="str">
            <v>Thunder Bay Hydro Electricity Distribution Inc.</v>
          </cell>
          <cell r="BQ1" t="str">
            <v>Tillsonburg Hydro Inc.</v>
          </cell>
          <cell r="BR1" t="str">
            <v>Toronto Hydro-Electric System Limited</v>
          </cell>
          <cell r="BS1" t="str">
            <v>Veridian Connections Inc.</v>
          </cell>
          <cell r="BT1" t="str">
            <v>Wasaga Distribution Inc.</v>
          </cell>
          <cell r="BU1" t="str">
            <v>Waterloo North Hydro Inc.</v>
          </cell>
          <cell r="BV1" t="str">
            <v>Welland Hydro-Electric System Corp.</v>
          </cell>
          <cell r="BW1" t="str">
            <v>Wellington North Power Inc.</v>
          </cell>
          <cell r="BX1" t="str">
            <v>West Coast Huron Energy Inc.</v>
          </cell>
          <cell r="BY1" t="str">
            <v>West Perth Power Inc.</v>
          </cell>
          <cell r="BZ1" t="str">
            <v>Westario Power Inc.</v>
          </cell>
          <cell r="CA1" t="str">
            <v>Whitby Hydro Electric Corporation</v>
          </cell>
          <cell r="CB1" t="str">
            <v>Woodstock Hydro Services Inc.</v>
          </cell>
          <cell r="CC1" t="str">
            <v>Eastern Ontario Power Inc.</v>
          </cell>
        </row>
        <row r="2">
          <cell r="A2" t="str">
            <v>PEG Variables</v>
          </cell>
          <cell r="B2" t="str">
            <v>Name</v>
          </cell>
          <cell r="C2" t="str">
            <v>Year</v>
          </cell>
        </row>
        <row r="4">
          <cell r="A4" t="str">
            <v>Total Plant in Service</v>
          </cell>
          <cell r="B4" t="str">
            <v>PTOT</v>
          </cell>
          <cell r="C4">
            <v>2009</v>
          </cell>
          <cell r="D4">
            <v>106402682.92999998</v>
          </cell>
          <cell r="E4">
            <v>4804895.3999999994</v>
          </cell>
          <cell r="F4">
            <v>98989479</v>
          </cell>
          <cell r="G4">
            <v>25711311</v>
          </cell>
          <cell r="H4">
            <v>86540522.419999987</v>
          </cell>
          <cell r="I4">
            <v>217490576.91999996</v>
          </cell>
          <cell r="J4">
            <v>182144958</v>
          </cell>
          <cell r="K4">
            <v>83743116.959999993</v>
          </cell>
          <cell r="L4">
            <v>16577266.909999998</v>
          </cell>
          <cell r="M4">
            <v>2233374.36</v>
          </cell>
          <cell r="N4">
            <v>79747849.899999991</v>
          </cell>
          <cell r="O4">
            <v>1784232.37</v>
          </cell>
          <cell r="P4">
            <v>34119632.689999998</v>
          </cell>
          <cell r="Q4">
            <v>3262563.9400000004</v>
          </cell>
          <cell r="R4">
            <v>26077424.750000004</v>
          </cell>
          <cell r="S4">
            <v>898904168</v>
          </cell>
          <cell r="T4">
            <v>291666769.05000001</v>
          </cell>
          <cell r="U4">
            <v>27622739.760000002</v>
          </cell>
          <cell r="V4">
            <v>6527250.9100000001</v>
          </cell>
          <cell r="W4">
            <v>54000481.93</v>
          </cell>
          <cell r="X4">
            <v>77219501</v>
          </cell>
          <cell r="Y4">
            <v>10110277.949999999</v>
          </cell>
          <cell r="Z4">
            <v>174014078.35999998</v>
          </cell>
          <cell r="AA4">
            <v>27924244.559999999</v>
          </cell>
          <cell r="AB4">
            <v>171974671.66</v>
          </cell>
          <cell r="AC4">
            <v>57987908.469999999</v>
          </cell>
          <cell r="AD4">
            <v>49899175</v>
          </cell>
          <cell r="AE4">
            <v>3803516.9199999995</v>
          </cell>
          <cell r="AF4">
            <v>631868128.26000011</v>
          </cell>
          <cell r="AG4">
            <v>953864.31</v>
          </cell>
          <cell r="AH4">
            <v>3470744.25</v>
          </cell>
          <cell r="AI4">
            <v>559017613</v>
          </cell>
          <cell r="AJ4">
            <v>6562586715.0600014</v>
          </cell>
          <cell r="AK4">
            <v>1066500466.49</v>
          </cell>
          <cell r="AL4">
            <v>50813740.88000001</v>
          </cell>
          <cell r="AM4">
            <v>13631814.939999998</v>
          </cell>
          <cell r="AN4">
            <v>43374966</v>
          </cell>
          <cell r="AO4">
            <v>296753372.77999997</v>
          </cell>
          <cell r="AP4">
            <v>18758365.459999997</v>
          </cell>
          <cell r="AQ4">
            <v>25535120.390000004</v>
          </cell>
          <cell r="AR4">
            <v>381431953.15000004</v>
          </cell>
          <cell r="AS4">
            <v>19447752.809999995</v>
          </cell>
          <cell r="AT4">
            <v>20089032.269999996</v>
          </cell>
          <cell r="AU4">
            <v>121072021.45</v>
          </cell>
          <cell r="AV4">
            <v>123344222.34</v>
          </cell>
          <cell r="AW4">
            <v>199303040.75999999</v>
          </cell>
          <cell r="AX4">
            <v>43782615.129999995</v>
          </cell>
          <cell r="AY4">
            <v>87198126.669999987</v>
          </cell>
          <cell r="AZ4">
            <v>86791043.23999998</v>
          </cell>
          <cell r="BA4">
            <v>6751833.0199999996</v>
          </cell>
          <cell r="BB4">
            <v>215332746.50000003</v>
          </cell>
          <cell r="BC4">
            <v>32718887.780000005</v>
          </cell>
          <cell r="BD4">
            <v>33741882.809999995</v>
          </cell>
          <cell r="BE4">
            <v>155613048.73000002</v>
          </cell>
          <cell r="BF4">
            <v>24886423.09</v>
          </cell>
          <cell r="BG4">
            <v>11343589.26</v>
          </cell>
          <cell r="BH4">
            <v>79263289.749999985</v>
          </cell>
          <cell r="BI4">
            <v>14367512.009999998</v>
          </cell>
          <cell r="BJ4">
            <v>1393928752</v>
          </cell>
          <cell r="BK4">
            <v>85207405.799999997</v>
          </cell>
          <cell r="BL4">
            <v>12178305.510000002</v>
          </cell>
          <cell r="BM4">
            <v>6120076.4900000002</v>
          </cell>
          <cell r="BN4">
            <v>7840546.0600000015</v>
          </cell>
          <cell r="BO4">
            <v>44756020.790000007</v>
          </cell>
          <cell r="BP4">
            <v>148972568.99999997</v>
          </cell>
          <cell r="BQ4">
            <v>16639617.4</v>
          </cell>
          <cell r="BR4">
            <v>4148150223.52</v>
          </cell>
          <cell r="BS4">
            <v>335591611</v>
          </cell>
          <cell r="BT4">
            <v>23274710.16</v>
          </cell>
          <cell r="BU4">
            <v>224271018</v>
          </cell>
          <cell r="BV4">
            <v>47706582</v>
          </cell>
          <cell r="BW4">
            <v>10413244.640000001</v>
          </cell>
          <cell r="BX4">
            <v>6536247</v>
          </cell>
          <cell r="BY4">
            <v>5075061.34</v>
          </cell>
          <cell r="BZ4">
            <v>48210554.640000008</v>
          </cell>
          <cell r="CA4">
            <v>149018387.27999997</v>
          </cell>
          <cell r="CB4">
            <v>39134817.820000008</v>
          </cell>
          <cell r="CC4">
            <v>0</v>
          </cell>
        </row>
        <row r="5">
          <cell r="A5" t="str">
            <v>Accumulated Amortization</v>
          </cell>
          <cell r="B5" t="str">
            <v>ACCDEP</v>
          </cell>
          <cell r="C5">
            <v>2009</v>
          </cell>
          <cell r="D5">
            <v>-44481601.130000003</v>
          </cell>
          <cell r="E5">
            <v>-2756093.09</v>
          </cell>
          <cell r="F5">
            <v>-43588545</v>
          </cell>
          <cell r="G5">
            <v>-8345415</v>
          </cell>
          <cell r="H5">
            <v>-23274722.41</v>
          </cell>
          <cell r="I5">
            <v>-114390672.12</v>
          </cell>
          <cell r="J5">
            <v>-84713702</v>
          </cell>
          <cell r="K5">
            <v>-32627360.039999999</v>
          </cell>
          <cell r="L5">
            <v>-8541456.1999999993</v>
          </cell>
          <cell r="M5">
            <v>-1386046.74</v>
          </cell>
          <cell r="N5">
            <v>-29005219.25</v>
          </cell>
          <cell r="O5">
            <v>-482033.18</v>
          </cell>
          <cell r="P5">
            <v>-13535483.52</v>
          </cell>
          <cell r="Q5">
            <v>-955777.12</v>
          </cell>
          <cell r="R5">
            <v>-13904673.85</v>
          </cell>
          <cell r="S5">
            <v>-416914977</v>
          </cell>
          <cell r="T5">
            <v>-110625592.67</v>
          </cell>
          <cell r="U5">
            <v>-6853982.9400000004</v>
          </cell>
          <cell r="V5">
            <v>-4456311.3899999997</v>
          </cell>
          <cell r="W5">
            <v>-14124638.890000001</v>
          </cell>
          <cell r="X5">
            <v>-41215068</v>
          </cell>
          <cell r="Y5">
            <v>-7200757.0999999996</v>
          </cell>
          <cell r="Z5">
            <v>-98197097.569999993</v>
          </cell>
          <cell r="AA5">
            <v>-12409113.029999999</v>
          </cell>
          <cell r="AB5">
            <v>-49740922.030000001</v>
          </cell>
          <cell r="AC5">
            <v>-20204612.049999997</v>
          </cell>
          <cell r="AD5">
            <v>-16360967</v>
          </cell>
          <cell r="AE5">
            <v>-2965512.85</v>
          </cell>
          <cell r="AF5">
            <v>-312468399.76999998</v>
          </cell>
          <cell r="AG5">
            <v>-374064.05</v>
          </cell>
          <cell r="AH5">
            <v>-1451310.55</v>
          </cell>
          <cell r="AI5">
            <v>-228617035</v>
          </cell>
          <cell r="AJ5">
            <v>-2616227620.5599999</v>
          </cell>
          <cell r="AK5">
            <v>-425915070.54000002</v>
          </cell>
          <cell r="AL5">
            <v>-25719209.039999999</v>
          </cell>
          <cell r="AM5">
            <v>-6318925.5499999998</v>
          </cell>
          <cell r="AN5">
            <v>-15873352</v>
          </cell>
          <cell r="AO5">
            <v>-127552269.91</v>
          </cell>
          <cell r="AP5">
            <v>-6903142.4100000001</v>
          </cell>
          <cell r="AQ5">
            <v>-8368002.7800000003</v>
          </cell>
          <cell r="AR5">
            <v>-168594993.84</v>
          </cell>
          <cell r="AS5">
            <v>-10346237.939999999</v>
          </cell>
          <cell r="AT5">
            <v>-10546691.18</v>
          </cell>
          <cell r="AU5">
            <v>-44074817.899999999</v>
          </cell>
          <cell r="AV5">
            <v>-55458126.369999997</v>
          </cell>
          <cell r="AW5">
            <v>-94711979.799999997</v>
          </cell>
          <cell r="AX5">
            <v>-18485599.91</v>
          </cell>
          <cell r="AY5">
            <v>-36317916.18</v>
          </cell>
          <cell r="AZ5">
            <v>-46271663.259999998</v>
          </cell>
          <cell r="BA5">
            <v>-3188722.9</v>
          </cell>
          <cell r="BB5">
            <v>-78668455.930000007</v>
          </cell>
          <cell r="BC5">
            <v>-15691593.1</v>
          </cell>
          <cell r="BD5">
            <v>-17556726.25</v>
          </cell>
          <cell r="BE5">
            <v>-78500104.129999995</v>
          </cell>
          <cell r="BF5">
            <v>-15633695.17</v>
          </cell>
          <cell r="BG5">
            <v>-6855301.0099999998</v>
          </cell>
          <cell r="BH5">
            <v>-26568256.75</v>
          </cell>
          <cell r="BI5">
            <v>-1683379.55</v>
          </cell>
          <cell r="BJ5">
            <v>-597964297</v>
          </cell>
          <cell r="BK5">
            <v>-46258843</v>
          </cell>
          <cell r="BL5">
            <v>-7819389.4000000004</v>
          </cell>
          <cell r="BM5">
            <v>-1643982.68</v>
          </cell>
          <cell r="BN5">
            <v>-2588353.38</v>
          </cell>
          <cell r="BO5">
            <v>-19274042.640000001</v>
          </cell>
          <cell r="BP5">
            <v>-79903058.560000002</v>
          </cell>
          <cell r="BQ5">
            <v>-8135671.8899999997</v>
          </cell>
          <cell r="BR5">
            <v>-2124641603.1700001</v>
          </cell>
          <cell r="BS5">
            <v>-171437346</v>
          </cell>
          <cell r="BT5">
            <v>-10771926.720000001</v>
          </cell>
          <cell r="BU5">
            <v>-97922615</v>
          </cell>
          <cell r="BV5">
            <v>-25262201</v>
          </cell>
          <cell r="BW5">
            <v>-5383107.1500000004</v>
          </cell>
          <cell r="BX5">
            <v>-2121710</v>
          </cell>
          <cell r="BY5">
            <v>-3020301.47</v>
          </cell>
          <cell r="BZ5">
            <v>-13741003.51</v>
          </cell>
          <cell r="CA5">
            <v>-64107823.539999999</v>
          </cell>
          <cell r="CB5">
            <v>-15214319.1</v>
          </cell>
          <cell r="CC5">
            <v>0</v>
          </cell>
        </row>
        <row r="6">
          <cell r="A6" t="str">
            <v>Plant Additions</v>
          </cell>
          <cell r="B6" t="str">
            <v>PADD</v>
          </cell>
          <cell r="C6">
            <v>2009</v>
          </cell>
          <cell r="D6">
            <v>7425297.79</v>
          </cell>
          <cell r="E6">
            <v>183820</v>
          </cell>
          <cell r="F6">
            <v>5369353</v>
          </cell>
          <cell r="G6">
            <v>1617575</v>
          </cell>
          <cell r="H6">
            <v>5760419</v>
          </cell>
          <cell r="I6">
            <v>18080892.870000001</v>
          </cell>
          <cell r="J6">
            <v>0</v>
          </cell>
          <cell r="K6">
            <v>4304187.01</v>
          </cell>
          <cell r="L6">
            <v>731115.78</v>
          </cell>
          <cell r="M6">
            <v>8254.7900000000009</v>
          </cell>
          <cell r="N6">
            <v>4229823</v>
          </cell>
          <cell r="O6">
            <v>141600</v>
          </cell>
          <cell r="P6">
            <v>1170639.8999999999</v>
          </cell>
          <cell r="Q6">
            <v>99261</v>
          </cell>
          <cell r="R6">
            <v>569399.15</v>
          </cell>
          <cell r="S6">
            <v>55778638</v>
          </cell>
          <cell r="T6">
            <v>17255362</v>
          </cell>
          <cell r="U6">
            <v>1794153</v>
          </cell>
          <cell r="V6">
            <v>152061.29999999999</v>
          </cell>
          <cell r="W6">
            <v>2843642.87</v>
          </cell>
          <cell r="X6">
            <v>3819544</v>
          </cell>
          <cell r="Y6">
            <v>261955.3</v>
          </cell>
          <cell r="Z6">
            <v>8534635.7200000007</v>
          </cell>
          <cell r="AA6">
            <v>1359102.63</v>
          </cell>
          <cell r="AB6">
            <v>16474781.77</v>
          </cell>
          <cell r="AC6">
            <v>4888068</v>
          </cell>
          <cell r="AD6">
            <v>3366112.97</v>
          </cell>
          <cell r="AE6">
            <v>520048.74</v>
          </cell>
          <cell r="AF6">
            <v>44674968.369999997</v>
          </cell>
          <cell r="AG6">
            <v>109286.19</v>
          </cell>
          <cell r="AH6">
            <v>209225.89</v>
          </cell>
          <cell r="AI6">
            <v>32880858</v>
          </cell>
          <cell r="AJ6">
            <v>606200000</v>
          </cell>
          <cell r="AK6">
            <v>52507794</v>
          </cell>
          <cell r="AL6">
            <v>4312278</v>
          </cell>
          <cell r="AM6">
            <v>1531286</v>
          </cell>
          <cell r="AN6">
            <v>3641040</v>
          </cell>
          <cell r="AO6">
            <v>15259839.710000001</v>
          </cell>
          <cell r="AP6">
            <v>1210827.32</v>
          </cell>
          <cell r="AQ6">
            <v>1991348.31</v>
          </cell>
          <cell r="AR6">
            <v>26511233</v>
          </cell>
          <cell r="AS6">
            <v>1553746</v>
          </cell>
          <cell r="AT6">
            <v>2281088.4</v>
          </cell>
          <cell r="AU6">
            <v>7366783.0700000003</v>
          </cell>
          <cell r="AV6">
            <v>5920779</v>
          </cell>
          <cell r="AW6">
            <v>11997289.720000001</v>
          </cell>
          <cell r="AX6">
            <v>2505181.7000000002</v>
          </cell>
          <cell r="AY6">
            <v>9599769.0099999998</v>
          </cell>
          <cell r="AZ6">
            <v>7318512.5099999998</v>
          </cell>
          <cell r="BA6">
            <v>247069</v>
          </cell>
          <cell r="BB6">
            <v>19045132.629999999</v>
          </cell>
          <cell r="BC6">
            <v>1783450.36</v>
          </cell>
          <cell r="BD6">
            <v>1617709</v>
          </cell>
          <cell r="BE6">
            <v>6350924</v>
          </cell>
          <cell r="BF6">
            <v>1128076.25</v>
          </cell>
          <cell r="BG6">
            <v>491417.51</v>
          </cell>
          <cell r="BH6">
            <v>6804755</v>
          </cell>
          <cell r="BI6">
            <v>2906930</v>
          </cell>
          <cell r="BJ6">
            <v>63314708</v>
          </cell>
          <cell r="BK6">
            <v>5856346</v>
          </cell>
          <cell r="BL6">
            <v>633656</v>
          </cell>
          <cell r="BM6">
            <v>543809.79</v>
          </cell>
          <cell r="BN6">
            <v>387978.47</v>
          </cell>
          <cell r="BO6">
            <v>1266179.68</v>
          </cell>
          <cell r="BP6">
            <v>8516762</v>
          </cell>
          <cell r="BQ6">
            <v>1020825</v>
          </cell>
          <cell r="BR6">
            <v>261125162</v>
          </cell>
          <cell r="BS6">
            <v>30741373</v>
          </cell>
          <cell r="BT6">
            <v>2086187</v>
          </cell>
          <cell r="BU6">
            <v>17408533</v>
          </cell>
          <cell r="BV6">
            <v>2015222</v>
          </cell>
          <cell r="BW6">
            <v>414053.7</v>
          </cell>
          <cell r="BX6">
            <v>913116</v>
          </cell>
          <cell r="BY6">
            <v>570321.86</v>
          </cell>
          <cell r="BZ6">
            <v>3329535</v>
          </cell>
          <cell r="CA6">
            <v>5524972</v>
          </cell>
          <cell r="CB6">
            <v>4117713.67</v>
          </cell>
          <cell r="CC6">
            <v>887746.88</v>
          </cell>
        </row>
        <row r="7">
          <cell r="A7" t="str">
            <v>OM&amp;A Expense</v>
          </cell>
          <cell r="B7" t="str">
            <v>COMA</v>
          </cell>
          <cell r="C7">
            <v>2009</v>
          </cell>
          <cell r="D7">
            <v>8573686.379999999</v>
          </cell>
          <cell r="E7">
            <v>865062.42</v>
          </cell>
          <cell r="F7">
            <v>9822988</v>
          </cell>
          <cell r="G7">
            <v>4169574</v>
          </cell>
          <cell r="H7">
            <v>7448485.8500000006</v>
          </cell>
          <cell r="I7">
            <v>12936278.32</v>
          </cell>
          <cell r="J7">
            <v>9648851</v>
          </cell>
          <cell r="K7">
            <v>4639201.5999999996</v>
          </cell>
          <cell r="L7">
            <v>1675445.8699999999</v>
          </cell>
          <cell r="M7">
            <v>483671.37</v>
          </cell>
          <cell r="N7">
            <v>5369670.3700000001</v>
          </cell>
          <cell r="O7">
            <v>587931.16</v>
          </cell>
          <cell r="P7">
            <v>3832696.84</v>
          </cell>
          <cell r="Q7">
            <v>409001.89000000007</v>
          </cell>
          <cell r="R7">
            <v>2250714.77</v>
          </cell>
          <cell r="S7">
            <v>47890746</v>
          </cell>
          <cell r="T7">
            <v>19417835.399999999</v>
          </cell>
          <cell r="U7">
            <v>4306817.08</v>
          </cell>
          <cell r="V7">
            <v>1094953.1300000001</v>
          </cell>
          <cell r="W7">
            <v>5016386.2699999996</v>
          </cell>
          <cell r="X7">
            <v>3586186</v>
          </cell>
          <cell r="Y7">
            <v>1310033.75</v>
          </cell>
          <cell r="Z7">
            <v>11143531.409999998</v>
          </cell>
          <cell r="AA7">
            <v>1744090.7000000002</v>
          </cell>
          <cell r="AB7">
            <v>9222877.8499999996</v>
          </cell>
          <cell r="AC7">
            <v>6832035.2600000007</v>
          </cell>
          <cell r="AD7">
            <v>4353194</v>
          </cell>
          <cell r="AE7">
            <v>833662.94000000006</v>
          </cell>
          <cell r="AF7">
            <v>38690882.360000007</v>
          </cell>
          <cell r="AG7">
            <v>261779.44999999998</v>
          </cell>
          <cell r="AH7">
            <v>774132.09</v>
          </cell>
          <cell r="AI7">
            <v>16617613</v>
          </cell>
          <cell r="AJ7">
            <v>485626331.73999995</v>
          </cell>
          <cell r="AK7">
            <v>50330790.689999998</v>
          </cell>
          <cell r="AL7">
            <v>3632923.9299999997</v>
          </cell>
          <cell r="AM7">
            <v>1760368.6199999999</v>
          </cell>
          <cell r="AN7">
            <v>5311350</v>
          </cell>
          <cell r="AO7">
            <v>12330019.859999999</v>
          </cell>
          <cell r="AP7">
            <v>1863847.04</v>
          </cell>
          <cell r="AQ7">
            <v>2904443.74</v>
          </cell>
          <cell r="AR7">
            <v>26532275.159999996</v>
          </cell>
          <cell r="AS7">
            <v>1634702.4699999997</v>
          </cell>
          <cell r="AT7">
            <v>1708574.8</v>
          </cell>
          <cell r="AU7">
            <v>5286434.95</v>
          </cell>
          <cell r="AV7">
            <v>6377763.4799999995</v>
          </cell>
          <cell r="AW7">
            <v>12617618.790000001</v>
          </cell>
          <cell r="AX7">
            <v>1808520.6800000002</v>
          </cell>
          <cell r="AY7">
            <v>4332649.28</v>
          </cell>
          <cell r="AZ7">
            <v>4616463.49</v>
          </cell>
          <cell r="BA7">
            <v>1984070.12</v>
          </cell>
          <cell r="BB7">
            <v>10168114.280000001</v>
          </cell>
          <cell r="BC7">
            <v>2354774.4200000004</v>
          </cell>
          <cell r="BD7">
            <v>3831334.23</v>
          </cell>
          <cell r="BE7">
            <v>8399845.8200000003</v>
          </cell>
          <cell r="BF7">
            <v>2364575.9000000004</v>
          </cell>
          <cell r="BG7">
            <v>1210059.1100000001</v>
          </cell>
          <cell r="BH7">
            <v>6329469.4500000002</v>
          </cell>
          <cell r="BI7">
            <v>3387196.17</v>
          </cell>
          <cell r="BJ7">
            <v>55129046</v>
          </cell>
          <cell r="BK7">
            <v>7756509.3600000013</v>
          </cell>
          <cell r="BL7">
            <v>1008660.1900000001</v>
          </cell>
          <cell r="BM7">
            <v>1555712.19</v>
          </cell>
          <cell r="BN7">
            <v>1102924.6599999999</v>
          </cell>
          <cell r="BO7">
            <v>3152055.5900000003</v>
          </cell>
          <cell r="BP7">
            <v>11703465.470000001</v>
          </cell>
          <cell r="BQ7">
            <v>1846785.04</v>
          </cell>
          <cell r="BR7">
            <v>171193582.38000003</v>
          </cell>
          <cell r="BS7">
            <v>18832922</v>
          </cell>
          <cell r="BT7">
            <v>1980210.5500000003</v>
          </cell>
          <cell r="BU7">
            <v>8582506</v>
          </cell>
          <cell r="BV7">
            <v>4808050</v>
          </cell>
          <cell r="BW7">
            <v>1139669.9100000001</v>
          </cell>
          <cell r="BX7">
            <v>1434994</v>
          </cell>
          <cell r="BY7">
            <v>716315.33000000007</v>
          </cell>
          <cell r="BZ7">
            <v>4230081.6399999997</v>
          </cell>
          <cell r="CA7">
            <v>8192476.2000000002</v>
          </cell>
          <cell r="CB7">
            <v>3291799.4800000004</v>
          </cell>
          <cell r="CC7">
            <v>0</v>
          </cell>
        </row>
        <row r="8">
          <cell r="A8" t="str">
            <v>Income Taxes</v>
          </cell>
          <cell r="B8" t="str">
            <v>CTAXINC</v>
          </cell>
          <cell r="C8">
            <v>2009</v>
          </cell>
          <cell r="D8">
            <v>1033536.12</v>
          </cell>
          <cell r="E8">
            <v>0</v>
          </cell>
          <cell r="F8">
            <v>1293000</v>
          </cell>
          <cell r="G8">
            <v>342923</v>
          </cell>
          <cell r="H8">
            <v>887911</v>
          </cell>
          <cell r="I8">
            <v>1104962.53</v>
          </cell>
          <cell r="J8">
            <v>1146529</v>
          </cell>
          <cell r="K8">
            <v>442170.02</v>
          </cell>
          <cell r="L8">
            <v>-715.66</v>
          </cell>
          <cell r="M8">
            <v>0</v>
          </cell>
          <cell r="N8">
            <v>1010703.8</v>
          </cell>
          <cell r="O8">
            <v>0</v>
          </cell>
          <cell r="P8">
            <v>67969</v>
          </cell>
          <cell r="Q8">
            <v>5012</v>
          </cell>
          <cell r="R8">
            <v>562106</v>
          </cell>
          <cell r="S8">
            <v>6250773</v>
          </cell>
          <cell r="T8">
            <v>6012482</v>
          </cell>
          <cell r="U8">
            <v>91999.69</v>
          </cell>
          <cell r="V8">
            <v>0</v>
          </cell>
          <cell r="W8">
            <v>582521</v>
          </cell>
          <cell r="X8">
            <v>988000</v>
          </cell>
          <cell r="Y8">
            <v>-466</v>
          </cell>
          <cell r="Z8">
            <v>391898</v>
          </cell>
          <cell r="AA8">
            <v>130497.96</v>
          </cell>
          <cell r="AB8">
            <v>3329003</v>
          </cell>
          <cell r="AC8">
            <v>1399934</v>
          </cell>
          <cell r="AD8">
            <v>1082698</v>
          </cell>
          <cell r="AE8">
            <v>-59512</v>
          </cell>
          <cell r="AF8">
            <v>5502940.3499999996</v>
          </cell>
          <cell r="AG8">
            <v>2811</v>
          </cell>
          <cell r="AH8">
            <v>29833</v>
          </cell>
          <cell r="AI8">
            <v>8116817</v>
          </cell>
          <cell r="AJ8">
            <v>28213469.780000001</v>
          </cell>
          <cell r="AK8">
            <v>12376712</v>
          </cell>
          <cell r="AL8">
            <v>481503</v>
          </cell>
          <cell r="AM8">
            <v>5262</v>
          </cell>
          <cell r="AN8">
            <v>949352</v>
          </cell>
          <cell r="AO8">
            <v>2964835</v>
          </cell>
          <cell r="AP8">
            <v>345241</v>
          </cell>
          <cell r="AQ8">
            <v>390129</v>
          </cell>
          <cell r="AR8">
            <v>3305332.08</v>
          </cell>
          <cell r="AS8">
            <v>126627.86</v>
          </cell>
          <cell r="AT8">
            <v>68872.91</v>
          </cell>
          <cell r="AU8">
            <v>970323</v>
          </cell>
          <cell r="AV8">
            <v>1778792.12</v>
          </cell>
          <cell r="AW8">
            <v>1656184.17</v>
          </cell>
          <cell r="AX8">
            <v>325967</v>
          </cell>
          <cell r="AY8">
            <v>912000</v>
          </cell>
          <cell r="AZ8">
            <v>81634.11</v>
          </cell>
          <cell r="BA8">
            <v>25819</v>
          </cell>
          <cell r="BB8">
            <v>2489258</v>
          </cell>
          <cell r="BC8">
            <v>370750.1</v>
          </cell>
          <cell r="BD8">
            <v>293783</v>
          </cell>
          <cell r="BE8">
            <v>1923557</v>
          </cell>
          <cell r="BF8">
            <v>72916</v>
          </cell>
          <cell r="BG8">
            <v>11762</v>
          </cell>
          <cell r="BH8">
            <v>1060000</v>
          </cell>
          <cell r="BI8">
            <v>40757.25</v>
          </cell>
          <cell r="BJ8">
            <v>8561170</v>
          </cell>
          <cell r="BK8">
            <v>971999.96</v>
          </cell>
          <cell r="BL8">
            <v>21172</v>
          </cell>
          <cell r="BM8">
            <v>28706</v>
          </cell>
          <cell r="BN8">
            <v>35709.410000000003</v>
          </cell>
          <cell r="BO8">
            <v>509687</v>
          </cell>
          <cell r="BP8">
            <v>-3091000</v>
          </cell>
          <cell r="BQ8">
            <v>21641</v>
          </cell>
          <cell r="BR8">
            <v>21242454</v>
          </cell>
          <cell r="BS8">
            <v>4258155</v>
          </cell>
          <cell r="BT8">
            <v>396882.86</v>
          </cell>
          <cell r="BU8">
            <v>2013033</v>
          </cell>
          <cell r="BV8">
            <v>288430</v>
          </cell>
          <cell r="BW8">
            <v>43082.25</v>
          </cell>
          <cell r="BX8">
            <v>47781</v>
          </cell>
          <cell r="BY8">
            <v>0</v>
          </cell>
          <cell r="BZ8">
            <v>723571</v>
          </cell>
          <cell r="CA8">
            <v>1601769</v>
          </cell>
          <cell r="CB8">
            <v>412679.36</v>
          </cell>
          <cell r="CC8">
            <v>0</v>
          </cell>
        </row>
        <row r="9">
          <cell r="A9" t="str">
            <v>Customers</v>
          </cell>
          <cell r="B9" t="str">
            <v>YN</v>
          </cell>
          <cell r="C9">
            <v>2009</v>
          </cell>
          <cell r="D9">
            <v>11688</v>
          </cell>
          <cell r="E9">
            <v>1670</v>
          </cell>
          <cell r="F9">
            <v>35580</v>
          </cell>
          <cell r="G9">
            <v>9614</v>
          </cell>
          <cell r="H9">
            <v>37668</v>
          </cell>
          <cell r="I9">
            <v>63558</v>
          </cell>
          <cell r="J9">
            <v>50201</v>
          </cell>
          <cell r="K9">
            <v>15607</v>
          </cell>
          <cell r="L9">
            <v>6382</v>
          </cell>
          <cell r="M9">
            <v>1326</v>
          </cell>
          <cell r="N9">
            <v>32168</v>
          </cell>
          <cell r="O9">
            <v>1660</v>
          </cell>
          <cell r="P9">
            <v>14908</v>
          </cell>
          <cell r="Q9">
            <v>1941</v>
          </cell>
          <cell r="R9">
            <v>11112</v>
          </cell>
          <cell r="S9">
            <v>189738</v>
          </cell>
          <cell r="T9">
            <v>84726</v>
          </cell>
          <cell r="U9">
            <v>14040</v>
          </cell>
          <cell r="V9">
            <v>3383</v>
          </cell>
          <cell r="W9">
            <v>28202</v>
          </cell>
          <cell r="X9">
            <v>19531</v>
          </cell>
          <cell r="Y9">
            <v>3768</v>
          </cell>
          <cell r="Z9">
            <v>46539</v>
          </cell>
          <cell r="AA9">
            <v>10073</v>
          </cell>
          <cell r="AB9">
            <v>49299</v>
          </cell>
          <cell r="AC9">
            <v>20911</v>
          </cell>
          <cell r="AD9">
            <v>21184</v>
          </cell>
          <cell r="AE9">
            <v>2764</v>
          </cell>
          <cell r="AF9">
            <v>234666</v>
          </cell>
          <cell r="AG9">
            <v>1184</v>
          </cell>
          <cell r="AH9">
            <v>5453</v>
          </cell>
          <cell r="AI9">
            <v>131027</v>
          </cell>
          <cell r="AJ9">
            <v>1193767</v>
          </cell>
          <cell r="AK9">
            <v>298855</v>
          </cell>
          <cell r="AL9">
            <v>14645</v>
          </cell>
          <cell r="AM9">
            <v>5579</v>
          </cell>
          <cell r="AN9">
            <v>26991</v>
          </cell>
          <cell r="AO9">
            <v>85998</v>
          </cell>
          <cell r="AP9">
            <v>9534</v>
          </cell>
          <cell r="AQ9">
            <v>9387</v>
          </cell>
          <cell r="AR9">
            <v>146787</v>
          </cell>
          <cell r="AS9">
            <v>7911</v>
          </cell>
          <cell r="AT9">
            <v>6905</v>
          </cell>
          <cell r="AU9">
            <v>27506</v>
          </cell>
          <cell r="AV9">
            <v>32827</v>
          </cell>
          <cell r="AW9">
            <v>50823</v>
          </cell>
          <cell r="AX9">
            <v>7880</v>
          </cell>
          <cell r="AY9">
            <v>18895</v>
          </cell>
          <cell r="AZ9">
            <v>23776</v>
          </cell>
          <cell r="BA9">
            <v>6069</v>
          </cell>
          <cell r="BB9">
            <v>62858</v>
          </cell>
          <cell r="BC9">
            <v>11126</v>
          </cell>
          <cell r="BD9">
            <v>12962</v>
          </cell>
          <cell r="BE9">
            <v>52488</v>
          </cell>
          <cell r="BF9">
            <v>10462</v>
          </cell>
          <cell r="BG9">
            <v>3378</v>
          </cell>
          <cell r="BH9">
            <v>35037</v>
          </cell>
          <cell r="BI9">
            <v>9124</v>
          </cell>
          <cell r="BJ9">
            <v>320695</v>
          </cell>
          <cell r="BK9">
            <v>32825</v>
          </cell>
          <cell r="BL9">
            <v>4180</v>
          </cell>
          <cell r="BM9">
            <v>5863</v>
          </cell>
          <cell r="BN9">
            <v>2740</v>
          </cell>
          <cell r="BO9">
            <v>16243</v>
          </cell>
          <cell r="BP9">
            <v>49922</v>
          </cell>
          <cell r="BQ9">
            <v>6738</v>
          </cell>
          <cell r="BR9">
            <v>690243</v>
          </cell>
          <cell r="BS9">
            <v>111994</v>
          </cell>
          <cell r="BT9">
            <v>11869</v>
          </cell>
          <cell r="BU9">
            <v>51089</v>
          </cell>
          <cell r="BV9">
            <v>21916</v>
          </cell>
          <cell r="BW9">
            <v>3588</v>
          </cell>
          <cell r="BX9">
            <v>3763</v>
          </cell>
          <cell r="BY9">
            <v>2052</v>
          </cell>
          <cell r="BZ9">
            <v>21805</v>
          </cell>
          <cell r="CA9">
            <v>39513</v>
          </cell>
          <cell r="CB9">
            <v>14838</v>
          </cell>
          <cell r="CC9">
            <v>3560</v>
          </cell>
        </row>
        <row r="10">
          <cell r="A10" t="str">
            <v>Customers - Residential</v>
          </cell>
          <cell r="B10" t="str">
            <v>YNR</v>
          </cell>
          <cell r="C10">
            <v>2009</v>
          </cell>
          <cell r="D10">
            <v>10630</v>
          </cell>
          <cell r="E10">
            <v>1415</v>
          </cell>
          <cell r="F10">
            <v>31420</v>
          </cell>
          <cell r="G10">
            <v>8171</v>
          </cell>
          <cell r="H10">
            <v>34089</v>
          </cell>
          <cell r="I10">
            <v>57578</v>
          </cell>
          <cell r="J10">
            <v>44805</v>
          </cell>
          <cell r="K10">
            <v>14248</v>
          </cell>
          <cell r="L10">
            <v>5603</v>
          </cell>
          <cell r="M10">
            <v>1144</v>
          </cell>
          <cell r="N10">
            <v>28463</v>
          </cell>
          <cell r="O10">
            <v>1411</v>
          </cell>
          <cell r="P10">
            <v>13152</v>
          </cell>
          <cell r="Q10">
            <v>1757</v>
          </cell>
          <cell r="R10">
            <v>9843</v>
          </cell>
          <cell r="S10">
            <v>168288</v>
          </cell>
          <cell r="T10">
            <v>76528</v>
          </cell>
          <cell r="U10">
            <v>12550</v>
          </cell>
          <cell r="V10">
            <v>2857</v>
          </cell>
          <cell r="W10">
            <v>25817</v>
          </cell>
          <cell r="X10">
            <v>17311</v>
          </cell>
          <cell r="Y10">
            <v>3296</v>
          </cell>
          <cell r="Z10">
            <v>41926</v>
          </cell>
          <cell r="AA10">
            <v>9222</v>
          </cell>
          <cell r="AB10">
            <v>45023</v>
          </cell>
          <cell r="AC10">
            <v>18309</v>
          </cell>
          <cell r="AD10">
            <v>18924</v>
          </cell>
          <cell r="AE10">
            <v>2332</v>
          </cell>
          <cell r="AF10">
            <v>212580</v>
          </cell>
          <cell r="AG10">
            <v>1027</v>
          </cell>
          <cell r="AH10">
            <v>4781</v>
          </cell>
          <cell r="AI10">
            <v>121692</v>
          </cell>
          <cell r="AJ10">
            <v>1084186</v>
          </cell>
          <cell r="AK10">
            <v>269288</v>
          </cell>
          <cell r="AL10">
            <v>13636</v>
          </cell>
          <cell r="AM10">
            <v>4777</v>
          </cell>
          <cell r="AN10">
            <v>23223</v>
          </cell>
          <cell r="AO10">
            <v>76755</v>
          </cell>
          <cell r="AP10">
            <v>8243</v>
          </cell>
          <cell r="AQ10">
            <v>7697</v>
          </cell>
          <cell r="AR10">
            <v>131734</v>
          </cell>
          <cell r="AS10">
            <v>6984</v>
          </cell>
          <cell r="AT10">
            <v>6052</v>
          </cell>
          <cell r="AU10">
            <v>24832</v>
          </cell>
          <cell r="AV10">
            <v>29138</v>
          </cell>
          <cell r="AW10">
            <v>45167</v>
          </cell>
          <cell r="AX10">
            <v>6507</v>
          </cell>
          <cell r="AY10">
            <v>16653</v>
          </cell>
          <cell r="AZ10">
            <v>20850</v>
          </cell>
          <cell r="BA10">
            <v>5179</v>
          </cell>
          <cell r="BB10">
            <v>56419</v>
          </cell>
          <cell r="BC10">
            <v>9814</v>
          </cell>
          <cell r="BD10">
            <v>11296</v>
          </cell>
          <cell r="BE10">
            <v>47769</v>
          </cell>
          <cell r="BF10">
            <v>8851</v>
          </cell>
          <cell r="BG10">
            <v>2751</v>
          </cell>
          <cell r="BH10">
            <v>30680</v>
          </cell>
          <cell r="BI10">
            <v>8170</v>
          </cell>
          <cell r="BJ10">
            <v>283665</v>
          </cell>
          <cell r="BK10">
            <v>29028</v>
          </cell>
          <cell r="BL10">
            <v>3613</v>
          </cell>
          <cell r="BM10">
            <v>4974</v>
          </cell>
          <cell r="BN10">
            <v>2296</v>
          </cell>
          <cell r="BO10">
            <v>14374</v>
          </cell>
          <cell r="BP10">
            <v>44443</v>
          </cell>
          <cell r="BQ10">
            <v>5907</v>
          </cell>
          <cell r="BR10">
            <v>611357</v>
          </cell>
          <cell r="BS10">
            <v>101547</v>
          </cell>
          <cell r="BT10">
            <v>11010</v>
          </cell>
          <cell r="BU10">
            <v>45113</v>
          </cell>
          <cell r="BV10">
            <v>19803</v>
          </cell>
          <cell r="BW10">
            <v>3056</v>
          </cell>
          <cell r="BX10">
            <v>3231</v>
          </cell>
          <cell r="BY10">
            <v>1786</v>
          </cell>
          <cell r="BZ10">
            <v>19033</v>
          </cell>
          <cell r="CA10">
            <v>36762</v>
          </cell>
          <cell r="CB10">
            <v>13429</v>
          </cell>
          <cell r="CC10">
            <v>3104</v>
          </cell>
        </row>
        <row r="11">
          <cell r="A11" t="str">
            <v>Customers - Other</v>
          </cell>
          <cell r="B11" t="str">
            <v>YNO</v>
          </cell>
          <cell r="C11">
            <v>2009</v>
          </cell>
          <cell r="D11">
            <v>1058</v>
          </cell>
          <cell r="E11">
            <v>255</v>
          </cell>
          <cell r="F11">
            <v>4160</v>
          </cell>
          <cell r="G11">
            <v>1443</v>
          </cell>
          <cell r="H11">
            <v>3579</v>
          </cell>
          <cell r="I11">
            <v>5980</v>
          </cell>
          <cell r="J11">
            <v>5396</v>
          </cell>
          <cell r="K11">
            <v>1359</v>
          </cell>
          <cell r="L11">
            <v>779</v>
          </cell>
          <cell r="M11">
            <v>182</v>
          </cell>
          <cell r="N11">
            <v>3705</v>
          </cell>
          <cell r="O11">
            <v>249</v>
          </cell>
          <cell r="P11">
            <v>1756</v>
          </cell>
          <cell r="Q11">
            <v>184</v>
          </cell>
          <cell r="R11">
            <v>1269</v>
          </cell>
          <cell r="S11">
            <v>21450</v>
          </cell>
          <cell r="T11">
            <v>8198</v>
          </cell>
          <cell r="U11">
            <v>1490</v>
          </cell>
          <cell r="V11">
            <v>526</v>
          </cell>
          <cell r="W11">
            <v>2385</v>
          </cell>
          <cell r="X11">
            <v>2220</v>
          </cell>
          <cell r="Y11">
            <v>472</v>
          </cell>
          <cell r="Z11">
            <v>4613</v>
          </cell>
          <cell r="AA11">
            <v>851</v>
          </cell>
          <cell r="AB11">
            <v>4276</v>
          </cell>
          <cell r="AC11">
            <v>2602</v>
          </cell>
          <cell r="AD11">
            <v>2260</v>
          </cell>
          <cell r="AE11">
            <v>432</v>
          </cell>
          <cell r="AF11">
            <v>22086</v>
          </cell>
          <cell r="AG11">
            <v>157</v>
          </cell>
          <cell r="AH11">
            <v>672</v>
          </cell>
          <cell r="AI11">
            <v>9335</v>
          </cell>
          <cell r="AJ11">
            <v>109581</v>
          </cell>
          <cell r="AK11">
            <v>29567</v>
          </cell>
          <cell r="AL11">
            <v>1009</v>
          </cell>
          <cell r="AM11">
            <v>802</v>
          </cell>
          <cell r="AN11">
            <v>3768</v>
          </cell>
          <cell r="AO11">
            <v>9243</v>
          </cell>
          <cell r="AP11">
            <v>1291</v>
          </cell>
          <cell r="AQ11">
            <v>1690</v>
          </cell>
          <cell r="AR11">
            <v>15053</v>
          </cell>
          <cell r="AS11">
            <v>927</v>
          </cell>
          <cell r="AT11">
            <v>853</v>
          </cell>
          <cell r="AU11">
            <v>2674</v>
          </cell>
          <cell r="AV11">
            <v>3689</v>
          </cell>
          <cell r="AW11">
            <v>5656</v>
          </cell>
          <cell r="AX11">
            <v>1373</v>
          </cell>
          <cell r="AY11">
            <v>2242</v>
          </cell>
          <cell r="AZ11">
            <v>2926</v>
          </cell>
          <cell r="BA11">
            <v>890</v>
          </cell>
          <cell r="BB11">
            <v>6439</v>
          </cell>
          <cell r="BC11">
            <v>1312</v>
          </cell>
          <cell r="BD11">
            <v>1666</v>
          </cell>
          <cell r="BE11">
            <v>4719</v>
          </cell>
          <cell r="BF11">
            <v>1611</v>
          </cell>
          <cell r="BG11">
            <v>627</v>
          </cell>
          <cell r="BH11">
            <v>4357</v>
          </cell>
          <cell r="BI11">
            <v>954</v>
          </cell>
          <cell r="BJ11">
            <v>37030</v>
          </cell>
          <cell r="BK11">
            <v>3797</v>
          </cell>
          <cell r="BL11">
            <v>567</v>
          </cell>
          <cell r="BM11">
            <v>889</v>
          </cell>
          <cell r="BN11">
            <v>444</v>
          </cell>
          <cell r="BO11">
            <v>1869</v>
          </cell>
          <cell r="BP11">
            <v>5479</v>
          </cell>
          <cell r="BQ11">
            <v>831</v>
          </cell>
          <cell r="BR11">
            <v>78886</v>
          </cell>
          <cell r="BS11">
            <v>10447</v>
          </cell>
          <cell r="BT11">
            <v>859</v>
          </cell>
          <cell r="BU11">
            <v>5976</v>
          </cell>
          <cell r="BV11">
            <v>2113</v>
          </cell>
          <cell r="BW11">
            <v>532</v>
          </cell>
          <cell r="BX11">
            <v>532</v>
          </cell>
          <cell r="BY11">
            <v>266</v>
          </cell>
          <cell r="BZ11">
            <v>2772</v>
          </cell>
          <cell r="CA11">
            <v>2751</v>
          </cell>
          <cell r="CB11">
            <v>1409</v>
          </cell>
          <cell r="CC11">
            <v>456</v>
          </cell>
        </row>
        <row r="12">
          <cell r="A12" t="str">
            <v>kWh</v>
          </cell>
          <cell r="B12" t="str">
            <v>YV</v>
          </cell>
          <cell r="C12">
            <v>2009</v>
          </cell>
          <cell r="D12">
            <v>186826562</v>
          </cell>
          <cell r="E12">
            <v>24810879.390000004</v>
          </cell>
          <cell r="F12">
            <v>1014894015</v>
          </cell>
          <cell r="G12">
            <v>270197028</v>
          </cell>
          <cell r="H12">
            <v>954349490</v>
          </cell>
          <cell r="I12">
            <v>1654209046</v>
          </cell>
          <cell r="J12">
            <v>1418249796</v>
          </cell>
          <cell r="K12">
            <v>276124114</v>
          </cell>
          <cell r="L12">
            <v>154225799.30000001</v>
          </cell>
          <cell r="M12">
            <v>28674687</v>
          </cell>
          <cell r="N12">
            <v>697061130</v>
          </cell>
          <cell r="O12">
            <v>29094707</v>
          </cell>
          <cell r="P12">
            <v>306783697</v>
          </cell>
          <cell r="Q12">
            <v>29476112</v>
          </cell>
          <cell r="R12">
            <v>231256859</v>
          </cell>
          <cell r="S12">
            <v>7747244745</v>
          </cell>
          <cell r="T12">
            <v>2217497147</v>
          </cell>
          <cell r="U12">
            <v>390452764</v>
          </cell>
          <cell r="V12">
            <v>65264543</v>
          </cell>
          <cell r="W12">
            <v>565404881.51999998</v>
          </cell>
          <cell r="X12">
            <v>549506615</v>
          </cell>
          <cell r="Y12">
            <v>82558537</v>
          </cell>
          <cell r="Z12">
            <v>957230159.17000008</v>
          </cell>
          <cell r="AA12">
            <v>179672015.21000001</v>
          </cell>
          <cell r="AB12">
            <v>1485530568</v>
          </cell>
          <cell r="AC12">
            <v>338528028</v>
          </cell>
          <cell r="AD12">
            <v>493699000</v>
          </cell>
          <cell r="AE12">
            <v>77414752</v>
          </cell>
          <cell r="AF12">
            <v>5279120084</v>
          </cell>
          <cell r="AG12">
            <v>26230086</v>
          </cell>
          <cell r="AH12">
            <v>179636985</v>
          </cell>
          <cell r="AI12">
            <v>3724190759</v>
          </cell>
          <cell r="AJ12">
            <v>21762000000</v>
          </cell>
          <cell r="AK12">
            <v>7557357094.3999996</v>
          </cell>
          <cell r="AL12">
            <v>238660027.01999998</v>
          </cell>
          <cell r="AM12">
            <v>110828990</v>
          </cell>
          <cell r="AN12">
            <v>735126071</v>
          </cell>
          <cell r="AO12">
            <v>1837078457</v>
          </cell>
          <cell r="AP12">
            <v>260568563</v>
          </cell>
          <cell r="AQ12">
            <v>213656607</v>
          </cell>
          <cell r="AR12">
            <v>3150821439</v>
          </cell>
          <cell r="AS12">
            <v>184693861</v>
          </cell>
          <cell r="AT12">
            <v>203110374</v>
          </cell>
          <cell r="AU12">
            <v>674088801</v>
          </cell>
          <cell r="AV12">
            <v>676328678</v>
          </cell>
          <cell r="AW12">
            <v>1171202445</v>
          </cell>
          <cell r="AX12">
            <v>173481558</v>
          </cell>
          <cell r="AY12">
            <v>363134721</v>
          </cell>
          <cell r="AZ12">
            <v>552881331</v>
          </cell>
          <cell r="BA12">
            <v>123574678</v>
          </cell>
          <cell r="BB12">
            <v>1547576995</v>
          </cell>
          <cell r="BC12">
            <v>243621743</v>
          </cell>
          <cell r="BD12">
            <v>309605840</v>
          </cell>
          <cell r="BE12">
            <v>1134000394</v>
          </cell>
          <cell r="BF12">
            <v>197012949.49000001</v>
          </cell>
          <cell r="BG12">
            <v>89991083.279999986</v>
          </cell>
          <cell r="BH12">
            <v>791578450</v>
          </cell>
          <cell r="BI12">
            <v>190210936</v>
          </cell>
          <cell r="BJ12">
            <v>8292914586</v>
          </cell>
          <cell r="BK12">
            <v>707756700</v>
          </cell>
          <cell r="BL12">
            <v>96981360</v>
          </cell>
          <cell r="BM12">
            <v>110613517</v>
          </cell>
          <cell r="BN12">
            <v>72428352</v>
          </cell>
          <cell r="BO12">
            <v>289185003</v>
          </cell>
          <cell r="BP12">
            <v>982671593</v>
          </cell>
          <cell r="BQ12">
            <v>184230659</v>
          </cell>
          <cell r="BR12">
            <v>24588094032</v>
          </cell>
          <cell r="BS12">
            <v>2473069288</v>
          </cell>
          <cell r="BT12">
            <v>97280499.019999996</v>
          </cell>
          <cell r="BU12">
            <v>1360024643</v>
          </cell>
          <cell r="BV12">
            <v>402188612</v>
          </cell>
          <cell r="BW12">
            <v>87132498.900000006</v>
          </cell>
          <cell r="BX12">
            <v>155318970.66</v>
          </cell>
          <cell r="BY12">
            <v>56276750</v>
          </cell>
          <cell r="BZ12">
            <v>475053892</v>
          </cell>
          <cell r="CA12">
            <v>843306758</v>
          </cell>
          <cell r="CB12">
            <v>342064464</v>
          </cell>
          <cell r="CC12">
            <v>60765743</v>
          </cell>
        </row>
        <row r="13">
          <cell r="A13" t="str">
            <v>kWh - Residential</v>
          </cell>
          <cell r="B13" t="str">
            <v>YVR</v>
          </cell>
          <cell r="C13">
            <v>2009</v>
          </cell>
          <cell r="D13">
            <v>88878032</v>
          </cell>
          <cell r="E13">
            <v>10082213</v>
          </cell>
          <cell r="F13">
            <v>256212050</v>
          </cell>
          <cell r="G13">
            <v>78687855</v>
          </cell>
          <cell r="H13">
            <v>289270611</v>
          </cell>
          <cell r="I13">
            <v>544341574</v>
          </cell>
          <cell r="J13">
            <v>382507290</v>
          </cell>
          <cell r="K13">
            <v>111596385</v>
          </cell>
          <cell r="L13">
            <v>45838418.299999997</v>
          </cell>
          <cell r="M13">
            <v>15271942</v>
          </cell>
          <cell r="N13">
            <v>229006740</v>
          </cell>
          <cell r="O13">
            <v>11682740</v>
          </cell>
          <cell r="P13">
            <v>114248439</v>
          </cell>
          <cell r="Q13">
            <v>19949042</v>
          </cell>
          <cell r="R13">
            <v>88729098</v>
          </cell>
          <cell r="S13">
            <v>1554921855</v>
          </cell>
          <cell r="T13">
            <v>608088215</v>
          </cell>
          <cell r="U13">
            <v>112395473</v>
          </cell>
          <cell r="V13">
            <v>33443599</v>
          </cell>
          <cell r="W13">
            <v>261922933.90000001</v>
          </cell>
          <cell r="X13">
            <v>139254714</v>
          </cell>
          <cell r="Y13">
            <v>39845835</v>
          </cell>
          <cell r="Z13">
            <v>412159187.95999998</v>
          </cell>
          <cell r="AA13">
            <v>91249171.829999998</v>
          </cell>
          <cell r="AB13">
            <v>352708669</v>
          </cell>
          <cell r="AC13">
            <v>168226691</v>
          </cell>
          <cell r="AD13">
            <v>217916715</v>
          </cell>
          <cell r="AE13">
            <v>26719860</v>
          </cell>
          <cell r="AF13">
            <v>1597158130</v>
          </cell>
          <cell r="AG13">
            <v>15905549</v>
          </cell>
          <cell r="AH13">
            <v>55896455</v>
          </cell>
          <cell r="AI13">
            <v>1121010160</v>
          </cell>
          <cell r="AJ13">
            <v>11607000000</v>
          </cell>
          <cell r="AK13">
            <v>2256567858</v>
          </cell>
          <cell r="AL13">
            <v>158478924</v>
          </cell>
          <cell r="AM13">
            <v>39909017</v>
          </cell>
          <cell r="AN13">
            <v>200816087</v>
          </cell>
          <cell r="AO13">
            <v>647493718</v>
          </cell>
          <cell r="AP13">
            <v>77155275</v>
          </cell>
          <cell r="AQ13">
            <v>82722597</v>
          </cell>
          <cell r="AR13">
            <v>1067984894</v>
          </cell>
          <cell r="AS13">
            <v>59459192</v>
          </cell>
          <cell r="AT13">
            <v>47639419</v>
          </cell>
          <cell r="AU13">
            <v>230386763</v>
          </cell>
          <cell r="AV13">
            <v>261208138</v>
          </cell>
          <cell r="AW13">
            <v>396244635</v>
          </cell>
          <cell r="AX13">
            <v>63529367</v>
          </cell>
          <cell r="AY13">
            <v>139365167</v>
          </cell>
          <cell r="AZ13">
            <v>213412762</v>
          </cell>
          <cell r="BA13">
            <v>43042148</v>
          </cell>
          <cell r="BB13">
            <v>583830856</v>
          </cell>
          <cell r="BC13">
            <v>84392286</v>
          </cell>
          <cell r="BD13">
            <v>108280800</v>
          </cell>
          <cell r="BE13">
            <v>490807351</v>
          </cell>
          <cell r="BF13">
            <v>79726454.040000007</v>
          </cell>
          <cell r="BG13">
            <v>34644938.590000004</v>
          </cell>
          <cell r="BH13">
            <v>283366850</v>
          </cell>
          <cell r="BI13">
            <v>63037704</v>
          </cell>
          <cell r="BJ13">
            <v>2693171018</v>
          </cell>
          <cell r="BK13">
            <v>348619359</v>
          </cell>
          <cell r="BL13">
            <v>30635928</v>
          </cell>
          <cell r="BM13">
            <v>45271935</v>
          </cell>
          <cell r="BN13">
            <v>33747939</v>
          </cell>
          <cell r="BO13">
            <v>115181982</v>
          </cell>
          <cell r="BP13">
            <v>348392935</v>
          </cell>
          <cell r="BQ13">
            <v>51473373</v>
          </cell>
          <cell r="BR13">
            <v>5037152555</v>
          </cell>
          <cell r="BS13">
            <v>942215878</v>
          </cell>
          <cell r="BT13">
            <v>67145247.980000004</v>
          </cell>
          <cell r="BU13">
            <v>397106489</v>
          </cell>
          <cell r="BV13">
            <v>152795281</v>
          </cell>
          <cell r="BW13">
            <v>25181847.100000001</v>
          </cell>
          <cell r="BX13">
            <v>25808454</v>
          </cell>
          <cell r="BY13">
            <v>15500136</v>
          </cell>
          <cell r="BZ13">
            <v>220302768</v>
          </cell>
          <cell r="CA13">
            <v>347011249</v>
          </cell>
          <cell r="CB13">
            <v>93622824</v>
          </cell>
          <cell r="CC13">
            <v>29586436</v>
          </cell>
        </row>
        <row r="14">
          <cell r="A14" t="str">
            <v>kWh - Other</v>
          </cell>
          <cell r="B14" t="str">
            <v>YVO</v>
          </cell>
          <cell r="C14">
            <v>2009</v>
          </cell>
          <cell r="D14">
            <v>97948530</v>
          </cell>
          <cell r="E14">
            <v>14728666.390000004</v>
          </cell>
          <cell r="F14">
            <v>758681965</v>
          </cell>
          <cell r="G14">
            <v>191509173</v>
          </cell>
          <cell r="H14">
            <v>665078879</v>
          </cell>
          <cell r="I14">
            <v>1109867472</v>
          </cell>
          <cell r="J14">
            <v>1035742506</v>
          </cell>
          <cell r="K14">
            <v>164527729</v>
          </cell>
          <cell r="L14">
            <v>108387381.00000001</v>
          </cell>
          <cell r="M14">
            <v>13402745</v>
          </cell>
          <cell r="N14">
            <v>468054390</v>
          </cell>
          <cell r="O14">
            <v>17411967</v>
          </cell>
          <cell r="P14">
            <v>192535258</v>
          </cell>
          <cell r="Q14">
            <v>9527070</v>
          </cell>
          <cell r="R14">
            <v>142527761</v>
          </cell>
          <cell r="S14">
            <v>6192322890</v>
          </cell>
          <cell r="T14">
            <v>1609408932</v>
          </cell>
          <cell r="U14">
            <v>278057291</v>
          </cell>
          <cell r="V14">
            <v>31820944</v>
          </cell>
          <cell r="W14">
            <v>303481947.62</v>
          </cell>
          <cell r="X14">
            <v>410251901</v>
          </cell>
          <cell r="Y14">
            <v>42712702</v>
          </cell>
          <cell r="Z14">
            <v>545070971.21000004</v>
          </cell>
          <cell r="AA14">
            <v>88422843.38000001</v>
          </cell>
          <cell r="AB14">
            <v>1132821899</v>
          </cell>
          <cell r="AC14">
            <v>170301337</v>
          </cell>
          <cell r="AD14">
            <v>275782285</v>
          </cell>
          <cell r="AE14">
            <v>50694892</v>
          </cell>
          <cell r="AF14">
            <v>3681961954</v>
          </cell>
          <cell r="AG14">
            <v>10324537</v>
          </cell>
          <cell r="AH14">
            <v>123740530</v>
          </cell>
          <cell r="AI14">
            <v>2603180599</v>
          </cell>
          <cell r="AJ14">
            <v>10155000000</v>
          </cell>
          <cell r="AK14">
            <v>5300789236.3999996</v>
          </cell>
          <cell r="AL14">
            <v>80181103.019999981</v>
          </cell>
          <cell r="AM14">
            <v>70919973</v>
          </cell>
          <cell r="AN14">
            <v>534309984</v>
          </cell>
          <cell r="AO14">
            <v>1189584739</v>
          </cell>
          <cell r="AP14">
            <v>183413288</v>
          </cell>
          <cell r="AQ14">
            <v>130934010</v>
          </cell>
          <cell r="AR14">
            <v>2082836545</v>
          </cell>
          <cell r="AS14">
            <v>125234669</v>
          </cell>
          <cell r="AT14">
            <v>155470955</v>
          </cell>
          <cell r="AU14">
            <v>443702038</v>
          </cell>
          <cell r="AV14">
            <v>415120540</v>
          </cell>
          <cell r="AW14">
            <v>774957810</v>
          </cell>
          <cell r="AX14">
            <v>109952191</v>
          </cell>
          <cell r="AY14">
            <v>223769554</v>
          </cell>
          <cell r="AZ14">
            <v>339468569</v>
          </cell>
          <cell r="BA14">
            <v>80532530</v>
          </cell>
          <cell r="BB14">
            <v>963746139</v>
          </cell>
          <cell r="BC14">
            <v>159229457</v>
          </cell>
          <cell r="BD14">
            <v>201325040</v>
          </cell>
          <cell r="BE14">
            <v>643193043</v>
          </cell>
          <cell r="BF14">
            <v>117286495.45</v>
          </cell>
          <cell r="BG14">
            <v>55346144.689999983</v>
          </cell>
          <cell r="BH14">
            <v>508211600</v>
          </cell>
          <cell r="BI14">
            <v>127173232</v>
          </cell>
          <cell r="BJ14">
            <v>5599743568</v>
          </cell>
          <cell r="BK14">
            <v>359137341</v>
          </cell>
          <cell r="BL14">
            <v>66345432</v>
          </cell>
          <cell r="BM14">
            <v>65341582</v>
          </cell>
          <cell r="BN14">
            <v>38680413</v>
          </cell>
          <cell r="BO14">
            <v>174003021</v>
          </cell>
          <cell r="BP14">
            <v>634278658</v>
          </cell>
          <cell r="BQ14">
            <v>132757286</v>
          </cell>
          <cell r="BR14">
            <v>19550941477</v>
          </cell>
          <cell r="BS14">
            <v>1530853410</v>
          </cell>
          <cell r="BT14">
            <v>30135251.039999992</v>
          </cell>
          <cell r="BU14">
            <v>962918154</v>
          </cell>
          <cell r="BV14">
            <v>249393331</v>
          </cell>
          <cell r="BW14">
            <v>61950651.800000004</v>
          </cell>
          <cell r="BX14">
            <v>129510516.66</v>
          </cell>
          <cell r="BY14">
            <v>40776614</v>
          </cell>
          <cell r="BZ14">
            <v>254751124</v>
          </cell>
          <cell r="CA14">
            <v>496295509</v>
          </cell>
          <cell r="CB14">
            <v>248441640</v>
          </cell>
          <cell r="CC14">
            <v>31179307</v>
          </cell>
        </row>
        <row r="15">
          <cell r="A15" t="str">
            <v>kW</v>
          </cell>
          <cell r="B15" t="str">
            <v>YD</v>
          </cell>
          <cell r="C15">
            <v>2009</v>
          </cell>
          <cell r="D15">
            <v>150499</v>
          </cell>
          <cell r="E15">
            <v>31409</v>
          </cell>
          <cell r="F15">
            <v>1394434</v>
          </cell>
          <cell r="G15">
            <v>4609</v>
          </cell>
          <cell r="H15">
            <v>1394970</v>
          </cell>
          <cell r="I15">
            <v>2386423</v>
          </cell>
          <cell r="J15">
            <v>2308821</v>
          </cell>
          <cell r="K15">
            <v>376220</v>
          </cell>
          <cell r="L15">
            <v>228343</v>
          </cell>
          <cell r="M15">
            <v>20811</v>
          </cell>
          <cell r="N15">
            <v>1084858</v>
          </cell>
          <cell r="O15">
            <v>35048</v>
          </cell>
          <cell r="P15">
            <v>350608</v>
          </cell>
          <cell r="Q15">
            <v>13113</v>
          </cell>
          <cell r="R15">
            <v>213198</v>
          </cell>
          <cell r="S15">
            <v>13345239</v>
          </cell>
          <cell r="T15">
            <v>3827049</v>
          </cell>
          <cell r="U15">
            <v>645563</v>
          </cell>
          <cell r="V15">
            <v>0</v>
          </cell>
          <cell r="W15">
            <v>603729</v>
          </cell>
          <cell r="X15">
            <v>950901</v>
          </cell>
          <cell r="Y15">
            <v>65081</v>
          </cell>
          <cell r="Z15">
            <v>992846</v>
          </cell>
          <cell r="AA15">
            <v>163379</v>
          </cell>
          <cell r="AB15">
            <v>2360057</v>
          </cell>
          <cell r="AC15">
            <v>325026</v>
          </cell>
          <cell r="AD15">
            <v>598454</v>
          </cell>
          <cell r="AE15">
            <v>119711</v>
          </cell>
          <cell r="AF15">
            <v>7817413</v>
          </cell>
          <cell r="AG15">
            <v>12224</v>
          </cell>
          <cell r="AH15">
            <v>239150</v>
          </cell>
          <cell r="AI15">
            <v>5664567</v>
          </cell>
          <cell r="AJ15">
            <v>26925898</v>
          </cell>
          <cell r="AK15">
            <v>10264696</v>
          </cell>
          <cell r="AL15">
            <v>148422</v>
          </cell>
          <cell r="AM15">
            <v>114230</v>
          </cell>
          <cell r="AN15">
            <v>1030442</v>
          </cell>
          <cell r="AO15">
            <v>2384630</v>
          </cell>
          <cell r="AP15">
            <v>345047</v>
          </cell>
          <cell r="AQ15">
            <v>213142</v>
          </cell>
          <cell r="AR15">
            <v>4384882</v>
          </cell>
          <cell r="AS15">
            <v>277595</v>
          </cell>
          <cell r="AT15">
            <v>332223</v>
          </cell>
          <cell r="AU15">
            <v>925046</v>
          </cell>
          <cell r="AV15">
            <v>812260</v>
          </cell>
          <cell r="AW15">
            <v>1725139</v>
          </cell>
          <cell r="AX15">
            <v>197662</v>
          </cell>
          <cell r="AY15">
            <v>372852</v>
          </cell>
          <cell r="AZ15">
            <v>675234</v>
          </cell>
          <cell r="BA15">
            <v>172175</v>
          </cell>
          <cell r="BB15">
            <v>1955912</v>
          </cell>
          <cell r="BC15">
            <v>312469</v>
          </cell>
          <cell r="BD15">
            <v>393736</v>
          </cell>
          <cell r="BE15">
            <v>1168105</v>
          </cell>
          <cell r="BF15">
            <v>217261</v>
          </cell>
          <cell r="BG15">
            <v>96580</v>
          </cell>
          <cell r="BH15">
            <v>963985</v>
          </cell>
          <cell r="BI15">
            <v>363702</v>
          </cell>
          <cell r="BJ15">
            <v>11721832</v>
          </cell>
          <cell r="BK15">
            <v>659698</v>
          </cell>
          <cell r="BL15">
            <v>144821</v>
          </cell>
          <cell r="BM15">
            <v>134035</v>
          </cell>
          <cell r="BN15">
            <v>58186</v>
          </cell>
          <cell r="BO15">
            <v>367423</v>
          </cell>
          <cell r="BP15">
            <v>1351705</v>
          </cell>
          <cell r="BQ15">
            <v>0</v>
          </cell>
          <cell r="BR15">
            <v>42350721</v>
          </cell>
          <cell r="BS15">
            <v>2878540</v>
          </cell>
          <cell r="BT15">
            <v>30125</v>
          </cell>
          <cell r="BU15">
            <v>1850782</v>
          </cell>
          <cell r="BV15">
            <v>709365</v>
          </cell>
          <cell r="BW15">
            <v>154016</v>
          </cell>
          <cell r="BX15">
            <v>276794</v>
          </cell>
          <cell r="BY15">
            <v>89880</v>
          </cell>
          <cell r="BZ15">
            <v>469679</v>
          </cell>
          <cell r="CA15">
            <v>1003290</v>
          </cell>
          <cell r="CB15">
            <v>578242</v>
          </cell>
          <cell r="CC15">
            <v>56504</v>
          </cell>
        </row>
        <row r="16">
          <cell r="A16" t="str">
            <v>kW - Residential</v>
          </cell>
          <cell r="B16" t="str">
            <v>YDR</v>
          </cell>
          <cell r="C16">
            <v>2009</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row>
        <row r="17">
          <cell r="A17" t="str">
            <v>kW - Other</v>
          </cell>
          <cell r="B17" t="str">
            <v>YDO</v>
          </cell>
          <cell r="C17">
            <v>2009</v>
          </cell>
          <cell r="D17">
            <v>150499</v>
          </cell>
          <cell r="E17">
            <v>31409</v>
          </cell>
          <cell r="F17">
            <v>1394434</v>
          </cell>
          <cell r="G17">
            <v>4609</v>
          </cell>
          <cell r="H17">
            <v>1394970</v>
          </cell>
          <cell r="I17">
            <v>2386423</v>
          </cell>
          <cell r="J17">
            <v>2308821</v>
          </cell>
          <cell r="K17">
            <v>376220</v>
          </cell>
          <cell r="L17">
            <v>228343</v>
          </cell>
          <cell r="M17">
            <v>20811</v>
          </cell>
          <cell r="N17">
            <v>1084858</v>
          </cell>
          <cell r="O17">
            <v>35048</v>
          </cell>
          <cell r="P17">
            <v>350608</v>
          </cell>
          <cell r="Q17">
            <v>13113</v>
          </cell>
          <cell r="R17">
            <v>213198</v>
          </cell>
          <cell r="S17">
            <v>13345239</v>
          </cell>
          <cell r="T17">
            <v>3827049</v>
          </cell>
          <cell r="U17">
            <v>645563</v>
          </cell>
          <cell r="V17">
            <v>0</v>
          </cell>
          <cell r="W17">
            <v>603729</v>
          </cell>
          <cell r="X17">
            <v>950901</v>
          </cell>
          <cell r="Y17">
            <v>65081</v>
          </cell>
          <cell r="Z17">
            <v>992846</v>
          </cell>
          <cell r="AA17">
            <v>163379</v>
          </cell>
          <cell r="AB17">
            <v>2360057</v>
          </cell>
          <cell r="AC17">
            <v>325026</v>
          </cell>
          <cell r="AD17">
            <v>598454</v>
          </cell>
          <cell r="AE17">
            <v>119711</v>
          </cell>
          <cell r="AF17">
            <v>7817413</v>
          </cell>
          <cell r="AG17">
            <v>12224</v>
          </cell>
          <cell r="AH17">
            <v>239150</v>
          </cell>
          <cell r="AI17">
            <v>5664567</v>
          </cell>
          <cell r="AJ17">
            <v>26925898</v>
          </cell>
          <cell r="AK17">
            <v>10264696</v>
          </cell>
          <cell r="AL17">
            <v>148422</v>
          </cell>
          <cell r="AM17">
            <v>114230</v>
          </cell>
          <cell r="AN17">
            <v>1030442</v>
          </cell>
          <cell r="AO17">
            <v>2384630</v>
          </cell>
          <cell r="AP17">
            <v>345047</v>
          </cell>
          <cell r="AQ17">
            <v>213142</v>
          </cell>
          <cell r="AR17">
            <v>4384882</v>
          </cell>
          <cell r="AS17">
            <v>277595</v>
          </cell>
          <cell r="AT17">
            <v>332223</v>
          </cell>
          <cell r="AU17">
            <v>925046</v>
          </cell>
          <cell r="AV17">
            <v>812260</v>
          </cell>
          <cell r="AW17">
            <v>1725139</v>
          </cell>
          <cell r="AX17">
            <v>197662</v>
          </cell>
          <cell r="AY17">
            <v>372852</v>
          </cell>
          <cell r="AZ17">
            <v>675234</v>
          </cell>
          <cell r="BA17">
            <v>172175</v>
          </cell>
          <cell r="BB17">
            <v>1955912</v>
          </cell>
          <cell r="BC17">
            <v>312469</v>
          </cell>
          <cell r="BD17">
            <v>393736</v>
          </cell>
          <cell r="BE17">
            <v>1168105</v>
          </cell>
          <cell r="BF17">
            <v>217261</v>
          </cell>
          <cell r="BG17">
            <v>96580</v>
          </cell>
          <cell r="BH17">
            <v>963985</v>
          </cell>
          <cell r="BI17">
            <v>363702</v>
          </cell>
          <cell r="BJ17">
            <v>11721832</v>
          </cell>
          <cell r="BK17">
            <v>659698</v>
          </cell>
          <cell r="BL17">
            <v>144821</v>
          </cell>
          <cell r="BM17">
            <v>134035</v>
          </cell>
          <cell r="BN17">
            <v>58186</v>
          </cell>
          <cell r="BO17">
            <v>367423</v>
          </cell>
          <cell r="BP17">
            <v>1351705</v>
          </cell>
          <cell r="BQ17">
            <v>0</v>
          </cell>
          <cell r="BR17">
            <v>42350721</v>
          </cell>
          <cell r="BS17">
            <v>2878540</v>
          </cell>
          <cell r="BT17">
            <v>30125</v>
          </cell>
          <cell r="BU17">
            <v>1850782</v>
          </cell>
          <cell r="BV17">
            <v>709365</v>
          </cell>
          <cell r="BW17">
            <v>154016</v>
          </cell>
          <cell r="BX17">
            <v>276794</v>
          </cell>
          <cell r="BY17">
            <v>89880</v>
          </cell>
          <cell r="BZ17">
            <v>469679</v>
          </cell>
          <cell r="CA17">
            <v>1003290</v>
          </cell>
          <cell r="CB17">
            <v>578242</v>
          </cell>
          <cell r="CC17">
            <v>56504</v>
          </cell>
        </row>
        <row r="18">
          <cell r="A18" t="str">
            <v>Total service area</v>
          </cell>
          <cell r="B18" t="str">
            <v>AREA</v>
          </cell>
          <cell r="C18">
            <v>2009</v>
          </cell>
          <cell r="D18">
            <v>14200</v>
          </cell>
          <cell r="E18">
            <v>380</v>
          </cell>
          <cell r="F18">
            <v>201</v>
          </cell>
          <cell r="G18">
            <v>258</v>
          </cell>
          <cell r="H18">
            <v>74</v>
          </cell>
          <cell r="I18">
            <v>188</v>
          </cell>
          <cell r="J18">
            <v>303</v>
          </cell>
          <cell r="K18">
            <v>168</v>
          </cell>
          <cell r="L18">
            <v>10</v>
          </cell>
          <cell r="M18">
            <v>2</v>
          </cell>
          <cell r="N18">
            <v>70</v>
          </cell>
          <cell r="O18">
            <v>4</v>
          </cell>
          <cell r="P18">
            <v>57</v>
          </cell>
          <cell r="Q18">
            <v>5</v>
          </cell>
          <cell r="R18">
            <v>22</v>
          </cell>
          <cell r="S18">
            <v>287</v>
          </cell>
          <cell r="T18">
            <v>120</v>
          </cell>
          <cell r="U18">
            <v>1877</v>
          </cell>
          <cell r="V18">
            <v>99</v>
          </cell>
          <cell r="W18">
            <v>104</v>
          </cell>
          <cell r="X18">
            <v>44</v>
          </cell>
          <cell r="Y18">
            <v>26</v>
          </cell>
          <cell r="Z18">
            <v>410</v>
          </cell>
          <cell r="AA18">
            <v>67</v>
          </cell>
          <cell r="AB18">
            <v>93</v>
          </cell>
          <cell r="AC18">
            <v>1252</v>
          </cell>
          <cell r="AD18">
            <v>281</v>
          </cell>
          <cell r="AE18">
            <v>93</v>
          </cell>
          <cell r="AF18">
            <v>426</v>
          </cell>
          <cell r="AG18">
            <v>9</v>
          </cell>
          <cell r="AH18">
            <v>8</v>
          </cell>
          <cell r="AI18">
            <v>269</v>
          </cell>
          <cell r="AJ18">
            <v>650000</v>
          </cell>
          <cell r="AK18">
            <v>1104</v>
          </cell>
          <cell r="AL18">
            <v>292</v>
          </cell>
          <cell r="AM18">
            <v>24</v>
          </cell>
          <cell r="AN18">
            <v>32</v>
          </cell>
          <cell r="AO18">
            <v>404</v>
          </cell>
          <cell r="AP18">
            <v>27</v>
          </cell>
          <cell r="AQ18">
            <v>144</v>
          </cell>
          <cell r="AR18">
            <v>421</v>
          </cell>
          <cell r="AS18">
            <v>26</v>
          </cell>
          <cell r="AT18">
            <v>20</v>
          </cell>
          <cell r="AU18">
            <v>370</v>
          </cell>
          <cell r="AV18">
            <v>74</v>
          </cell>
          <cell r="AW18">
            <v>827</v>
          </cell>
          <cell r="AX18">
            <v>133</v>
          </cell>
          <cell r="AY18">
            <v>693</v>
          </cell>
          <cell r="AZ18">
            <v>330</v>
          </cell>
          <cell r="BA18">
            <v>28</v>
          </cell>
          <cell r="BB18">
            <v>143</v>
          </cell>
          <cell r="BC18">
            <v>17</v>
          </cell>
          <cell r="BD18">
            <v>27</v>
          </cell>
          <cell r="BE18">
            <v>149</v>
          </cell>
          <cell r="BF18">
            <v>35</v>
          </cell>
          <cell r="BG18">
            <v>15</v>
          </cell>
          <cell r="BH18">
            <v>64</v>
          </cell>
          <cell r="BI18">
            <v>122</v>
          </cell>
          <cell r="BJ18">
            <v>806</v>
          </cell>
          <cell r="BK18">
            <v>342</v>
          </cell>
          <cell r="BL18">
            <v>13</v>
          </cell>
          <cell r="BM18">
            <v>18</v>
          </cell>
          <cell r="BN18">
            <v>536</v>
          </cell>
          <cell r="BO18">
            <v>33</v>
          </cell>
          <cell r="BP18">
            <v>381</v>
          </cell>
          <cell r="BQ18">
            <v>24</v>
          </cell>
          <cell r="BR18">
            <v>630</v>
          </cell>
          <cell r="BS18">
            <v>639</v>
          </cell>
          <cell r="BT18">
            <v>61</v>
          </cell>
          <cell r="BU18">
            <v>672</v>
          </cell>
          <cell r="BV18">
            <v>86</v>
          </cell>
          <cell r="BW18">
            <v>14</v>
          </cell>
          <cell r="BX18">
            <v>8</v>
          </cell>
          <cell r="BY18">
            <v>6</v>
          </cell>
          <cell r="BZ18">
            <v>49</v>
          </cell>
          <cell r="CA18">
            <v>148</v>
          </cell>
          <cell r="CB18">
            <v>29</v>
          </cell>
          <cell r="CC18">
            <v>66</v>
          </cell>
        </row>
        <row r="19">
          <cell r="A19" t="str">
            <v>Urban service area</v>
          </cell>
          <cell r="B19" t="str">
            <v>AREAURB</v>
          </cell>
          <cell r="C19">
            <v>2009</v>
          </cell>
          <cell r="D19">
            <v>3</v>
          </cell>
          <cell r="E19">
            <v>380</v>
          </cell>
          <cell r="F19">
            <v>54</v>
          </cell>
          <cell r="G19">
            <v>4</v>
          </cell>
          <cell r="H19">
            <v>74</v>
          </cell>
          <cell r="I19">
            <v>98</v>
          </cell>
          <cell r="J19">
            <v>90</v>
          </cell>
          <cell r="K19">
            <v>35</v>
          </cell>
          <cell r="L19">
            <v>10</v>
          </cell>
          <cell r="M19">
            <v>2</v>
          </cell>
          <cell r="N19">
            <v>70</v>
          </cell>
          <cell r="O19">
            <v>4</v>
          </cell>
          <cell r="P19">
            <v>57</v>
          </cell>
          <cell r="Q19">
            <v>5</v>
          </cell>
          <cell r="R19">
            <v>22</v>
          </cell>
          <cell r="S19">
            <v>287</v>
          </cell>
          <cell r="T19">
            <v>120</v>
          </cell>
          <cell r="U19">
            <v>47</v>
          </cell>
          <cell r="V19">
            <v>26</v>
          </cell>
          <cell r="W19">
            <v>66</v>
          </cell>
          <cell r="X19">
            <v>44</v>
          </cell>
          <cell r="Y19">
            <v>26</v>
          </cell>
          <cell r="Z19">
            <v>290</v>
          </cell>
          <cell r="AA19">
            <v>22</v>
          </cell>
          <cell r="AB19">
            <v>93</v>
          </cell>
          <cell r="AC19">
            <v>36</v>
          </cell>
          <cell r="AD19">
            <v>25</v>
          </cell>
          <cell r="AE19">
            <v>93</v>
          </cell>
          <cell r="AF19">
            <v>338</v>
          </cell>
          <cell r="AG19">
            <v>9</v>
          </cell>
          <cell r="AH19">
            <v>8</v>
          </cell>
          <cell r="AI19">
            <v>269</v>
          </cell>
          <cell r="AJ19">
            <v>0</v>
          </cell>
          <cell r="AK19">
            <v>454</v>
          </cell>
          <cell r="AL19">
            <v>63</v>
          </cell>
          <cell r="AM19">
            <v>24</v>
          </cell>
          <cell r="AN19">
            <v>32</v>
          </cell>
          <cell r="AO19">
            <v>124</v>
          </cell>
          <cell r="AP19">
            <v>27</v>
          </cell>
          <cell r="AQ19">
            <v>16</v>
          </cell>
          <cell r="AR19">
            <v>163</v>
          </cell>
          <cell r="AS19">
            <v>26</v>
          </cell>
          <cell r="AT19">
            <v>20</v>
          </cell>
          <cell r="AU19">
            <v>57</v>
          </cell>
          <cell r="AV19">
            <v>71</v>
          </cell>
          <cell r="AW19">
            <v>68</v>
          </cell>
          <cell r="AX19">
            <v>14</v>
          </cell>
          <cell r="AY19">
            <v>144</v>
          </cell>
          <cell r="AZ19">
            <v>51</v>
          </cell>
          <cell r="BA19">
            <v>28</v>
          </cell>
          <cell r="BB19">
            <v>102</v>
          </cell>
          <cell r="BC19">
            <v>17</v>
          </cell>
          <cell r="BD19">
            <v>27</v>
          </cell>
          <cell r="BE19">
            <v>71</v>
          </cell>
          <cell r="BF19">
            <v>35</v>
          </cell>
          <cell r="BG19">
            <v>15</v>
          </cell>
          <cell r="BH19">
            <v>64</v>
          </cell>
          <cell r="BI19">
            <v>20</v>
          </cell>
          <cell r="BJ19">
            <v>503</v>
          </cell>
          <cell r="BK19">
            <v>58</v>
          </cell>
          <cell r="BL19">
            <v>13</v>
          </cell>
          <cell r="BM19">
            <v>11</v>
          </cell>
          <cell r="BN19">
            <v>6</v>
          </cell>
          <cell r="BO19">
            <v>33</v>
          </cell>
          <cell r="BP19">
            <v>122</v>
          </cell>
          <cell r="BQ19">
            <v>21</v>
          </cell>
          <cell r="BR19">
            <v>630</v>
          </cell>
          <cell r="BS19">
            <v>253</v>
          </cell>
          <cell r="BT19">
            <v>53</v>
          </cell>
          <cell r="BU19">
            <v>65</v>
          </cell>
          <cell r="BV19">
            <v>86</v>
          </cell>
          <cell r="BW19">
            <v>14</v>
          </cell>
          <cell r="BX19">
            <v>8</v>
          </cell>
          <cell r="BY19">
            <v>6</v>
          </cell>
          <cell r="BZ19">
            <v>49</v>
          </cell>
          <cell r="CA19">
            <v>67</v>
          </cell>
          <cell r="CB19">
            <v>29</v>
          </cell>
          <cell r="CC19">
            <v>18</v>
          </cell>
        </row>
        <row r="20">
          <cell r="A20" t="str">
            <v>Rural service area</v>
          </cell>
          <cell r="B20" t="str">
            <v>AREARUR</v>
          </cell>
          <cell r="C20">
            <v>2009</v>
          </cell>
          <cell r="D20">
            <v>14197</v>
          </cell>
          <cell r="E20">
            <v>0</v>
          </cell>
          <cell r="F20">
            <v>147</v>
          </cell>
          <cell r="G20">
            <v>254</v>
          </cell>
          <cell r="H20">
            <v>0</v>
          </cell>
          <cell r="I20">
            <v>90</v>
          </cell>
          <cell r="J20">
            <v>213</v>
          </cell>
          <cell r="K20">
            <v>133</v>
          </cell>
          <cell r="L20">
            <v>0</v>
          </cell>
          <cell r="M20">
            <v>0</v>
          </cell>
          <cell r="N20">
            <v>0</v>
          </cell>
          <cell r="O20">
            <v>0</v>
          </cell>
          <cell r="P20">
            <v>0</v>
          </cell>
          <cell r="Q20">
            <v>0</v>
          </cell>
          <cell r="R20">
            <v>0</v>
          </cell>
          <cell r="S20">
            <v>0</v>
          </cell>
          <cell r="T20">
            <v>0</v>
          </cell>
          <cell r="U20">
            <v>1830</v>
          </cell>
          <cell r="V20">
            <v>73</v>
          </cell>
          <cell r="W20">
            <v>38</v>
          </cell>
          <cell r="X20">
            <v>0</v>
          </cell>
          <cell r="Y20">
            <v>0</v>
          </cell>
          <cell r="Z20">
            <v>120</v>
          </cell>
          <cell r="AA20">
            <v>45</v>
          </cell>
          <cell r="AB20">
            <v>0</v>
          </cell>
          <cell r="AC20">
            <v>1216</v>
          </cell>
          <cell r="AD20">
            <v>256</v>
          </cell>
          <cell r="AE20">
            <v>0</v>
          </cell>
          <cell r="AF20">
            <v>88</v>
          </cell>
          <cell r="AG20">
            <v>0</v>
          </cell>
          <cell r="AH20">
            <v>0</v>
          </cell>
          <cell r="AI20">
            <v>0</v>
          </cell>
          <cell r="AJ20">
            <v>650000</v>
          </cell>
          <cell r="AK20">
            <v>650</v>
          </cell>
          <cell r="AL20">
            <v>229</v>
          </cell>
          <cell r="AM20">
            <v>0</v>
          </cell>
          <cell r="AN20">
            <v>0</v>
          </cell>
          <cell r="AO20">
            <v>280</v>
          </cell>
          <cell r="AP20">
            <v>0</v>
          </cell>
          <cell r="AQ20">
            <v>128</v>
          </cell>
          <cell r="AR20">
            <v>258</v>
          </cell>
          <cell r="AS20">
            <v>0</v>
          </cell>
          <cell r="AT20">
            <v>0</v>
          </cell>
          <cell r="AU20">
            <v>313</v>
          </cell>
          <cell r="AV20">
            <v>3</v>
          </cell>
          <cell r="AW20">
            <v>759</v>
          </cell>
          <cell r="AX20">
            <v>119</v>
          </cell>
          <cell r="AY20">
            <v>549</v>
          </cell>
          <cell r="AZ20">
            <v>279</v>
          </cell>
          <cell r="BA20">
            <v>0</v>
          </cell>
          <cell r="BB20">
            <v>41</v>
          </cell>
          <cell r="BC20">
            <v>0</v>
          </cell>
          <cell r="BD20">
            <v>0</v>
          </cell>
          <cell r="BE20">
            <v>78</v>
          </cell>
          <cell r="BF20">
            <v>0</v>
          </cell>
          <cell r="BG20">
            <v>0</v>
          </cell>
          <cell r="BH20">
            <v>0</v>
          </cell>
          <cell r="BI20">
            <v>102</v>
          </cell>
          <cell r="BJ20">
            <v>303</v>
          </cell>
          <cell r="BK20">
            <v>284</v>
          </cell>
          <cell r="BL20">
            <v>0</v>
          </cell>
          <cell r="BM20">
            <v>7</v>
          </cell>
          <cell r="BN20">
            <v>530</v>
          </cell>
          <cell r="BO20">
            <v>0</v>
          </cell>
          <cell r="BP20">
            <v>259</v>
          </cell>
          <cell r="BQ20">
            <v>3</v>
          </cell>
          <cell r="BR20">
            <v>0</v>
          </cell>
          <cell r="BS20">
            <v>386</v>
          </cell>
          <cell r="BT20">
            <v>8</v>
          </cell>
          <cell r="BU20">
            <v>607</v>
          </cell>
          <cell r="BV20">
            <v>0</v>
          </cell>
          <cell r="BW20">
            <v>0</v>
          </cell>
          <cell r="BX20">
            <v>0</v>
          </cell>
          <cell r="BY20">
            <v>0</v>
          </cell>
          <cell r="BZ20">
            <v>0</v>
          </cell>
          <cell r="CA20">
            <v>81</v>
          </cell>
          <cell r="CB20">
            <v>0</v>
          </cell>
          <cell r="CC20">
            <v>48</v>
          </cell>
        </row>
        <row r="21">
          <cell r="A21" t="str">
            <v>Service area population</v>
          </cell>
          <cell r="B21" t="str">
            <v>POP</v>
          </cell>
          <cell r="C21">
            <v>2009</v>
          </cell>
          <cell r="D21">
            <v>16789</v>
          </cell>
          <cell r="E21">
            <v>3000</v>
          </cell>
          <cell r="F21">
            <v>84379</v>
          </cell>
          <cell r="G21">
            <v>25000</v>
          </cell>
          <cell r="H21">
            <v>93399</v>
          </cell>
          <cell r="I21">
            <v>174300</v>
          </cell>
          <cell r="J21">
            <v>137350</v>
          </cell>
          <cell r="K21">
            <v>27698</v>
          </cell>
          <cell r="L21">
            <v>20500</v>
          </cell>
          <cell r="M21">
            <v>2428</v>
          </cell>
          <cell r="N21">
            <v>94769</v>
          </cell>
          <cell r="O21">
            <v>3100</v>
          </cell>
          <cell r="P21">
            <v>26000</v>
          </cell>
          <cell r="Q21">
            <v>4000</v>
          </cell>
          <cell r="R21">
            <v>21873</v>
          </cell>
          <cell r="S21">
            <v>729000</v>
          </cell>
          <cell r="T21">
            <v>215718</v>
          </cell>
          <cell r="U21">
            <v>32042</v>
          </cell>
          <cell r="V21">
            <v>7138</v>
          </cell>
          <cell r="W21">
            <v>73654</v>
          </cell>
          <cell r="X21">
            <v>43941</v>
          </cell>
          <cell r="Y21">
            <v>8315</v>
          </cell>
          <cell r="Z21">
            <v>109529</v>
          </cell>
          <cell r="AA21">
            <v>23935</v>
          </cell>
          <cell r="AB21">
            <v>120977</v>
          </cell>
          <cell r="AC21">
            <v>45212</v>
          </cell>
          <cell r="AD21">
            <v>55289</v>
          </cell>
          <cell r="AE21">
            <v>5635</v>
          </cell>
          <cell r="AF21">
            <v>572925</v>
          </cell>
          <cell r="AG21">
            <v>2630</v>
          </cell>
          <cell r="AH21">
            <v>10500</v>
          </cell>
          <cell r="AI21">
            <v>480000</v>
          </cell>
          <cell r="AJ21">
            <v>2994456</v>
          </cell>
          <cell r="AK21">
            <v>817560</v>
          </cell>
          <cell r="AL21">
            <v>34000</v>
          </cell>
          <cell r="AM21">
            <v>12000</v>
          </cell>
          <cell r="AN21">
            <v>58000</v>
          </cell>
          <cell r="AO21">
            <v>243200</v>
          </cell>
          <cell r="AP21">
            <v>22000</v>
          </cell>
          <cell r="AQ21">
            <v>22769</v>
          </cell>
          <cell r="AR21">
            <v>355000</v>
          </cell>
          <cell r="AS21">
            <v>7831</v>
          </cell>
          <cell r="AT21">
            <v>16000</v>
          </cell>
          <cell r="AU21">
            <v>77400</v>
          </cell>
          <cell r="AV21">
            <v>89898</v>
          </cell>
          <cell r="AW21">
            <v>136285</v>
          </cell>
          <cell r="AX21">
            <v>14587</v>
          </cell>
          <cell r="AY21">
            <v>31500</v>
          </cell>
          <cell r="AZ21">
            <v>55000</v>
          </cell>
          <cell r="BA21">
            <v>14000</v>
          </cell>
          <cell r="BB21">
            <v>177200</v>
          </cell>
          <cell r="BC21">
            <v>29182</v>
          </cell>
          <cell r="BD21">
            <v>31000</v>
          </cell>
          <cell r="BE21">
            <v>155000</v>
          </cell>
          <cell r="BF21">
            <v>20200</v>
          </cell>
          <cell r="BG21">
            <v>6500</v>
          </cell>
          <cell r="BH21">
            <v>81937</v>
          </cell>
          <cell r="BI21">
            <v>18003</v>
          </cell>
          <cell r="BJ21">
            <v>1030369</v>
          </cell>
          <cell r="BK21">
            <v>78000</v>
          </cell>
          <cell r="BL21">
            <v>7846</v>
          </cell>
          <cell r="BM21">
            <v>9900</v>
          </cell>
          <cell r="BN21">
            <v>5336</v>
          </cell>
          <cell r="BO21">
            <v>36000</v>
          </cell>
          <cell r="BP21">
            <v>110046</v>
          </cell>
          <cell r="BQ21">
            <v>15140</v>
          </cell>
          <cell r="BR21">
            <v>2503281</v>
          </cell>
          <cell r="BS21">
            <v>308114</v>
          </cell>
          <cell r="BT21">
            <v>17300</v>
          </cell>
          <cell r="BU21">
            <v>154370</v>
          </cell>
          <cell r="BV21">
            <v>50331</v>
          </cell>
          <cell r="BW21">
            <v>7200</v>
          </cell>
          <cell r="BX21">
            <v>7251</v>
          </cell>
          <cell r="BY21">
            <v>3900</v>
          </cell>
          <cell r="BZ21">
            <v>47229</v>
          </cell>
          <cell r="CA21">
            <v>121300</v>
          </cell>
          <cell r="CB21">
            <v>35000</v>
          </cell>
          <cell r="CC21">
            <v>6700</v>
          </cell>
        </row>
        <row r="22">
          <cell r="A22" t="str">
            <v>Municipal population</v>
          </cell>
          <cell r="B22" t="str">
            <v>POPCITY</v>
          </cell>
          <cell r="C22">
            <v>2009</v>
          </cell>
          <cell r="D22">
            <v>10552</v>
          </cell>
          <cell r="E22">
            <v>3000</v>
          </cell>
          <cell r="F22">
            <v>86689</v>
          </cell>
          <cell r="G22">
            <v>30000</v>
          </cell>
          <cell r="H22">
            <v>93399</v>
          </cell>
          <cell r="I22">
            <v>174300</v>
          </cell>
          <cell r="J22">
            <v>137350</v>
          </cell>
          <cell r="K22">
            <v>27698</v>
          </cell>
          <cell r="L22">
            <v>27500</v>
          </cell>
          <cell r="M22">
            <v>2428</v>
          </cell>
          <cell r="N22">
            <v>107615</v>
          </cell>
          <cell r="O22">
            <v>3100</v>
          </cell>
          <cell r="P22">
            <v>26000</v>
          </cell>
          <cell r="Q22">
            <v>12500</v>
          </cell>
          <cell r="R22">
            <v>74185</v>
          </cell>
          <cell r="S22">
            <v>729000</v>
          </cell>
          <cell r="T22">
            <v>216473</v>
          </cell>
          <cell r="U22">
            <v>35246</v>
          </cell>
          <cell r="V22">
            <v>8700</v>
          </cell>
          <cell r="W22">
            <v>105220</v>
          </cell>
          <cell r="X22">
            <v>43941</v>
          </cell>
          <cell r="Y22">
            <v>8315</v>
          </cell>
          <cell r="Z22">
            <v>170219</v>
          </cell>
          <cell r="AA22">
            <v>23935</v>
          </cell>
          <cell r="AB22">
            <v>127439</v>
          </cell>
          <cell r="AC22">
            <v>45212</v>
          </cell>
          <cell r="AD22">
            <v>55289</v>
          </cell>
          <cell r="AE22">
            <v>5635</v>
          </cell>
          <cell r="AF22">
            <v>648221</v>
          </cell>
          <cell r="AG22">
            <v>9500</v>
          </cell>
          <cell r="AH22">
            <v>10500</v>
          </cell>
          <cell r="AI22">
            <v>480000</v>
          </cell>
          <cell r="AJ22">
            <v>2994456</v>
          </cell>
          <cell r="AK22">
            <v>908400</v>
          </cell>
          <cell r="AL22">
            <v>34000</v>
          </cell>
          <cell r="AM22">
            <v>16500</v>
          </cell>
          <cell r="AN22">
            <v>119000</v>
          </cell>
          <cell r="AO22">
            <v>243200</v>
          </cell>
          <cell r="AP22">
            <v>22000</v>
          </cell>
          <cell r="AQ22">
            <v>36889</v>
          </cell>
          <cell r="AR22">
            <v>355000</v>
          </cell>
          <cell r="AS22">
            <v>21749</v>
          </cell>
          <cell r="AT22">
            <v>17000</v>
          </cell>
          <cell r="AU22">
            <v>77400</v>
          </cell>
          <cell r="AV22">
            <v>136438</v>
          </cell>
          <cell r="AW22">
            <v>137189</v>
          </cell>
          <cell r="AX22">
            <v>14587</v>
          </cell>
          <cell r="AY22">
            <v>63000</v>
          </cell>
          <cell r="AZ22">
            <v>55000</v>
          </cell>
          <cell r="BA22">
            <v>18777</v>
          </cell>
          <cell r="BB22">
            <v>177200</v>
          </cell>
          <cell r="BC22">
            <v>29182</v>
          </cell>
          <cell r="BD22">
            <v>31000</v>
          </cell>
          <cell r="BE22">
            <v>155000</v>
          </cell>
          <cell r="BF22">
            <v>20200</v>
          </cell>
          <cell r="BG22">
            <v>6500</v>
          </cell>
          <cell r="BH22">
            <v>81937</v>
          </cell>
          <cell r="BI22">
            <v>18003</v>
          </cell>
          <cell r="BJ22">
            <v>1030369</v>
          </cell>
          <cell r="BK22">
            <v>75000</v>
          </cell>
          <cell r="BL22">
            <v>7846</v>
          </cell>
          <cell r="BM22">
            <v>16700</v>
          </cell>
          <cell r="BN22">
            <v>5336</v>
          </cell>
          <cell r="BO22">
            <v>36000</v>
          </cell>
          <cell r="BP22">
            <v>109141</v>
          </cell>
          <cell r="BQ22">
            <v>15000</v>
          </cell>
          <cell r="BR22">
            <v>2503281</v>
          </cell>
          <cell r="BS22">
            <v>419985</v>
          </cell>
          <cell r="BT22">
            <v>17300</v>
          </cell>
          <cell r="BU22">
            <v>154370</v>
          </cell>
          <cell r="BV22">
            <v>50331</v>
          </cell>
          <cell r="BW22">
            <v>11500</v>
          </cell>
          <cell r="BX22">
            <v>7251</v>
          </cell>
          <cell r="BY22">
            <v>9000</v>
          </cell>
          <cell r="BZ22">
            <v>77847</v>
          </cell>
          <cell r="CA22">
            <v>121300</v>
          </cell>
          <cell r="CB22">
            <v>36000</v>
          </cell>
          <cell r="CC22">
            <v>5000</v>
          </cell>
        </row>
        <row r="23">
          <cell r="A23" t="str">
            <v>No seasonal occupacy customers</v>
          </cell>
          <cell r="B23" t="str">
            <v>YNSUM</v>
          </cell>
          <cell r="C23">
            <v>2009</v>
          </cell>
          <cell r="D23">
            <v>3643</v>
          </cell>
          <cell r="E23">
            <v>0</v>
          </cell>
          <cell r="F23">
            <v>0</v>
          </cell>
          <cell r="G23">
            <v>0</v>
          </cell>
          <cell r="H23">
            <v>0</v>
          </cell>
          <cell r="I23">
            <v>0</v>
          </cell>
          <cell r="J23">
            <v>0</v>
          </cell>
          <cell r="K23">
            <v>0</v>
          </cell>
          <cell r="L23">
            <v>0</v>
          </cell>
          <cell r="M23">
            <v>3</v>
          </cell>
          <cell r="N23">
            <v>0</v>
          </cell>
          <cell r="O23">
            <v>0</v>
          </cell>
          <cell r="P23">
            <v>0</v>
          </cell>
          <cell r="Q23">
            <v>0</v>
          </cell>
          <cell r="R23">
            <v>0</v>
          </cell>
          <cell r="S23">
            <v>0</v>
          </cell>
          <cell r="T23">
            <v>0</v>
          </cell>
          <cell r="U23">
            <v>235</v>
          </cell>
          <cell r="V23">
            <v>65</v>
          </cell>
          <cell r="W23">
            <v>0</v>
          </cell>
          <cell r="X23">
            <v>0</v>
          </cell>
          <cell r="Y23">
            <v>0</v>
          </cell>
          <cell r="Z23">
            <v>142</v>
          </cell>
          <cell r="AA23">
            <v>0</v>
          </cell>
          <cell r="AB23">
            <v>0</v>
          </cell>
          <cell r="AC23">
            <v>0</v>
          </cell>
          <cell r="AD23">
            <v>0</v>
          </cell>
          <cell r="AE23">
            <v>0</v>
          </cell>
          <cell r="AF23">
            <v>0</v>
          </cell>
          <cell r="AG23">
            <v>0</v>
          </cell>
          <cell r="AH23">
            <v>0</v>
          </cell>
          <cell r="AI23">
            <v>0</v>
          </cell>
          <cell r="AJ23">
            <v>154561</v>
          </cell>
          <cell r="AK23">
            <v>0</v>
          </cell>
          <cell r="AL23">
            <v>832</v>
          </cell>
          <cell r="AM23">
            <v>0</v>
          </cell>
          <cell r="AN23">
            <v>0</v>
          </cell>
          <cell r="AO23">
            <v>0</v>
          </cell>
          <cell r="AP23">
            <v>0</v>
          </cell>
          <cell r="AQ23">
            <v>192</v>
          </cell>
          <cell r="AR23">
            <v>0</v>
          </cell>
          <cell r="AS23">
            <v>0</v>
          </cell>
          <cell r="AT23">
            <v>0</v>
          </cell>
          <cell r="AU23">
            <v>0</v>
          </cell>
          <cell r="AV23">
            <v>525</v>
          </cell>
          <cell r="AW23">
            <v>0</v>
          </cell>
          <cell r="AX23">
            <v>250</v>
          </cell>
          <cell r="AY23">
            <v>200</v>
          </cell>
          <cell r="AZ23">
            <v>0</v>
          </cell>
          <cell r="BA23">
            <v>0</v>
          </cell>
          <cell r="BB23">
            <v>0</v>
          </cell>
          <cell r="BC23">
            <v>0</v>
          </cell>
          <cell r="BD23">
            <v>0</v>
          </cell>
          <cell r="BE23">
            <v>0</v>
          </cell>
          <cell r="BF23">
            <v>0</v>
          </cell>
          <cell r="BG23">
            <v>0</v>
          </cell>
          <cell r="BH23">
            <v>0</v>
          </cell>
          <cell r="BI23">
            <v>0</v>
          </cell>
          <cell r="BJ23">
            <v>0</v>
          </cell>
          <cell r="BK23">
            <v>100</v>
          </cell>
          <cell r="BL23">
            <v>0</v>
          </cell>
          <cell r="BM23">
            <v>0</v>
          </cell>
          <cell r="BN23">
            <v>108</v>
          </cell>
          <cell r="BO23">
            <v>0</v>
          </cell>
          <cell r="BP23">
            <v>0</v>
          </cell>
          <cell r="BQ23">
            <v>0</v>
          </cell>
          <cell r="BR23">
            <v>0</v>
          </cell>
          <cell r="BS23">
            <v>1601</v>
          </cell>
          <cell r="BT23">
            <v>1200</v>
          </cell>
          <cell r="BU23">
            <v>0</v>
          </cell>
          <cell r="BV23">
            <v>0</v>
          </cell>
          <cell r="BW23">
            <v>0</v>
          </cell>
          <cell r="BX23">
            <v>0</v>
          </cell>
          <cell r="BY23">
            <v>0</v>
          </cell>
          <cell r="BZ23">
            <v>0</v>
          </cell>
          <cell r="CA23">
            <v>0</v>
          </cell>
          <cell r="CB23">
            <v>0</v>
          </cell>
          <cell r="CC23">
            <v>200</v>
          </cell>
        </row>
        <row r="24">
          <cell r="A24" t="str">
            <v>Utility winter max peak load</v>
          </cell>
          <cell r="B24" t="str">
            <v>PEAKW</v>
          </cell>
          <cell r="C24">
            <v>2009</v>
          </cell>
          <cell r="D24">
            <v>41137</v>
          </cell>
          <cell r="E24">
            <v>5065</v>
          </cell>
          <cell r="F24">
            <v>148400</v>
          </cell>
          <cell r="G24">
            <v>44355</v>
          </cell>
          <cell r="H24">
            <v>152415</v>
          </cell>
          <cell r="I24">
            <v>267776</v>
          </cell>
          <cell r="J24">
            <v>235126</v>
          </cell>
          <cell r="K24">
            <v>48100</v>
          </cell>
          <cell r="L24">
            <v>27294</v>
          </cell>
          <cell r="M24">
            <v>7365</v>
          </cell>
          <cell r="N24">
            <v>121498</v>
          </cell>
          <cell r="O24">
            <v>5854</v>
          </cell>
          <cell r="P24">
            <v>59168</v>
          </cell>
          <cell r="Q24">
            <v>6862</v>
          </cell>
          <cell r="R24">
            <v>45013</v>
          </cell>
          <cell r="S24">
            <v>1188400</v>
          </cell>
          <cell r="T24">
            <v>399800</v>
          </cell>
          <cell r="U24">
            <v>64679</v>
          </cell>
          <cell r="V24">
            <v>15590</v>
          </cell>
          <cell r="W24">
            <v>86442</v>
          </cell>
          <cell r="X24">
            <v>93350</v>
          </cell>
          <cell r="Y24">
            <v>18432</v>
          </cell>
          <cell r="Z24">
            <v>206940</v>
          </cell>
          <cell r="AA24">
            <v>30568</v>
          </cell>
          <cell r="AB24">
            <v>246202</v>
          </cell>
          <cell r="AC24">
            <v>109996</v>
          </cell>
          <cell r="AD24">
            <v>83214</v>
          </cell>
          <cell r="AE24">
            <v>18067</v>
          </cell>
          <cell r="AF24">
            <v>850861</v>
          </cell>
          <cell r="AG24">
            <v>7009</v>
          </cell>
          <cell r="AH24">
            <v>35693</v>
          </cell>
          <cell r="AI24">
            <v>590772</v>
          </cell>
          <cell r="AJ24">
            <v>4143339</v>
          </cell>
          <cell r="AK24">
            <v>1268127</v>
          </cell>
          <cell r="AL24">
            <v>49692</v>
          </cell>
          <cell r="AM24">
            <v>22360</v>
          </cell>
          <cell r="AN24">
            <v>134412</v>
          </cell>
          <cell r="AO24">
            <v>309396</v>
          </cell>
          <cell r="AP24">
            <v>44396</v>
          </cell>
          <cell r="AQ24">
            <v>44128</v>
          </cell>
          <cell r="AR24">
            <v>535154</v>
          </cell>
          <cell r="AS24">
            <v>33090</v>
          </cell>
          <cell r="AT24">
            <v>37116</v>
          </cell>
          <cell r="AU24">
            <v>118179</v>
          </cell>
          <cell r="AV24">
            <v>122972</v>
          </cell>
          <cell r="AW24">
            <v>193622</v>
          </cell>
          <cell r="AX24">
            <v>28303</v>
          </cell>
          <cell r="AY24">
            <v>82592</v>
          </cell>
          <cell r="AZ24">
            <v>119797</v>
          </cell>
          <cell r="BA24">
            <v>24291</v>
          </cell>
          <cell r="BB24">
            <v>254560</v>
          </cell>
          <cell r="BC24">
            <v>43705</v>
          </cell>
          <cell r="BD24">
            <v>59109</v>
          </cell>
          <cell r="BE24">
            <v>208345</v>
          </cell>
          <cell r="BF24">
            <v>36925</v>
          </cell>
          <cell r="BG24">
            <v>20600</v>
          </cell>
          <cell r="BH24">
            <v>153787</v>
          </cell>
          <cell r="BI24">
            <v>36100</v>
          </cell>
          <cell r="BJ24">
            <v>1336784</v>
          </cell>
          <cell r="BK24">
            <v>147108</v>
          </cell>
          <cell r="BL24">
            <v>19807</v>
          </cell>
          <cell r="BM24">
            <v>26268</v>
          </cell>
          <cell r="BN24">
            <v>18326</v>
          </cell>
          <cell r="BO24">
            <v>52131</v>
          </cell>
          <cell r="BP24">
            <v>186606</v>
          </cell>
          <cell r="BQ24">
            <v>36361</v>
          </cell>
          <cell r="BR24">
            <v>4108656</v>
          </cell>
          <cell r="BS24">
            <v>433843</v>
          </cell>
          <cell r="BT24">
            <v>24315</v>
          </cell>
          <cell r="BU24">
            <v>233874</v>
          </cell>
          <cell r="BV24">
            <v>78842</v>
          </cell>
          <cell r="BW24">
            <v>16602</v>
          </cell>
          <cell r="BX24">
            <v>26342</v>
          </cell>
          <cell r="BY24">
            <v>10098</v>
          </cell>
          <cell r="BZ24">
            <v>80151</v>
          </cell>
          <cell r="CA24">
            <v>147709</v>
          </cell>
          <cell r="CB24">
            <v>62219</v>
          </cell>
          <cell r="CC24">
            <v>13097</v>
          </cell>
        </row>
        <row r="25">
          <cell r="A25" t="str">
            <v>Utility summer max peak load</v>
          </cell>
          <cell r="B25" t="str">
            <v>PEAKS</v>
          </cell>
          <cell r="C25">
            <v>2009</v>
          </cell>
          <cell r="D25">
            <v>29337</v>
          </cell>
          <cell r="E25">
            <v>4154</v>
          </cell>
          <cell r="F25">
            <v>168894</v>
          </cell>
          <cell r="G25">
            <v>46817</v>
          </cell>
          <cell r="H25">
            <v>180423</v>
          </cell>
          <cell r="I25">
            <v>350428</v>
          </cell>
          <cell r="J25">
            <v>286911</v>
          </cell>
          <cell r="K25">
            <v>56000</v>
          </cell>
          <cell r="L25">
            <v>26103</v>
          </cell>
          <cell r="M25">
            <v>4724</v>
          </cell>
          <cell r="N25">
            <v>145023</v>
          </cell>
          <cell r="O25">
            <v>5269</v>
          </cell>
          <cell r="P25">
            <v>46966</v>
          </cell>
          <cell r="Q25">
            <v>6052</v>
          </cell>
          <cell r="R25">
            <v>56218</v>
          </cell>
          <cell r="S25">
            <v>1504000</v>
          </cell>
          <cell r="T25">
            <v>494900</v>
          </cell>
          <cell r="U25">
            <v>77494</v>
          </cell>
          <cell r="V25">
            <v>9617</v>
          </cell>
          <cell r="W25">
            <v>122372</v>
          </cell>
          <cell r="X25">
            <v>99720</v>
          </cell>
          <cell r="Y25">
            <v>12143</v>
          </cell>
          <cell r="Z25">
            <v>154643</v>
          </cell>
          <cell r="AA25">
            <v>40871</v>
          </cell>
          <cell r="AB25">
            <v>267576</v>
          </cell>
          <cell r="AC25">
            <v>114709</v>
          </cell>
          <cell r="AD25">
            <v>97839</v>
          </cell>
          <cell r="AE25">
            <v>12737</v>
          </cell>
          <cell r="AF25">
            <v>1008981</v>
          </cell>
          <cell r="AG25">
            <v>4814</v>
          </cell>
          <cell r="AH25">
            <v>28593</v>
          </cell>
          <cell r="AI25">
            <v>737026</v>
          </cell>
          <cell r="AJ25">
            <v>2928200</v>
          </cell>
          <cell r="AK25">
            <v>1363575</v>
          </cell>
          <cell r="AL25">
            <v>42327</v>
          </cell>
          <cell r="AM25">
            <v>17045</v>
          </cell>
          <cell r="AN25">
            <v>111401</v>
          </cell>
          <cell r="AO25">
            <v>339973</v>
          </cell>
          <cell r="AP25">
            <v>44542</v>
          </cell>
          <cell r="AQ25">
            <v>32875</v>
          </cell>
          <cell r="AR25">
            <v>662418</v>
          </cell>
          <cell r="AS25">
            <v>39654</v>
          </cell>
          <cell r="AT25">
            <v>36857</v>
          </cell>
          <cell r="AU25">
            <v>134672</v>
          </cell>
          <cell r="AV25">
            <v>143359</v>
          </cell>
          <cell r="AW25">
            <v>254557</v>
          </cell>
          <cell r="AX25">
            <v>40256</v>
          </cell>
          <cell r="AY25">
            <v>92162</v>
          </cell>
          <cell r="AZ25">
            <v>86154</v>
          </cell>
          <cell r="BA25">
            <v>20755</v>
          </cell>
          <cell r="BB25">
            <v>339629</v>
          </cell>
          <cell r="BC25">
            <v>45326</v>
          </cell>
          <cell r="BD25">
            <v>51144</v>
          </cell>
          <cell r="BE25">
            <v>210068</v>
          </cell>
          <cell r="BF25">
            <v>29961</v>
          </cell>
          <cell r="BG25">
            <v>12820</v>
          </cell>
          <cell r="BH25">
            <v>147235</v>
          </cell>
          <cell r="BI25">
            <v>39700</v>
          </cell>
          <cell r="BJ25">
            <v>1762834</v>
          </cell>
          <cell r="BK25">
            <v>97507</v>
          </cell>
          <cell r="BL25">
            <v>18505</v>
          </cell>
          <cell r="BM25">
            <v>18378</v>
          </cell>
          <cell r="BN25">
            <v>11160</v>
          </cell>
          <cell r="BO25">
            <v>61895</v>
          </cell>
          <cell r="BP25">
            <v>153937</v>
          </cell>
          <cell r="BQ25">
            <v>41632</v>
          </cell>
          <cell r="BR25">
            <v>4607346</v>
          </cell>
          <cell r="BS25">
            <v>488365</v>
          </cell>
          <cell r="BT25">
            <v>26445</v>
          </cell>
          <cell r="BU25">
            <v>259232</v>
          </cell>
          <cell r="BV25">
            <v>85983</v>
          </cell>
          <cell r="BW25">
            <v>14640</v>
          </cell>
          <cell r="BX25">
            <v>26561</v>
          </cell>
          <cell r="BY25">
            <v>10187</v>
          </cell>
          <cell r="BZ25">
            <v>60590</v>
          </cell>
          <cell r="CA25">
            <v>184500</v>
          </cell>
          <cell r="CB25">
            <v>72543</v>
          </cell>
          <cell r="CC25">
            <v>11424</v>
          </cell>
        </row>
        <row r="26">
          <cell r="A26" t="str">
            <v>Utility average peak load</v>
          </cell>
          <cell r="B26" t="str">
            <v>PEAKA</v>
          </cell>
          <cell r="C26">
            <v>2009</v>
          </cell>
          <cell r="D26">
            <v>30518</v>
          </cell>
          <cell r="E26">
            <v>4013</v>
          </cell>
          <cell r="F26">
            <v>158646</v>
          </cell>
          <cell r="G26">
            <v>42630</v>
          </cell>
          <cell r="H26">
            <v>146901</v>
          </cell>
          <cell r="I26">
            <v>266467</v>
          </cell>
          <cell r="J26">
            <v>232785</v>
          </cell>
          <cell r="K26">
            <v>45200</v>
          </cell>
          <cell r="L26">
            <v>24370</v>
          </cell>
          <cell r="M26">
            <v>4678</v>
          </cell>
          <cell r="N26">
            <v>117115</v>
          </cell>
          <cell r="O26">
            <v>5073</v>
          </cell>
          <cell r="P26">
            <v>46907</v>
          </cell>
          <cell r="Q26">
            <v>5485</v>
          </cell>
          <cell r="R26">
            <v>42694</v>
          </cell>
          <cell r="S26">
            <v>1189800</v>
          </cell>
          <cell r="T26">
            <v>397075</v>
          </cell>
          <cell r="U26">
            <v>61376</v>
          </cell>
          <cell r="V26">
            <v>10783</v>
          </cell>
          <cell r="W26">
            <v>83563</v>
          </cell>
          <cell r="X26">
            <v>89305</v>
          </cell>
          <cell r="Y26">
            <v>13622</v>
          </cell>
          <cell r="Z26">
            <v>157619</v>
          </cell>
          <cell r="AA26">
            <v>30154</v>
          </cell>
          <cell r="AB26">
            <v>233718</v>
          </cell>
          <cell r="AC26">
            <v>93326</v>
          </cell>
          <cell r="AD26">
            <v>80504</v>
          </cell>
          <cell r="AE26">
            <v>13330</v>
          </cell>
          <cell r="AF26">
            <v>817224</v>
          </cell>
          <cell r="AG26">
            <v>4512</v>
          </cell>
          <cell r="AH26">
            <v>28720</v>
          </cell>
          <cell r="AI26">
            <v>585586</v>
          </cell>
          <cell r="AJ26">
            <v>2945626</v>
          </cell>
          <cell r="AK26">
            <v>1169307</v>
          </cell>
          <cell r="AL26">
            <v>41970</v>
          </cell>
          <cell r="AM26">
            <v>17436</v>
          </cell>
          <cell r="AN26">
            <v>109467</v>
          </cell>
          <cell r="AO26">
            <v>288021</v>
          </cell>
          <cell r="AP26">
            <v>40107</v>
          </cell>
          <cell r="AQ26">
            <v>34458</v>
          </cell>
          <cell r="AR26">
            <v>519443</v>
          </cell>
          <cell r="AS26">
            <v>31078</v>
          </cell>
          <cell r="AT26">
            <v>33740</v>
          </cell>
          <cell r="AU26">
            <v>109534</v>
          </cell>
          <cell r="AV26">
            <v>80186</v>
          </cell>
          <cell r="AW26">
            <v>186165</v>
          </cell>
          <cell r="AX26">
            <v>27121</v>
          </cell>
          <cell r="AY26">
            <v>69751</v>
          </cell>
          <cell r="AZ26">
            <v>89645</v>
          </cell>
          <cell r="BA26">
            <v>20040</v>
          </cell>
          <cell r="BB26">
            <v>253016</v>
          </cell>
          <cell r="BC26">
            <v>39984</v>
          </cell>
          <cell r="BD26">
            <v>47700</v>
          </cell>
          <cell r="BE26">
            <v>180645</v>
          </cell>
          <cell r="BF26">
            <v>28499</v>
          </cell>
          <cell r="BG26">
            <v>14548</v>
          </cell>
          <cell r="BH26">
            <v>131446</v>
          </cell>
          <cell r="BI26">
            <v>32400</v>
          </cell>
          <cell r="BJ26">
            <v>1354508</v>
          </cell>
          <cell r="BK26">
            <v>111107</v>
          </cell>
          <cell r="BL26">
            <v>16671</v>
          </cell>
          <cell r="BM26">
            <v>19194</v>
          </cell>
          <cell r="BN26">
            <v>12426</v>
          </cell>
          <cell r="BO26">
            <v>34341</v>
          </cell>
          <cell r="BP26">
            <v>154002</v>
          </cell>
          <cell r="BQ26">
            <v>35707</v>
          </cell>
          <cell r="BR26">
            <v>3489158</v>
          </cell>
          <cell r="BS26">
            <v>397920</v>
          </cell>
          <cell r="BT26">
            <v>20639</v>
          </cell>
          <cell r="BU26">
            <v>223335</v>
          </cell>
          <cell r="BV26">
            <v>71014</v>
          </cell>
          <cell r="BW26">
            <v>14642</v>
          </cell>
          <cell r="BX26">
            <v>25149</v>
          </cell>
          <cell r="BY26">
            <v>9482</v>
          </cell>
          <cell r="BZ26">
            <v>63047</v>
          </cell>
          <cell r="CA26">
            <v>142909</v>
          </cell>
          <cell r="CB26">
            <v>59078</v>
          </cell>
          <cell r="CC26">
            <v>10677</v>
          </cell>
        </row>
        <row r="27">
          <cell r="A27" t="str">
            <v>Total circuit kms of line</v>
          </cell>
          <cell r="B27" t="str">
            <v>KMC</v>
          </cell>
          <cell r="C27">
            <v>2009</v>
          </cell>
          <cell r="D27">
            <v>1845</v>
          </cell>
          <cell r="E27">
            <v>92</v>
          </cell>
          <cell r="F27">
            <v>751</v>
          </cell>
          <cell r="G27">
            <v>320</v>
          </cell>
          <cell r="H27">
            <v>541</v>
          </cell>
          <cell r="I27">
            <v>1718</v>
          </cell>
          <cell r="J27">
            <v>1105</v>
          </cell>
          <cell r="K27">
            <v>522</v>
          </cell>
          <cell r="L27">
            <v>146</v>
          </cell>
          <cell r="M27">
            <v>27</v>
          </cell>
          <cell r="N27">
            <v>810</v>
          </cell>
          <cell r="O27">
            <v>21</v>
          </cell>
          <cell r="P27">
            <v>338</v>
          </cell>
          <cell r="Q27">
            <v>27</v>
          </cell>
          <cell r="R27">
            <v>147</v>
          </cell>
          <cell r="S27">
            <v>5300</v>
          </cell>
          <cell r="T27">
            <v>1127</v>
          </cell>
          <cell r="U27">
            <v>270</v>
          </cell>
          <cell r="V27">
            <v>137</v>
          </cell>
          <cell r="W27">
            <v>458</v>
          </cell>
          <cell r="X27">
            <v>276</v>
          </cell>
          <cell r="Y27">
            <v>84</v>
          </cell>
          <cell r="Z27">
            <v>944</v>
          </cell>
          <cell r="AA27">
            <v>172</v>
          </cell>
          <cell r="AB27">
            <v>1063</v>
          </cell>
          <cell r="AC27">
            <v>1731</v>
          </cell>
          <cell r="AD27">
            <v>1363</v>
          </cell>
          <cell r="AE27">
            <v>68</v>
          </cell>
          <cell r="AF27">
            <v>3363</v>
          </cell>
          <cell r="AG27">
            <v>21</v>
          </cell>
          <cell r="AH27">
            <v>66</v>
          </cell>
          <cell r="AI27">
            <v>2778</v>
          </cell>
          <cell r="AJ27">
            <v>120750</v>
          </cell>
          <cell r="AK27">
            <v>5387</v>
          </cell>
          <cell r="AL27">
            <v>741</v>
          </cell>
          <cell r="AM27">
            <v>98</v>
          </cell>
          <cell r="AN27">
            <v>357</v>
          </cell>
          <cell r="AO27">
            <v>1854</v>
          </cell>
          <cell r="AP27">
            <v>115</v>
          </cell>
          <cell r="AQ27">
            <v>350</v>
          </cell>
          <cell r="AR27">
            <v>2705</v>
          </cell>
          <cell r="AS27">
            <v>125</v>
          </cell>
          <cell r="AT27">
            <v>115</v>
          </cell>
          <cell r="AU27">
            <v>866</v>
          </cell>
          <cell r="AV27">
            <v>1053</v>
          </cell>
          <cell r="AW27">
            <v>1944</v>
          </cell>
          <cell r="AX27">
            <v>341</v>
          </cell>
          <cell r="AY27">
            <v>765</v>
          </cell>
          <cell r="AZ27">
            <v>616</v>
          </cell>
          <cell r="BA27">
            <v>370</v>
          </cell>
          <cell r="BB27">
            <v>1428</v>
          </cell>
          <cell r="BC27">
            <v>173</v>
          </cell>
          <cell r="BD27">
            <v>307</v>
          </cell>
          <cell r="BE27">
            <v>950</v>
          </cell>
          <cell r="BF27">
            <v>146</v>
          </cell>
          <cell r="BG27">
            <v>128</v>
          </cell>
          <cell r="BH27">
            <v>550</v>
          </cell>
          <cell r="BI27">
            <v>313</v>
          </cell>
          <cell r="BJ27">
            <v>7681</v>
          </cell>
          <cell r="BK27">
            <v>732</v>
          </cell>
          <cell r="BL27">
            <v>55</v>
          </cell>
          <cell r="BM27">
            <v>89</v>
          </cell>
          <cell r="BN27">
            <v>211</v>
          </cell>
          <cell r="BO27">
            <v>243</v>
          </cell>
          <cell r="BP27">
            <v>1186</v>
          </cell>
          <cell r="BQ27">
            <v>156</v>
          </cell>
          <cell r="BR27">
            <v>9794</v>
          </cell>
          <cell r="BS27">
            <v>2201</v>
          </cell>
          <cell r="BT27">
            <v>236</v>
          </cell>
          <cell r="BU27">
            <v>1541</v>
          </cell>
          <cell r="BV27">
            <v>443</v>
          </cell>
          <cell r="BW27">
            <v>76</v>
          </cell>
          <cell r="BX27">
            <v>65</v>
          </cell>
          <cell r="BY27">
            <v>36</v>
          </cell>
          <cell r="BZ27">
            <v>436</v>
          </cell>
          <cell r="CA27">
            <v>1034</v>
          </cell>
          <cell r="CB27">
            <v>245</v>
          </cell>
          <cell r="CC27">
            <v>177</v>
          </cell>
        </row>
        <row r="28">
          <cell r="A28" t="str">
            <v>Overhead circuit kms of line</v>
          </cell>
          <cell r="B28" t="str">
            <v>KMCO</v>
          </cell>
          <cell r="C28">
            <v>2009</v>
          </cell>
          <cell r="D28">
            <v>1841</v>
          </cell>
          <cell r="E28">
            <v>92</v>
          </cell>
          <cell r="F28">
            <v>574</v>
          </cell>
          <cell r="G28">
            <v>282</v>
          </cell>
          <cell r="H28">
            <v>266</v>
          </cell>
          <cell r="I28">
            <v>1064</v>
          </cell>
          <cell r="J28">
            <v>708</v>
          </cell>
          <cell r="K28">
            <v>479</v>
          </cell>
          <cell r="L28">
            <v>77</v>
          </cell>
          <cell r="M28">
            <v>26</v>
          </cell>
          <cell r="N28">
            <v>583</v>
          </cell>
          <cell r="O28">
            <v>17</v>
          </cell>
          <cell r="P28">
            <v>213</v>
          </cell>
          <cell r="Q28">
            <v>15</v>
          </cell>
          <cell r="R28">
            <v>89</v>
          </cell>
          <cell r="S28">
            <v>1834</v>
          </cell>
          <cell r="T28">
            <v>713</v>
          </cell>
          <cell r="U28">
            <v>212</v>
          </cell>
          <cell r="V28">
            <v>126</v>
          </cell>
          <cell r="W28">
            <v>219</v>
          </cell>
          <cell r="X28">
            <v>184</v>
          </cell>
          <cell r="Y28">
            <v>76</v>
          </cell>
          <cell r="Z28">
            <v>731</v>
          </cell>
          <cell r="AA28">
            <v>139</v>
          </cell>
          <cell r="AB28">
            <v>427</v>
          </cell>
          <cell r="AC28">
            <v>1643</v>
          </cell>
          <cell r="AD28">
            <v>882</v>
          </cell>
          <cell r="AE28">
            <v>57</v>
          </cell>
          <cell r="AF28">
            <v>1520</v>
          </cell>
          <cell r="AG28">
            <v>18</v>
          </cell>
          <cell r="AH28">
            <v>56</v>
          </cell>
          <cell r="AI28">
            <v>819</v>
          </cell>
          <cell r="AJ28">
            <v>116491</v>
          </cell>
          <cell r="AK28">
            <v>2710</v>
          </cell>
          <cell r="AL28">
            <v>605</v>
          </cell>
          <cell r="AM28">
            <v>88</v>
          </cell>
          <cell r="AN28">
            <v>233</v>
          </cell>
          <cell r="AO28">
            <v>1035</v>
          </cell>
          <cell r="AP28">
            <v>95</v>
          </cell>
          <cell r="AQ28">
            <v>285</v>
          </cell>
          <cell r="AR28">
            <v>1323</v>
          </cell>
          <cell r="AS28">
            <v>99</v>
          </cell>
          <cell r="AT28">
            <v>79</v>
          </cell>
          <cell r="AU28">
            <v>546</v>
          </cell>
          <cell r="AV28">
            <v>585</v>
          </cell>
          <cell r="AW28">
            <v>1475</v>
          </cell>
          <cell r="AX28">
            <v>246</v>
          </cell>
          <cell r="AY28">
            <v>657</v>
          </cell>
          <cell r="AZ28">
            <v>517</v>
          </cell>
          <cell r="BA28">
            <v>365</v>
          </cell>
          <cell r="BB28">
            <v>551</v>
          </cell>
          <cell r="BC28">
            <v>102</v>
          </cell>
          <cell r="BD28">
            <v>248</v>
          </cell>
          <cell r="BE28">
            <v>511</v>
          </cell>
          <cell r="BF28">
            <v>127</v>
          </cell>
          <cell r="BG28">
            <v>117</v>
          </cell>
          <cell r="BH28">
            <v>384</v>
          </cell>
          <cell r="BI28">
            <v>297</v>
          </cell>
          <cell r="BJ28">
            <v>2755</v>
          </cell>
          <cell r="BK28">
            <v>616</v>
          </cell>
          <cell r="BL28">
            <v>53</v>
          </cell>
          <cell r="BM28">
            <v>80</v>
          </cell>
          <cell r="BN28">
            <v>205</v>
          </cell>
          <cell r="BO28">
            <v>156</v>
          </cell>
          <cell r="BP28">
            <v>952</v>
          </cell>
          <cell r="BQ28">
            <v>102</v>
          </cell>
          <cell r="BR28">
            <v>4153</v>
          </cell>
          <cell r="BS28">
            <v>1280</v>
          </cell>
          <cell r="BT28">
            <v>125</v>
          </cell>
          <cell r="BU28">
            <v>1059</v>
          </cell>
          <cell r="BV28">
            <v>330</v>
          </cell>
          <cell r="BW28">
            <v>66</v>
          </cell>
          <cell r="BX28">
            <v>52</v>
          </cell>
          <cell r="BY28">
            <v>25</v>
          </cell>
          <cell r="BZ28">
            <v>310</v>
          </cell>
          <cell r="CA28">
            <v>495</v>
          </cell>
          <cell r="CB28">
            <v>154</v>
          </cell>
          <cell r="CC28">
            <v>167</v>
          </cell>
        </row>
        <row r="29">
          <cell r="A29" t="str">
            <v>Underground circuit kms ofline</v>
          </cell>
          <cell r="B29" t="str">
            <v>KMCU</v>
          </cell>
          <cell r="C29">
            <v>2009</v>
          </cell>
          <cell r="D29">
            <v>4</v>
          </cell>
          <cell r="E29">
            <v>0</v>
          </cell>
          <cell r="F29">
            <v>177</v>
          </cell>
          <cell r="G29">
            <v>38</v>
          </cell>
          <cell r="H29">
            <v>275</v>
          </cell>
          <cell r="I29">
            <v>654</v>
          </cell>
          <cell r="J29">
            <v>397</v>
          </cell>
          <cell r="K29">
            <v>43</v>
          </cell>
          <cell r="L29">
            <v>69</v>
          </cell>
          <cell r="M29">
            <v>1</v>
          </cell>
          <cell r="N29">
            <v>227</v>
          </cell>
          <cell r="O29">
            <v>4</v>
          </cell>
          <cell r="P29">
            <v>125</v>
          </cell>
          <cell r="Q29">
            <v>12</v>
          </cell>
          <cell r="R29">
            <v>58</v>
          </cell>
          <cell r="S29">
            <v>3466</v>
          </cell>
          <cell r="T29">
            <v>414</v>
          </cell>
          <cell r="U29">
            <v>58</v>
          </cell>
          <cell r="V29">
            <v>11</v>
          </cell>
          <cell r="W29">
            <v>239</v>
          </cell>
          <cell r="X29">
            <v>92</v>
          </cell>
          <cell r="Y29">
            <v>8</v>
          </cell>
          <cell r="Z29">
            <v>213</v>
          </cell>
          <cell r="AA29">
            <v>33</v>
          </cell>
          <cell r="AB29">
            <v>636</v>
          </cell>
          <cell r="AC29">
            <v>88</v>
          </cell>
          <cell r="AD29">
            <v>481</v>
          </cell>
          <cell r="AE29">
            <v>11</v>
          </cell>
          <cell r="AF29">
            <v>1843</v>
          </cell>
          <cell r="AG29">
            <v>3</v>
          </cell>
          <cell r="AH29">
            <v>10</v>
          </cell>
          <cell r="AI29">
            <v>1959</v>
          </cell>
          <cell r="AJ29">
            <v>4259</v>
          </cell>
          <cell r="AK29">
            <v>2677</v>
          </cell>
          <cell r="AL29">
            <v>136</v>
          </cell>
          <cell r="AM29">
            <v>10</v>
          </cell>
          <cell r="AN29">
            <v>124</v>
          </cell>
          <cell r="AO29">
            <v>819</v>
          </cell>
          <cell r="AP29">
            <v>20</v>
          </cell>
          <cell r="AQ29">
            <v>65</v>
          </cell>
          <cell r="AR29">
            <v>1382</v>
          </cell>
          <cell r="AS29">
            <v>26</v>
          </cell>
          <cell r="AT29">
            <v>36</v>
          </cell>
          <cell r="AU29">
            <v>320</v>
          </cell>
          <cell r="AV29">
            <v>468</v>
          </cell>
          <cell r="AW29">
            <v>469</v>
          </cell>
          <cell r="AX29">
            <v>95</v>
          </cell>
          <cell r="AY29">
            <v>108</v>
          </cell>
          <cell r="AZ29">
            <v>99</v>
          </cell>
          <cell r="BA29">
            <v>5</v>
          </cell>
          <cell r="BB29">
            <v>877</v>
          </cell>
          <cell r="BC29">
            <v>71</v>
          </cell>
          <cell r="BD29">
            <v>59</v>
          </cell>
          <cell r="BE29">
            <v>439</v>
          </cell>
          <cell r="BF29">
            <v>19</v>
          </cell>
          <cell r="BG29">
            <v>11</v>
          </cell>
          <cell r="BH29">
            <v>166</v>
          </cell>
          <cell r="BI29">
            <v>16</v>
          </cell>
          <cell r="BJ29">
            <v>4926</v>
          </cell>
          <cell r="BK29">
            <v>116</v>
          </cell>
          <cell r="BL29">
            <v>2</v>
          </cell>
          <cell r="BM29">
            <v>9</v>
          </cell>
          <cell r="BN29">
            <v>6</v>
          </cell>
          <cell r="BO29">
            <v>87</v>
          </cell>
          <cell r="BP29">
            <v>234</v>
          </cell>
          <cell r="BQ29">
            <v>54</v>
          </cell>
          <cell r="BR29">
            <v>5641</v>
          </cell>
          <cell r="BS29">
            <v>921</v>
          </cell>
          <cell r="BT29">
            <v>111</v>
          </cell>
          <cell r="BU29">
            <v>482</v>
          </cell>
          <cell r="BV29">
            <v>113</v>
          </cell>
          <cell r="BW29">
            <v>10</v>
          </cell>
          <cell r="BX29">
            <v>13</v>
          </cell>
          <cell r="BY29">
            <v>11</v>
          </cell>
          <cell r="BZ29">
            <v>126</v>
          </cell>
          <cell r="CA29">
            <v>539</v>
          </cell>
          <cell r="CB29">
            <v>91</v>
          </cell>
          <cell r="CC29">
            <v>10</v>
          </cell>
        </row>
        <row r="30">
          <cell r="A30" t="str">
            <v>Circuit kilometers 3 phase</v>
          </cell>
          <cell r="B30" t="str">
            <v>KMC3</v>
          </cell>
          <cell r="C30">
            <v>2009</v>
          </cell>
          <cell r="D30">
            <v>442</v>
          </cell>
          <cell r="E30">
            <v>47</v>
          </cell>
          <cell r="F30">
            <v>411</v>
          </cell>
          <cell r="G30">
            <v>167</v>
          </cell>
          <cell r="H30">
            <v>230</v>
          </cell>
          <cell r="I30">
            <v>912</v>
          </cell>
          <cell r="J30">
            <v>432</v>
          </cell>
          <cell r="K30">
            <v>315</v>
          </cell>
          <cell r="L30">
            <v>69</v>
          </cell>
          <cell r="M30">
            <v>16</v>
          </cell>
          <cell r="N30">
            <v>519</v>
          </cell>
          <cell r="O30">
            <v>10</v>
          </cell>
          <cell r="P30">
            <v>167</v>
          </cell>
          <cell r="Q30">
            <v>12</v>
          </cell>
          <cell r="R30">
            <v>72</v>
          </cell>
          <cell r="S30">
            <v>3216</v>
          </cell>
          <cell r="T30">
            <v>588</v>
          </cell>
          <cell r="U30">
            <v>146</v>
          </cell>
          <cell r="V30">
            <v>31</v>
          </cell>
          <cell r="W30">
            <v>159</v>
          </cell>
          <cell r="X30">
            <v>148</v>
          </cell>
          <cell r="Y30">
            <v>48</v>
          </cell>
          <cell r="Z30">
            <v>547</v>
          </cell>
          <cell r="AA30">
            <v>86</v>
          </cell>
          <cell r="AB30">
            <v>480</v>
          </cell>
          <cell r="AC30">
            <v>608</v>
          </cell>
          <cell r="AD30">
            <v>403</v>
          </cell>
          <cell r="AE30">
            <v>27</v>
          </cell>
          <cell r="AF30">
            <v>1766</v>
          </cell>
          <cell r="AG30">
            <v>10</v>
          </cell>
          <cell r="AH30">
            <v>42</v>
          </cell>
          <cell r="AI30">
            <v>1190</v>
          </cell>
          <cell r="AJ30">
            <v>45559</v>
          </cell>
          <cell r="AK30">
            <v>2968</v>
          </cell>
          <cell r="AL30">
            <v>342</v>
          </cell>
          <cell r="AM30">
            <v>61</v>
          </cell>
          <cell r="AN30">
            <v>255</v>
          </cell>
          <cell r="AO30">
            <v>791</v>
          </cell>
          <cell r="AP30">
            <v>76</v>
          </cell>
          <cell r="AQ30">
            <v>169</v>
          </cell>
          <cell r="AR30">
            <v>1262</v>
          </cell>
          <cell r="AS30">
            <v>68</v>
          </cell>
          <cell r="AT30">
            <v>79</v>
          </cell>
          <cell r="AU30">
            <v>429</v>
          </cell>
          <cell r="AV30">
            <v>325</v>
          </cell>
          <cell r="AW30">
            <v>864</v>
          </cell>
          <cell r="AX30">
            <v>175</v>
          </cell>
          <cell r="AY30">
            <v>341</v>
          </cell>
          <cell r="AZ30">
            <v>367</v>
          </cell>
          <cell r="BA30">
            <v>200</v>
          </cell>
          <cell r="BB30">
            <v>737</v>
          </cell>
          <cell r="BC30">
            <v>96</v>
          </cell>
          <cell r="BD30">
            <v>225</v>
          </cell>
          <cell r="BE30">
            <v>354</v>
          </cell>
          <cell r="BF30">
            <v>92</v>
          </cell>
          <cell r="BG30">
            <v>84</v>
          </cell>
          <cell r="BH30">
            <v>345</v>
          </cell>
          <cell r="BI30">
            <v>176</v>
          </cell>
          <cell r="BJ30">
            <v>3622</v>
          </cell>
          <cell r="BK30">
            <v>458</v>
          </cell>
          <cell r="BL30">
            <v>34</v>
          </cell>
          <cell r="BM30">
            <v>45</v>
          </cell>
          <cell r="BN30">
            <v>72</v>
          </cell>
          <cell r="BO30">
            <v>141</v>
          </cell>
          <cell r="BP30">
            <v>631</v>
          </cell>
          <cell r="BQ30">
            <v>72</v>
          </cell>
          <cell r="BR30">
            <v>5981</v>
          </cell>
          <cell r="BS30">
            <v>1109</v>
          </cell>
          <cell r="BT30">
            <v>100</v>
          </cell>
          <cell r="BU30">
            <v>711</v>
          </cell>
          <cell r="BV30">
            <v>287</v>
          </cell>
          <cell r="BW30">
            <v>47</v>
          </cell>
          <cell r="BX30">
            <v>44</v>
          </cell>
          <cell r="BY30">
            <v>18</v>
          </cell>
          <cell r="BZ30">
            <v>245</v>
          </cell>
          <cell r="CA30">
            <v>468</v>
          </cell>
          <cell r="CB30">
            <v>161</v>
          </cell>
          <cell r="CC30">
            <v>106</v>
          </cell>
        </row>
        <row r="31">
          <cell r="A31" t="str">
            <v>Circuit kilometers 2 phase</v>
          </cell>
          <cell r="B31" t="str">
            <v>KMC2</v>
          </cell>
          <cell r="C31">
            <v>2009</v>
          </cell>
          <cell r="D31">
            <v>30</v>
          </cell>
          <cell r="E31">
            <v>0</v>
          </cell>
          <cell r="F31">
            <v>7</v>
          </cell>
          <cell r="G31">
            <v>8</v>
          </cell>
          <cell r="H31">
            <v>0</v>
          </cell>
          <cell r="I31">
            <v>0</v>
          </cell>
          <cell r="J31">
            <v>0</v>
          </cell>
          <cell r="K31">
            <v>88</v>
          </cell>
          <cell r="L31">
            <v>0</v>
          </cell>
          <cell r="M31">
            <v>2</v>
          </cell>
          <cell r="N31">
            <v>2</v>
          </cell>
          <cell r="O31">
            <v>1</v>
          </cell>
          <cell r="P31">
            <v>5</v>
          </cell>
          <cell r="Q31">
            <v>1</v>
          </cell>
          <cell r="R31">
            <v>2</v>
          </cell>
          <cell r="S31">
            <v>102</v>
          </cell>
          <cell r="T31">
            <v>25</v>
          </cell>
          <cell r="U31">
            <v>2</v>
          </cell>
          <cell r="V31">
            <v>1</v>
          </cell>
          <cell r="W31">
            <v>0</v>
          </cell>
          <cell r="X31">
            <v>5</v>
          </cell>
          <cell r="Y31">
            <v>8</v>
          </cell>
          <cell r="Z31">
            <v>0</v>
          </cell>
          <cell r="AA31">
            <v>0</v>
          </cell>
          <cell r="AB31">
            <v>0</v>
          </cell>
          <cell r="AC31">
            <v>30</v>
          </cell>
          <cell r="AD31">
            <v>0</v>
          </cell>
          <cell r="AE31">
            <v>0</v>
          </cell>
          <cell r="AF31">
            <v>20</v>
          </cell>
          <cell r="AG31">
            <v>2</v>
          </cell>
          <cell r="AH31">
            <v>0</v>
          </cell>
          <cell r="AI31">
            <v>21</v>
          </cell>
          <cell r="AJ31">
            <v>3610</v>
          </cell>
          <cell r="AK31">
            <v>169</v>
          </cell>
          <cell r="AL31">
            <v>9</v>
          </cell>
          <cell r="AM31">
            <v>0</v>
          </cell>
          <cell r="AN31">
            <v>0</v>
          </cell>
          <cell r="AO31">
            <v>0</v>
          </cell>
          <cell r="AP31">
            <v>0</v>
          </cell>
          <cell r="AQ31">
            <v>9</v>
          </cell>
          <cell r="AR31">
            <v>0</v>
          </cell>
          <cell r="AS31">
            <v>1</v>
          </cell>
          <cell r="AT31">
            <v>0</v>
          </cell>
          <cell r="AU31">
            <v>25</v>
          </cell>
          <cell r="AV31">
            <v>7</v>
          </cell>
          <cell r="AW31">
            <v>2</v>
          </cell>
          <cell r="AX31">
            <v>1</v>
          </cell>
          <cell r="AY31">
            <v>0</v>
          </cell>
          <cell r="AZ31">
            <v>0</v>
          </cell>
          <cell r="BA31">
            <v>0</v>
          </cell>
          <cell r="BB31">
            <v>0</v>
          </cell>
          <cell r="BC31">
            <v>0</v>
          </cell>
          <cell r="BD31">
            <v>6</v>
          </cell>
          <cell r="BE31">
            <v>0</v>
          </cell>
          <cell r="BF31">
            <v>1</v>
          </cell>
          <cell r="BG31">
            <v>0</v>
          </cell>
          <cell r="BH31">
            <v>8</v>
          </cell>
          <cell r="BI31">
            <v>0</v>
          </cell>
          <cell r="BJ31">
            <v>79</v>
          </cell>
          <cell r="BK31">
            <v>10</v>
          </cell>
          <cell r="BL31">
            <v>1</v>
          </cell>
          <cell r="BM31">
            <v>0</v>
          </cell>
          <cell r="BN31">
            <v>0</v>
          </cell>
          <cell r="BO31">
            <v>12</v>
          </cell>
          <cell r="BP31">
            <v>0</v>
          </cell>
          <cell r="BQ31">
            <v>0</v>
          </cell>
          <cell r="BR31">
            <v>60</v>
          </cell>
          <cell r="BS31">
            <v>22</v>
          </cell>
          <cell r="BT31">
            <v>9</v>
          </cell>
          <cell r="BU31">
            <v>7</v>
          </cell>
          <cell r="BV31">
            <v>0</v>
          </cell>
          <cell r="BW31">
            <v>0</v>
          </cell>
          <cell r="BX31">
            <v>0</v>
          </cell>
          <cell r="BY31">
            <v>0</v>
          </cell>
          <cell r="BZ31">
            <v>4</v>
          </cell>
          <cell r="CA31">
            <v>11</v>
          </cell>
          <cell r="CB31">
            <v>3</v>
          </cell>
          <cell r="CC31">
            <v>9</v>
          </cell>
        </row>
        <row r="32">
          <cell r="A32" t="str">
            <v>Circuit kms single phase</v>
          </cell>
          <cell r="B32" t="str">
            <v>KMC1</v>
          </cell>
          <cell r="C32">
            <v>2009</v>
          </cell>
          <cell r="D32">
            <v>1373</v>
          </cell>
          <cell r="E32">
            <v>45</v>
          </cell>
          <cell r="F32">
            <v>333</v>
          </cell>
          <cell r="G32">
            <v>145</v>
          </cell>
          <cell r="H32">
            <v>311</v>
          </cell>
          <cell r="I32">
            <v>806</v>
          </cell>
          <cell r="J32">
            <v>673</v>
          </cell>
          <cell r="K32">
            <v>119</v>
          </cell>
          <cell r="L32">
            <v>77</v>
          </cell>
          <cell r="M32">
            <v>9</v>
          </cell>
          <cell r="N32">
            <v>289</v>
          </cell>
          <cell r="O32">
            <v>10</v>
          </cell>
          <cell r="P32">
            <v>166</v>
          </cell>
          <cell r="Q32">
            <v>14</v>
          </cell>
          <cell r="R32">
            <v>73</v>
          </cell>
          <cell r="S32">
            <v>1982</v>
          </cell>
          <cell r="T32">
            <v>514</v>
          </cell>
          <cell r="U32">
            <v>122</v>
          </cell>
          <cell r="V32">
            <v>105</v>
          </cell>
          <cell r="W32">
            <v>299</v>
          </cell>
          <cell r="X32">
            <v>123</v>
          </cell>
          <cell r="Y32">
            <v>28</v>
          </cell>
          <cell r="Z32">
            <v>397</v>
          </cell>
          <cell r="AA32">
            <v>86</v>
          </cell>
          <cell r="AB32">
            <v>583</v>
          </cell>
          <cell r="AC32">
            <v>1093</v>
          </cell>
          <cell r="AD32">
            <v>960</v>
          </cell>
          <cell r="AE32">
            <v>41</v>
          </cell>
          <cell r="AF32">
            <v>1577</v>
          </cell>
          <cell r="AG32">
            <v>9</v>
          </cell>
          <cell r="AH32">
            <v>24</v>
          </cell>
          <cell r="AI32">
            <v>1567</v>
          </cell>
          <cell r="AJ32">
            <v>71581</v>
          </cell>
          <cell r="AK32">
            <v>2250</v>
          </cell>
          <cell r="AL32">
            <v>390</v>
          </cell>
          <cell r="AM32">
            <v>37</v>
          </cell>
          <cell r="AN32">
            <v>102</v>
          </cell>
          <cell r="AO32">
            <v>1063</v>
          </cell>
          <cell r="AP32">
            <v>39</v>
          </cell>
          <cell r="AQ32">
            <v>172</v>
          </cell>
          <cell r="AR32">
            <v>1443</v>
          </cell>
          <cell r="AS32">
            <v>56</v>
          </cell>
          <cell r="AT32">
            <v>36</v>
          </cell>
          <cell r="AU32">
            <v>412</v>
          </cell>
          <cell r="AV32">
            <v>721</v>
          </cell>
          <cell r="AW32">
            <v>1078</v>
          </cell>
          <cell r="AX32">
            <v>165</v>
          </cell>
          <cell r="AY32">
            <v>424</v>
          </cell>
          <cell r="AZ32">
            <v>249</v>
          </cell>
          <cell r="BA32">
            <v>170</v>
          </cell>
          <cell r="BB32">
            <v>691</v>
          </cell>
          <cell r="BC32">
            <v>77</v>
          </cell>
          <cell r="BD32">
            <v>76</v>
          </cell>
          <cell r="BE32">
            <v>596</v>
          </cell>
          <cell r="BF32">
            <v>53</v>
          </cell>
          <cell r="BG32">
            <v>44</v>
          </cell>
          <cell r="BH32">
            <v>197</v>
          </cell>
          <cell r="BI32">
            <v>137</v>
          </cell>
          <cell r="BJ32">
            <v>3980</v>
          </cell>
          <cell r="BK32">
            <v>264</v>
          </cell>
          <cell r="BL32">
            <v>20</v>
          </cell>
          <cell r="BM32">
            <v>44</v>
          </cell>
          <cell r="BN32">
            <v>139</v>
          </cell>
          <cell r="BO32">
            <v>90</v>
          </cell>
          <cell r="BP32">
            <v>555</v>
          </cell>
          <cell r="BQ32">
            <v>84</v>
          </cell>
          <cell r="BR32">
            <v>3753</v>
          </cell>
          <cell r="BS32">
            <v>1070</v>
          </cell>
          <cell r="BT32">
            <v>127</v>
          </cell>
          <cell r="BU32">
            <v>823</v>
          </cell>
          <cell r="BV32">
            <v>156</v>
          </cell>
          <cell r="BW32">
            <v>29</v>
          </cell>
          <cell r="BX32">
            <v>21</v>
          </cell>
          <cell r="BY32">
            <v>18</v>
          </cell>
          <cell r="BZ32">
            <v>187</v>
          </cell>
          <cell r="CA32">
            <v>555</v>
          </cell>
          <cell r="CB32">
            <v>81</v>
          </cell>
          <cell r="CC32">
            <v>62</v>
          </cell>
        </row>
        <row r="33">
          <cell r="A33" t="str">
            <v>No transmission transformers</v>
          </cell>
          <cell r="B33" t="str">
            <v>NTRST</v>
          </cell>
          <cell r="C33">
            <v>2009</v>
          </cell>
          <cell r="D33">
            <v>0</v>
          </cell>
          <cell r="E33">
            <v>0</v>
          </cell>
          <cell r="F33">
            <v>0</v>
          </cell>
          <cell r="G33">
            <v>2</v>
          </cell>
          <cell r="H33">
            <v>1</v>
          </cell>
          <cell r="I33">
            <v>0</v>
          </cell>
          <cell r="J33">
            <v>2</v>
          </cell>
          <cell r="K33">
            <v>2</v>
          </cell>
          <cell r="L33">
            <v>0</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0</v>
          </cell>
          <cell r="AD33">
            <v>0</v>
          </cell>
          <cell r="AE33">
            <v>0</v>
          </cell>
          <cell r="AF33">
            <v>0</v>
          </cell>
          <cell r="AG33">
            <v>0</v>
          </cell>
          <cell r="AH33">
            <v>1</v>
          </cell>
          <cell r="AI33">
            <v>2</v>
          </cell>
          <cell r="AJ33">
            <v>243</v>
          </cell>
          <cell r="AK33">
            <v>25</v>
          </cell>
          <cell r="AL33">
            <v>0</v>
          </cell>
          <cell r="AM33">
            <v>3</v>
          </cell>
          <cell r="AN33">
            <v>0</v>
          </cell>
          <cell r="AO33">
            <v>16</v>
          </cell>
          <cell r="AP33">
            <v>0</v>
          </cell>
          <cell r="AQ33">
            <v>0</v>
          </cell>
          <cell r="AR33">
            <v>0</v>
          </cell>
          <cell r="AS33">
            <v>0</v>
          </cell>
          <cell r="AT33">
            <v>0</v>
          </cell>
          <cell r="AU33">
            <v>0</v>
          </cell>
          <cell r="AV33">
            <v>0</v>
          </cell>
          <cell r="AW33">
            <v>14</v>
          </cell>
          <cell r="AX33">
            <v>3</v>
          </cell>
          <cell r="AY33">
            <v>1</v>
          </cell>
          <cell r="AZ33">
            <v>0</v>
          </cell>
          <cell r="BA33">
            <v>0</v>
          </cell>
          <cell r="BB33">
            <v>0</v>
          </cell>
          <cell r="BC33">
            <v>0</v>
          </cell>
          <cell r="BD33">
            <v>0</v>
          </cell>
          <cell r="BE33">
            <v>0</v>
          </cell>
          <cell r="BF33">
            <v>0</v>
          </cell>
          <cell r="BG33">
            <v>0</v>
          </cell>
          <cell r="BH33">
            <v>0</v>
          </cell>
          <cell r="BI33">
            <v>0</v>
          </cell>
          <cell r="BJ33">
            <v>22</v>
          </cell>
          <cell r="BK33">
            <v>8</v>
          </cell>
          <cell r="BL33">
            <v>0</v>
          </cell>
          <cell r="BM33">
            <v>0</v>
          </cell>
          <cell r="BN33">
            <v>0</v>
          </cell>
          <cell r="BO33">
            <v>0</v>
          </cell>
          <cell r="BP33">
            <v>0</v>
          </cell>
          <cell r="BQ33">
            <v>0</v>
          </cell>
          <cell r="BR33">
            <v>2</v>
          </cell>
          <cell r="BS33">
            <v>0</v>
          </cell>
          <cell r="BT33">
            <v>0</v>
          </cell>
          <cell r="BU33">
            <v>8</v>
          </cell>
          <cell r="BV33">
            <v>0</v>
          </cell>
          <cell r="BW33">
            <v>0</v>
          </cell>
          <cell r="BX33">
            <v>0</v>
          </cell>
          <cell r="BY33">
            <v>0</v>
          </cell>
          <cell r="BZ33">
            <v>0</v>
          </cell>
          <cell r="CA33">
            <v>0</v>
          </cell>
          <cell r="CB33">
            <v>0</v>
          </cell>
          <cell r="CC33">
            <v>0</v>
          </cell>
        </row>
        <row r="34">
          <cell r="A34" t="str">
            <v>No subtransmission transformer</v>
          </cell>
          <cell r="B34" t="str">
            <v>NTRFST</v>
          </cell>
          <cell r="C34">
            <v>2009</v>
          </cell>
          <cell r="D34">
            <v>26</v>
          </cell>
          <cell r="E34">
            <v>4</v>
          </cell>
          <cell r="F34">
            <v>20</v>
          </cell>
          <cell r="G34">
            <v>3</v>
          </cell>
          <cell r="H34">
            <v>0</v>
          </cell>
          <cell r="I34">
            <v>44</v>
          </cell>
          <cell r="J34">
            <v>2</v>
          </cell>
          <cell r="K34">
            <v>8</v>
          </cell>
          <cell r="L34">
            <v>6</v>
          </cell>
          <cell r="M34">
            <v>0</v>
          </cell>
          <cell r="N34">
            <v>0</v>
          </cell>
          <cell r="O34">
            <v>4</v>
          </cell>
          <cell r="P34">
            <v>13</v>
          </cell>
          <cell r="Q34">
            <v>1</v>
          </cell>
          <cell r="R34">
            <v>0</v>
          </cell>
          <cell r="S34">
            <v>119</v>
          </cell>
          <cell r="T34">
            <v>15</v>
          </cell>
          <cell r="U34">
            <v>10</v>
          </cell>
          <cell r="V34">
            <v>0</v>
          </cell>
          <cell r="W34">
            <v>4</v>
          </cell>
          <cell r="X34">
            <v>6</v>
          </cell>
          <cell r="Y34">
            <v>0</v>
          </cell>
          <cell r="Z34">
            <v>45</v>
          </cell>
          <cell r="AA34">
            <v>0</v>
          </cell>
          <cell r="AB34">
            <v>2</v>
          </cell>
          <cell r="AC34">
            <v>5</v>
          </cell>
          <cell r="AD34">
            <v>12</v>
          </cell>
          <cell r="AE34">
            <v>0</v>
          </cell>
          <cell r="AF34">
            <v>8</v>
          </cell>
          <cell r="AG34">
            <v>0</v>
          </cell>
          <cell r="AH34">
            <v>3</v>
          </cell>
          <cell r="AI34">
            <v>18</v>
          </cell>
          <cell r="AJ34">
            <v>1441</v>
          </cell>
          <cell r="AK34">
            <v>141</v>
          </cell>
          <cell r="AL34">
            <v>16</v>
          </cell>
          <cell r="AM34">
            <v>0</v>
          </cell>
          <cell r="AN34">
            <v>37</v>
          </cell>
          <cell r="AO34">
            <v>7</v>
          </cell>
          <cell r="AP34">
            <v>8</v>
          </cell>
          <cell r="AQ34">
            <v>7</v>
          </cell>
          <cell r="AR34">
            <v>54</v>
          </cell>
          <cell r="AS34">
            <v>0</v>
          </cell>
          <cell r="AT34">
            <v>6</v>
          </cell>
          <cell r="AU34">
            <v>0</v>
          </cell>
          <cell r="AV34">
            <v>16</v>
          </cell>
          <cell r="AW34">
            <v>0</v>
          </cell>
          <cell r="AX34">
            <v>29</v>
          </cell>
          <cell r="AY34">
            <v>12</v>
          </cell>
          <cell r="AZ34">
            <v>22</v>
          </cell>
          <cell r="BA34">
            <v>0</v>
          </cell>
          <cell r="BB34">
            <v>38</v>
          </cell>
          <cell r="BC34">
            <v>0</v>
          </cell>
          <cell r="BD34">
            <v>0</v>
          </cell>
          <cell r="BE34">
            <v>16</v>
          </cell>
          <cell r="BF34">
            <v>14</v>
          </cell>
          <cell r="BG34">
            <v>5</v>
          </cell>
          <cell r="BH34">
            <v>37</v>
          </cell>
          <cell r="BI34">
            <v>7</v>
          </cell>
          <cell r="BJ34">
            <v>62</v>
          </cell>
          <cell r="BK34">
            <v>33</v>
          </cell>
          <cell r="BL34">
            <v>5</v>
          </cell>
          <cell r="BM34">
            <v>9</v>
          </cell>
          <cell r="BN34">
            <v>0</v>
          </cell>
          <cell r="BO34">
            <v>0</v>
          </cell>
          <cell r="BP34">
            <v>29</v>
          </cell>
          <cell r="BQ34">
            <v>3</v>
          </cell>
          <cell r="BR34">
            <v>0</v>
          </cell>
          <cell r="BS34">
            <v>66</v>
          </cell>
          <cell r="BT34">
            <v>5</v>
          </cell>
          <cell r="BU34">
            <v>21</v>
          </cell>
          <cell r="BV34">
            <v>584</v>
          </cell>
          <cell r="BW34">
            <v>6</v>
          </cell>
          <cell r="BX34">
            <v>4</v>
          </cell>
          <cell r="BY34">
            <v>1</v>
          </cell>
          <cell r="BZ34">
            <v>27</v>
          </cell>
          <cell r="CA34">
            <v>28</v>
          </cell>
          <cell r="CB34">
            <v>0</v>
          </cell>
          <cell r="CC34">
            <v>8</v>
          </cell>
        </row>
        <row r="35">
          <cell r="A35" t="str">
            <v>No distribution transformers</v>
          </cell>
          <cell r="B35" t="str">
            <v>NTRFD</v>
          </cell>
          <cell r="C35">
            <v>2009</v>
          </cell>
          <cell r="D35">
            <v>4731</v>
          </cell>
          <cell r="E35">
            <v>324</v>
          </cell>
          <cell r="F35">
            <v>5316</v>
          </cell>
          <cell r="G35">
            <v>3300</v>
          </cell>
          <cell r="H35">
            <v>3708</v>
          </cell>
          <cell r="I35">
            <v>9182</v>
          </cell>
          <cell r="J35">
            <v>7027</v>
          </cell>
          <cell r="K35">
            <v>2338</v>
          </cell>
          <cell r="L35">
            <v>836</v>
          </cell>
          <cell r="M35">
            <v>1</v>
          </cell>
          <cell r="N35">
            <v>3477</v>
          </cell>
          <cell r="O35">
            <v>239</v>
          </cell>
          <cell r="P35">
            <v>2118</v>
          </cell>
          <cell r="Q35">
            <v>290</v>
          </cell>
          <cell r="R35">
            <v>1545</v>
          </cell>
          <cell r="S35">
            <v>25399</v>
          </cell>
          <cell r="T35">
            <v>8244</v>
          </cell>
          <cell r="U35">
            <v>1563</v>
          </cell>
          <cell r="V35">
            <v>730</v>
          </cell>
          <cell r="W35">
            <v>3096</v>
          </cell>
          <cell r="X35">
            <v>2425</v>
          </cell>
          <cell r="Y35">
            <v>804</v>
          </cell>
          <cell r="Z35">
            <v>5605</v>
          </cell>
          <cell r="AA35">
            <v>1426</v>
          </cell>
          <cell r="AB35">
            <v>5798</v>
          </cell>
          <cell r="AC35">
            <v>7424</v>
          </cell>
          <cell r="AD35">
            <v>3686</v>
          </cell>
          <cell r="AE35">
            <v>60</v>
          </cell>
          <cell r="AF35">
            <v>23832</v>
          </cell>
          <cell r="AG35">
            <v>180</v>
          </cell>
          <cell r="AH35">
            <v>742</v>
          </cell>
          <cell r="AI35">
            <v>15125</v>
          </cell>
          <cell r="AJ35">
            <v>90</v>
          </cell>
          <cell r="AK35">
            <v>40525</v>
          </cell>
          <cell r="AL35">
            <v>3248</v>
          </cell>
          <cell r="AM35">
            <v>688</v>
          </cell>
          <cell r="AN35">
            <v>2063</v>
          </cell>
          <cell r="AO35">
            <v>10220</v>
          </cell>
          <cell r="AP35">
            <v>980</v>
          </cell>
          <cell r="AQ35">
            <v>2137</v>
          </cell>
          <cell r="AR35">
            <v>15030</v>
          </cell>
          <cell r="AS35">
            <v>1273</v>
          </cell>
          <cell r="AT35">
            <v>1235</v>
          </cell>
          <cell r="AU35">
            <v>4900</v>
          </cell>
          <cell r="AV35">
            <v>4120</v>
          </cell>
          <cell r="AW35">
            <v>9377</v>
          </cell>
          <cell r="AX35">
            <v>1757</v>
          </cell>
          <cell r="AY35">
            <v>4469</v>
          </cell>
          <cell r="AZ35">
            <v>3971</v>
          </cell>
          <cell r="BA35">
            <v>0</v>
          </cell>
          <cell r="BB35">
            <v>8239</v>
          </cell>
          <cell r="BC35">
            <v>1366</v>
          </cell>
          <cell r="BD35">
            <v>1765</v>
          </cell>
          <cell r="BE35">
            <v>6427</v>
          </cell>
          <cell r="BF35">
            <v>1592</v>
          </cell>
          <cell r="BG35">
            <v>687</v>
          </cell>
          <cell r="BH35">
            <v>3774</v>
          </cell>
          <cell r="BI35">
            <v>2047</v>
          </cell>
          <cell r="BJ35">
            <v>40878</v>
          </cell>
          <cell r="BK35">
            <v>6039</v>
          </cell>
          <cell r="BL35">
            <v>645</v>
          </cell>
          <cell r="BM35">
            <v>973</v>
          </cell>
          <cell r="BN35">
            <v>831</v>
          </cell>
          <cell r="BO35">
            <v>1380</v>
          </cell>
          <cell r="BP35">
            <v>7039</v>
          </cell>
          <cell r="BQ35">
            <v>850</v>
          </cell>
          <cell r="BR35">
            <v>61325</v>
          </cell>
          <cell r="BS35">
            <v>16240</v>
          </cell>
          <cell r="BT35">
            <v>1456</v>
          </cell>
          <cell r="BU35">
            <v>7513</v>
          </cell>
          <cell r="BV35">
            <v>1967</v>
          </cell>
          <cell r="BW35">
            <v>676</v>
          </cell>
          <cell r="BX35">
            <v>433</v>
          </cell>
          <cell r="BY35">
            <v>240</v>
          </cell>
          <cell r="BZ35">
            <v>2989</v>
          </cell>
          <cell r="CA35">
            <v>5263</v>
          </cell>
          <cell r="CB35">
            <v>1618</v>
          </cell>
          <cell r="CC35">
            <v>769</v>
          </cell>
        </row>
        <row r="36">
          <cell r="A36" t="str">
            <v>Utility average load factor</v>
          </cell>
          <cell r="B36" t="str">
            <v>LF</v>
          </cell>
          <cell r="C36">
            <v>2009</v>
          </cell>
          <cell r="D36">
            <v>75</v>
          </cell>
          <cell r="E36">
            <v>73</v>
          </cell>
          <cell r="F36">
            <v>0</v>
          </cell>
          <cell r="G36">
            <v>0</v>
          </cell>
          <cell r="H36">
            <v>72</v>
          </cell>
          <cell r="I36">
            <v>71</v>
          </cell>
          <cell r="J36">
            <v>71</v>
          </cell>
          <cell r="K36">
            <v>73</v>
          </cell>
          <cell r="L36">
            <v>70</v>
          </cell>
          <cell r="M36">
            <v>74</v>
          </cell>
          <cell r="N36">
            <v>0</v>
          </cell>
          <cell r="O36">
            <v>68</v>
          </cell>
          <cell r="P36">
            <v>77</v>
          </cell>
          <cell r="Q36">
            <v>66</v>
          </cell>
          <cell r="R36">
            <v>0</v>
          </cell>
          <cell r="S36">
            <v>74</v>
          </cell>
          <cell r="T36">
            <v>58</v>
          </cell>
          <cell r="U36">
            <v>74</v>
          </cell>
          <cell r="V36">
            <v>72</v>
          </cell>
          <cell r="W36">
            <v>66</v>
          </cell>
          <cell r="X36">
            <v>89</v>
          </cell>
          <cell r="Y36">
            <v>72</v>
          </cell>
          <cell r="Z36">
            <v>73</v>
          </cell>
          <cell r="AA36">
            <v>69</v>
          </cell>
          <cell r="AB36">
            <v>74</v>
          </cell>
          <cell r="AC36">
            <v>47</v>
          </cell>
          <cell r="AD36">
            <v>70</v>
          </cell>
          <cell r="AE36">
            <v>69</v>
          </cell>
          <cell r="AF36">
            <v>65</v>
          </cell>
          <cell r="AG36">
            <v>68</v>
          </cell>
          <cell r="AH36">
            <v>80</v>
          </cell>
          <cell r="AI36">
            <v>73</v>
          </cell>
          <cell r="AJ36">
            <v>80</v>
          </cell>
          <cell r="AK36">
            <v>76</v>
          </cell>
          <cell r="AL36">
            <v>55</v>
          </cell>
          <cell r="AM36">
            <v>69</v>
          </cell>
          <cell r="AN36">
            <v>81</v>
          </cell>
          <cell r="AO36">
            <v>71</v>
          </cell>
          <cell r="AP36">
            <v>76</v>
          </cell>
          <cell r="AQ36">
            <v>73</v>
          </cell>
          <cell r="AR36">
            <v>73</v>
          </cell>
          <cell r="AS36">
            <v>0</v>
          </cell>
          <cell r="AT36">
            <v>71</v>
          </cell>
          <cell r="AU36">
            <v>71</v>
          </cell>
          <cell r="AV36">
            <v>70</v>
          </cell>
          <cell r="AW36">
            <v>0</v>
          </cell>
          <cell r="AX36">
            <v>71</v>
          </cell>
          <cell r="AY36">
            <v>71</v>
          </cell>
          <cell r="AZ36">
            <v>74</v>
          </cell>
          <cell r="BA36">
            <v>72</v>
          </cell>
          <cell r="BB36">
            <v>70</v>
          </cell>
          <cell r="BC36">
            <v>72</v>
          </cell>
          <cell r="BD36">
            <v>77</v>
          </cell>
          <cell r="BE36">
            <v>61</v>
          </cell>
          <cell r="BF36">
            <v>76</v>
          </cell>
          <cell r="BG36">
            <v>70208</v>
          </cell>
          <cell r="BH36">
            <v>72</v>
          </cell>
          <cell r="BI36">
            <v>67</v>
          </cell>
          <cell r="BJ36">
            <v>0</v>
          </cell>
          <cell r="BK36">
            <v>76</v>
          </cell>
          <cell r="BL36">
            <v>70</v>
          </cell>
          <cell r="BM36">
            <v>0</v>
          </cell>
          <cell r="BN36">
            <v>8</v>
          </cell>
          <cell r="BO36">
            <v>55</v>
          </cell>
          <cell r="BP36">
            <v>72</v>
          </cell>
          <cell r="BQ36">
            <v>63</v>
          </cell>
          <cell r="BR36">
            <v>75</v>
          </cell>
          <cell r="BS36">
            <v>74</v>
          </cell>
          <cell r="BT36">
            <v>68</v>
          </cell>
          <cell r="BU36">
            <v>72</v>
          </cell>
          <cell r="BV36">
            <v>68</v>
          </cell>
          <cell r="BW36">
            <v>87</v>
          </cell>
          <cell r="BX36">
            <v>69</v>
          </cell>
          <cell r="BY36">
            <v>69</v>
          </cell>
          <cell r="BZ36">
            <v>70</v>
          </cell>
          <cell r="CA36">
            <v>70</v>
          </cell>
          <cell r="CB36">
            <v>71</v>
          </cell>
          <cell r="CC36">
            <v>71</v>
          </cell>
        </row>
      </sheetData>
      <sheetData sheetId="10" refreshError="1">
        <row r="1">
          <cell r="A1" t="str">
            <v>Distributor Data for Year ended Dec 31st, 2011</v>
          </cell>
          <cell r="D1" t="str">
            <v>Algoma Power Inc.</v>
          </cell>
          <cell r="E1" t="str">
            <v>Atikokan Hydro Inc.</v>
          </cell>
          <cell r="F1" t="str">
            <v>Bluewater Power Distribution Corporation</v>
          </cell>
          <cell r="G1" t="str">
            <v>Brant County Power Inc.</v>
          </cell>
          <cell r="H1" t="str">
            <v>Brantford Power Inc.</v>
          </cell>
          <cell r="I1" t="str">
            <v>Burlington Hydro Inc.</v>
          </cell>
          <cell r="J1" t="str">
            <v>Cambridge and North Dumfries Hydro Inc.</v>
          </cell>
          <cell r="K1" t="str">
            <v>Fort Erie (CNP)</v>
          </cell>
          <cell r="L1" t="str">
            <v>Centre Wellington Hydro Ltd.</v>
          </cell>
          <cell r="M1" t="str">
            <v>Chapleau Public Utilities Corporation</v>
          </cell>
          <cell r="N1" t="str">
            <v>Chatham-Kent Hydro Inc.</v>
          </cell>
          <cell r="O1" t="str">
            <v>Clinton Power Corporation</v>
          </cell>
          <cell r="P1" t="str">
            <v>COLLUS Power Corporation</v>
          </cell>
          <cell r="Q1" t="str">
            <v>Cooperative Hydro Embrun Inc.</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Frances Power Corporation</v>
          </cell>
          <cell r="Z1" t="str">
            <v>Greater Sudbury Hydro Inc.</v>
          </cell>
          <cell r="AA1" t="str">
            <v>Grimsby Power Incorporated</v>
          </cell>
          <cell r="AB1" t="str">
            <v>Guelph Hydro Electric Systems Inc.</v>
          </cell>
          <cell r="AC1" t="str">
            <v>Haldimand County Hydro Inc.</v>
          </cell>
          <cell r="AD1" t="str">
            <v>Halton Hills Hydro Inc.</v>
          </cell>
          <cell r="AE1" t="str">
            <v>Hearst Power Distribution Company Limited</v>
          </cell>
          <cell r="AF1" t="str">
            <v>Horizon Utilities Corporation</v>
          </cell>
          <cell r="AG1" t="str">
            <v>Hydro 2000 Inc.</v>
          </cell>
          <cell r="AH1" t="str">
            <v>Hydro Hawkesbury Inc.</v>
          </cell>
          <cell r="AI1" t="str">
            <v>Hydro One Brampton Networks Inc.</v>
          </cell>
          <cell r="AJ1" t="str">
            <v>Hydro One Networks Inc.</v>
          </cell>
          <cell r="AK1" t="str">
            <v>Hydro Ottawa Limited</v>
          </cell>
          <cell r="AL1" t="str">
            <v>Innisfil Hydro Distribution Systems Limited</v>
          </cell>
          <cell r="AM1" t="str">
            <v>Kenora Hydro Electric Corporation Ltd.</v>
          </cell>
          <cell r="AN1" t="str">
            <v>Kingston Hydro Corporation</v>
          </cell>
          <cell r="AO1" t="str">
            <v>Kitchener-Wilmot Hydro Inc.</v>
          </cell>
          <cell r="AP1" t="str">
            <v>Lakefront Utilities Inc.</v>
          </cell>
          <cell r="AQ1" t="str">
            <v>Lakeland Power Distribution Ltd.</v>
          </cell>
          <cell r="AR1" t="str">
            <v>London Hydro Inc.</v>
          </cell>
          <cell r="AS1" t="str">
            <v>Middlesex Power Distribution Corporation</v>
          </cell>
          <cell r="AT1" t="str">
            <v>Midland Power Utility Corporation</v>
          </cell>
          <cell r="AU1" t="str">
            <v>Milton Hydro Distribution Inc.</v>
          </cell>
          <cell r="AV1" t="str">
            <v>Newmarket - Tay Power Distribution Ltd.</v>
          </cell>
          <cell r="AW1" t="str">
            <v>Niagara Peninsula Energy Inc.</v>
          </cell>
          <cell r="AX1" t="str">
            <v>Niagara-on-the-Lake Hydro Inc.</v>
          </cell>
          <cell r="AY1" t="str">
            <v>Norfolk Power Distribution Inc.</v>
          </cell>
          <cell r="AZ1" t="str">
            <v>North Bay Hydro Distribution Limited</v>
          </cell>
          <cell r="BA1" t="str">
            <v>Northern Ontario Wires Inc.</v>
          </cell>
          <cell r="BB1" t="str">
            <v>Oakville Hydro Electricity Distribution Inc.</v>
          </cell>
          <cell r="BC1" t="str">
            <v>Orangeville Hydro Limited</v>
          </cell>
          <cell r="BD1" t="str">
            <v>Orillia Power Distribution Corporation</v>
          </cell>
          <cell r="BE1" t="str">
            <v>Oshawa PUC Networks Inc.</v>
          </cell>
          <cell r="BF1" t="str">
            <v>Ottawa River Power Corporation</v>
          </cell>
          <cell r="BG1" t="str">
            <v>Parry Sound Power Corporation</v>
          </cell>
          <cell r="BH1" t="str">
            <v>Peterborough Distribution Incorporated</v>
          </cell>
          <cell r="BI1" t="str">
            <v>Port Colborne (CNP)</v>
          </cell>
          <cell r="BJ1" t="str">
            <v>PowerStream Inc.</v>
          </cell>
          <cell r="BK1" t="str">
            <v>PUC Distribution Inc.</v>
          </cell>
          <cell r="BL1" t="str">
            <v>Renfrew Hydro Inc.</v>
          </cell>
          <cell r="BM1" t="str">
            <v>Rideau St. Lawrence Distribution Inc.</v>
          </cell>
          <cell r="BN1" t="str">
            <v>Sioux Lookout Hydro Inc.</v>
          </cell>
          <cell r="BO1" t="str">
            <v>St. Thomas Energy Inc.</v>
          </cell>
          <cell r="BP1" t="str">
            <v>Thunder Bay Hydro Electricity Distribution Inc.</v>
          </cell>
          <cell r="BQ1" t="str">
            <v>Tillsonburg Hydro Inc.</v>
          </cell>
          <cell r="BR1" t="str">
            <v>Toronto Hydro-Electric System Limited</v>
          </cell>
          <cell r="BS1" t="str">
            <v>Veridian Connections Inc.</v>
          </cell>
          <cell r="BT1" t="str">
            <v>Wasaga Distribution Inc.</v>
          </cell>
          <cell r="BU1" t="str">
            <v>Waterloo North Hydro Inc.</v>
          </cell>
          <cell r="BV1" t="str">
            <v>Welland Hydro-Electric System Corp.</v>
          </cell>
          <cell r="BW1" t="str">
            <v>Wellington North Power Inc.</v>
          </cell>
          <cell r="BX1" t="str">
            <v>West Coast Huron Energy Inc.</v>
          </cell>
          <cell r="BY1" t="str">
            <v>West Perth Power Inc.</v>
          </cell>
          <cell r="BZ1" t="str">
            <v>Westario Power Inc.</v>
          </cell>
          <cell r="CA1" t="str">
            <v>Whitby Hydro Electric Corporation</v>
          </cell>
          <cell r="CB1" t="str">
            <v>Woodstock Hydro Services Inc.</v>
          </cell>
          <cell r="CC1" t="str">
            <v>Eastern Ontario Power Inc.</v>
          </cell>
        </row>
        <row r="2">
          <cell r="A2" t="str">
            <v>PEG Variables</v>
          </cell>
          <cell r="B2" t="str">
            <v>Name</v>
          </cell>
          <cell r="C2" t="str">
            <v>Year</v>
          </cell>
        </row>
        <row r="4">
          <cell r="A4" t="str">
            <v>Total Plant in Service</v>
          </cell>
          <cell r="B4" t="str">
            <v>PTOT</v>
          </cell>
          <cell r="C4">
            <v>2010</v>
          </cell>
          <cell r="D4">
            <v>116316389.43000001</v>
          </cell>
          <cell r="E4">
            <v>5169636.91</v>
          </cell>
          <cell r="F4">
            <v>108012811</v>
          </cell>
          <cell r="G4">
            <v>27427264.32</v>
          </cell>
          <cell r="H4">
            <v>92199627.690000013</v>
          </cell>
          <cell r="I4">
            <v>225796210.93000001</v>
          </cell>
          <cell r="J4">
            <v>182994666</v>
          </cell>
          <cell r="K4">
            <v>88195559.290000007</v>
          </cell>
          <cell r="L4">
            <v>17073298.449999999</v>
          </cell>
          <cell r="M4">
            <v>2244524.67</v>
          </cell>
          <cell r="N4">
            <v>85609843.210000008</v>
          </cell>
          <cell r="O4">
            <v>2201761.83</v>
          </cell>
          <cell r="P4">
            <v>37254777.589999996</v>
          </cell>
          <cell r="Q4">
            <v>3423228.64</v>
          </cell>
          <cell r="R4">
            <v>25828453.219999999</v>
          </cell>
          <cell r="S4">
            <v>925082421</v>
          </cell>
          <cell r="T4">
            <v>308913592</v>
          </cell>
          <cell r="U4">
            <v>30695447.32</v>
          </cell>
          <cell r="V4">
            <v>7121833.4799999995</v>
          </cell>
          <cell r="W4">
            <v>59146591.339999996</v>
          </cell>
          <cell r="X4">
            <v>81194221.779999986</v>
          </cell>
          <cell r="Y4">
            <v>10617985.949999997</v>
          </cell>
          <cell r="Z4">
            <v>182129144</v>
          </cell>
          <cell r="AA4">
            <v>28980241.690000001</v>
          </cell>
          <cell r="AB4">
            <v>181934725.25</v>
          </cell>
          <cell r="AC4">
            <v>61232384.32</v>
          </cell>
          <cell r="AD4">
            <v>52206475</v>
          </cell>
          <cell r="AE4">
            <v>3827008.1999999997</v>
          </cell>
          <cell r="AF4">
            <v>661633914.85000014</v>
          </cell>
          <cell r="AG4">
            <v>1024081.64</v>
          </cell>
          <cell r="AH4">
            <v>3697399.5100000002</v>
          </cell>
          <cell r="AI4">
            <v>585150768.88000011</v>
          </cell>
          <cell r="AJ4">
            <v>7389667815.1100016</v>
          </cell>
          <cell r="AK4">
            <v>1125751647.1899998</v>
          </cell>
          <cell r="AL4">
            <v>57342058.270000011</v>
          </cell>
          <cell r="AM4">
            <v>14589291.460000001</v>
          </cell>
          <cell r="AN4">
            <v>48389462</v>
          </cell>
          <cell r="AO4">
            <v>315492780</v>
          </cell>
          <cell r="AP4">
            <v>20421186.129999999</v>
          </cell>
          <cell r="AQ4">
            <v>27734427.970000003</v>
          </cell>
          <cell r="AR4">
            <v>360891668.97000003</v>
          </cell>
          <cell r="AS4">
            <v>20373467.410000004</v>
          </cell>
          <cell r="AT4">
            <v>23683598.979999997</v>
          </cell>
          <cell r="AU4">
            <v>134881249.46000001</v>
          </cell>
          <cell r="AV4">
            <v>117447135.47</v>
          </cell>
          <cell r="AW4">
            <v>209298968.38</v>
          </cell>
          <cell r="AX4">
            <v>45490927.920000009</v>
          </cell>
          <cell r="AY4">
            <v>83698759.659999982</v>
          </cell>
          <cell r="AZ4">
            <v>93702331.439999983</v>
          </cell>
          <cell r="BA4">
            <v>6537467.1299999999</v>
          </cell>
          <cell r="BB4">
            <v>229596489.87</v>
          </cell>
          <cell r="BC4">
            <v>34069262.519999996</v>
          </cell>
          <cell r="BD4">
            <v>33374001.700000003</v>
          </cell>
          <cell r="BE4">
            <v>162471783</v>
          </cell>
          <cell r="BF4">
            <v>25472625.770000003</v>
          </cell>
          <cell r="BG4">
            <v>11937479.460000003</v>
          </cell>
          <cell r="BH4">
            <v>84677271.429999977</v>
          </cell>
          <cell r="BI4">
            <v>15330794.24</v>
          </cell>
          <cell r="BJ4">
            <v>1512701084.8299999</v>
          </cell>
          <cell r="BK4">
            <v>89274241.539999992</v>
          </cell>
          <cell r="BL4">
            <v>12711556.469999999</v>
          </cell>
          <cell r="BM4">
            <v>6389185.4500000002</v>
          </cell>
          <cell r="BN4">
            <v>8249248.3800000018</v>
          </cell>
          <cell r="BO4">
            <v>46273436.320000008</v>
          </cell>
          <cell r="BP4">
            <v>157431302.81</v>
          </cell>
          <cell r="BQ4">
            <v>17329314.5</v>
          </cell>
          <cell r="BR4">
            <v>4437807414.2200003</v>
          </cell>
          <cell r="BS4">
            <v>363555574</v>
          </cell>
          <cell r="BT4">
            <v>23252600.190000005</v>
          </cell>
          <cell r="BU4">
            <v>246800677.79999995</v>
          </cell>
          <cell r="BV4">
            <v>49817912</v>
          </cell>
          <cell r="BW4">
            <v>10877074.209999999</v>
          </cell>
          <cell r="BX4">
            <v>6717968</v>
          </cell>
          <cell r="BY4">
            <v>5560513.5199999996</v>
          </cell>
          <cell r="BZ4">
            <v>50845294.709999993</v>
          </cell>
          <cell r="CA4">
            <v>154523239.24000001</v>
          </cell>
          <cell r="CB4">
            <v>42668454.07</v>
          </cell>
          <cell r="CC4">
            <v>0</v>
          </cell>
        </row>
        <row r="5">
          <cell r="A5" t="str">
            <v>Accumulated Amortization</v>
          </cell>
          <cell r="B5" t="str">
            <v>ACCDEP</v>
          </cell>
          <cell r="C5">
            <v>2010</v>
          </cell>
          <cell r="D5">
            <v>-48181771.469999999</v>
          </cell>
          <cell r="E5">
            <v>-2936880.25</v>
          </cell>
          <cell r="F5">
            <v>-46051124</v>
          </cell>
          <cell r="G5">
            <v>-9588671.7799999993</v>
          </cell>
          <cell r="H5">
            <v>-26709018.66</v>
          </cell>
          <cell r="I5">
            <v>-119192444.53</v>
          </cell>
          <cell r="J5">
            <v>-84779399</v>
          </cell>
          <cell r="K5">
            <v>-35827733.710000001</v>
          </cell>
          <cell r="L5">
            <v>-9169806.6799999997</v>
          </cell>
          <cell r="M5">
            <v>-1426414.92</v>
          </cell>
          <cell r="N5">
            <v>-32819464.09</v>
          </cell>
          <cell r="O5">
            <v>-561226.68000000005</v>
          </cell>
          <cell r="P5">
            <v>-14576355.470000001</v>
          </cell>
          <cell r="Q5">
            <v>-1102488.18</v>
          </cell>
          <cell r="R5">
            <v>-14031987.300000001</v>
          </cell>
          <cell r="S5">
            <v>-444783585</v>
          </cell>
          <cell r="T5">
            <v>-117445651</v>
          </cell>
          <cell r="U5">
            <v>-9149809.6600000001</v>
          </cell>
          <cell r="V5">
            <v>-4661945.3899999997</v>
          </cell>
          <cell r="W5">
            <v>-16295695.119999999</v>
          </cell>
          <cell r="X5">
            <v>-43943624.479999997</v>
          </cell>
          <cell r="Y5">
            <v>-7543754.9500000002</v>
          </cell>
          <cell r="Z5">
            <v>-103658920</v>
          </cell>
          <cell r="AA5">
            <v>-12700493.34</v>
          </cell>
          <cell r="AB5">
            <v>-57132029.979999997</v>
          </cell>
          <cell r="AC5">
            <v>-22697860.16</v>
          </cell>
          <cell r="AD5">
            <v>-19122862</v>
          </cell>
          <cell r="AE5">
            <v>-3066688.8</v>
          </cell>
          <cell r="AF5">
            <v>-327086844.06</v>
          </cell>
          <cell r="AG5">
            <v>-429406.37</v>
          </cell>
          <cell r="AH5">
            <v>-1614112.81</v>
          </cell>
          <cell r="AI5">
            <v>-244882635.92999998</v>
          </cell>
          <cell r="AJ5">
            <v>-2821209799.46</v>
          </cell>
          <cell r="AK5">
            <v>-441178409.19</v>
          </cell>
          <cell r="AL5">
            <v>-27555405.079999998</v>
          </cell>
          <cell r="AM5">
            <v>-6833326.4000000004</v>
          </cell>
          <cell r="AN5">
            <v>-19035171</v>
          </cell>
          <cell r="AO5">
            <v>-130416305.03</v>
          </cell>
          <cell r="AP5">
            <v>-7412315.0800000001</v>
          </cell>
          <cell r="AQ5">
            <v>-9390834.4100000001</v>
          </cell>
          <cell r="AR5">
            <v>-174378673.53</v>
          </cell>
          <cell r="AS5">
            <v>-10984777.35</v>
          </cell>
          <cell r="AT5">
            <v>-11383076.789999999</v>
          </cell>
          <cell r="AU5">
            <v>-55808603.700000003</v>
          </cell>
          <cell r="AV5">
            <v>-47359017.479999997</v>
          </cell>
          <cell r="AW5">
            <v>-98445124.760000005</v>
          </cell>
          <cell r="AX5">
            <v>-19895705.309999999</v>
          </cell>
          <cell r="AY5">
            <v>-25835328.199999999</v>
          </cell>
          <cell r="AZ5">
            <v>-48981464.32</v>
          </cell>
          <cell r="BA5">
            <v>-3119295.04</v>
          </cell>
          <cell r="BB5">
            <v>-85365492.620000005</v>
          </cell>
          <cell r="BC5">
            <v>-16585038.439999999</v>
          </cell>
          <cell r="BD5">
            <v>-17565940.25</v>
          </cell>
          <cell r="BE5">
            <v>-82890064</v>
          </cell>
          <cell r="BF5">
            <v>-16217706.199999999</v>
          </cell>
          <cell r="BG5">
            <v>-6965573.5999999996</v>
          </cell>
          <cell r="BH5">
            <v>-29619450.039999999</v>
          </cell>
          <cell r="BI5">
            <v>-2174230.7200000002</v>
          </cell>
          <cell r="BJ5">
            <v>-619451272.76999998</v>
          </cell>
          <cell r="BK5">
            <v>-47689616.340000004</v>
          </cell>
          <cell r="BL5">
            <v>-8199560.2300000004</v>
          </cell>
          <cell r="BM5">
            <v>-1904543.09</v>
          </cell>
          <cell r="BN5">
            <v>-2932348.63</v>
          </cell>
          <cell r="BO5">
            <v>-20614926.02</v>
          </cell>
          <cell r="BP5">
            <v>-85340674.939999998</v>
          </cell>
          <cell r="BQ5">
            <v>-8789030.8900000006</v>
          </cell>
          <cell r="BR5">
            <v>-2283939226.3000002</v>
          </cell>
          <cell r="BS5">
            <v>-185485613</v>
          </cell>
          <cell r="BT5">
            <v>-10915212.17</v>
          </cell>
          <cell r="BU5">
            <v>-105250602.28</v>
          </cell>
          <cell r="BV5">
            <v>-26293738</v>
          </cell>
          <cell r="BW5">
            <v>-5841907.9199999999</v>
          </cell>
          <cell r="BX5">
            <v>-2240016</v>
          </cell>
          <cell r="BY5">
            <v>-3229757.53</v>
          </cell>
          <cell r="BZ5">
            <v>-15334483.92</v>
          </cell>
          <cell r="CA5">
            <v>-66049072.140000001</v>
          </cell>
          <cell r="CB5">
            <v>-17161297.100000001</v>
          </cell>
          <cell r="CC5">
            <v>0</v>
          </cell>
        </row>
        <row r="6">
          <cell r="A6" t="str">
            <v>Plant Additions</v>
          </cell>
          <cell r="B6" t="str">
            <v>PADD</v>
          </cell>
          <cell r="C6">
            <v>2010</v>
          </cell>
          <cell r="D6">
            <v>7425297.79</v>
          </cell>
          <cell r="E6">
            <v>183820</v>
          </cell>
          <cell r="F6">
            <v>5369353</v>
          </cell>
          <cell r="G6">
            <v>1617575</v>
          </cell>
          <cell r="H6">
            <v>5760419</v>
          </cell>
          <cell r="I6">
            <v>18080892.870000001</v>
          </cell>
          <cell r="J6">
            <v>0</v>
          </cell>
          <cell r="K6">
            <v>4304187.01</v>
          </cell>
          <cell r="L6">
            <v>731115.78</v>
          </cell>
          <cell r="M6">
            <v>8254.7900000000009</v>
          </cell>
          <cell r="N6">
            <v>4229823</v>
          </cell>
          <cell r="O6">
            <v>141600</v>
          </cell>
          <cell r="P6">
            <v>1170639.8999999999</v>
          </cell>
          <cell r="Q6">
            <v>99261</v>
          </cell>
          <cell r="R6">
            <v>569399.15</v>
          </cell>
          <cell r="S6">
            <v>55778638</v>
          </cell>
          <cell r="T6">
            <v>17255362</v>
          </cell>
          <cell r="U6">
            <v>1794153</v>
          </cell>
          <cell r="V6">
            <v>152061.29999999999</v>
          </cell>
          <cell r="W6">
            <v>2843642.87</v>
          </cell>
          <cell r="X6">
            <v>3819544</v>
          </cell>
          <cell r="Y6">
            <v>261955.3</v>
          </cell>
          <cell r="Z6">
            <v>8534635.7200000007</v>
          </cell>
          <cell r="AA6">
            <v>1359102.63</v>
          </cell>
          <cell r="AB6">
            <v>16474781.77</v>
          </cell>
          <cell r="AC6">
            <v>4888068</v>
          </cell>
          <cell r="AD6">
            <v>3366112.97</v>
          </cell>
          <cell r="AE6">
            <v>520048.74</v>
          </cell>
          <cell r="AF6">
            <v>44674968.369999997</v>
          </cell>
          <cell r="AG6">
            <v>109286.19</v>
          </cell>
          <cell r="AH6">
            <v>209225.89</v>
          </cell>
          <cell r="AI6">
            <v>32880858</v>
          </cell>
          <cell r="AJ6">
            <v>606200000</v>
          </cell>
          <cell r="AK6">
            <v>52507794</v>
          </cell>
          <cell r="AL6">
            <v>4312278</v>
          </cell>
          <cell r="AM6">
            <v>1531286</v>
          </cell>
          <cell r="AN6">
            <v>3641040</v>
          </cell>
          <cell r="AO6">
            <v>15259839.710000001</v>
          </cell>
          <cell r="AP6">
            <v>1210827.32</v>
          </cell>
          <cell r="AQ6">
            <v>1991348.31</v>
          </cell>
          <cell r="AR6">
            <v>26511233</v>
          </cell>
          <cell r="AS6">
            <v>1553746</v>
          </cell>
          <cell r="AT6">
            <v>2281088.4</v>
          </cell>
          <cell r="AU6">
            <v>7366783.0700000003</v>
          </cell>
          <cell r="AV6">
            <v>5920779</v>
          </cell>
          <cell r="AW6">
            <v>11997289.720000001</v>
          </cell>
          <cell r="AX6">
            <v>2505181.7000000002</v>
          </cell>
          <cell r="AY6">
            <v>9599769.0099999998</v>
          </cell>
          <cell r="AZ6">
            <v>7318512.5099999998</v>
          </cell>
          <cell r="BA6">
            <v>247069</v>
          </cell>
          <cell r="BB6">
            <v>19045132.629999999</v>
          </cell>
          <cell r="BC6">
            <v>1783450.36</v>
          </cell>
          <cell r="BD6">
            <v>1617709</v>
          </cell>
          <cell r="BE6">
            <v>6350924</v>
          </cell>
          <cell r="BF6">
            <v>1128076.25</v>
          </cell>
          <cell r="BG6">
            <v>491417.51</v>
          </cell>
          <cell r="BH6">
            <v>6804755</v>
          </cell>
          <cell r="BI6">
            <v>2906930</v>
          </cell>
          <cell r="BJ6">
            <v>63314708</v>
          </cell>
          <cell r="BK6">
            <v>5856346</v>
          </cell>
          <cell r="BL6">
            <v>633656</v>
          </cell>
          <cell r="BM6">
            <v>543809.79</v>
          </cell>
          <cell r="BN6">
            <v>387978.47</v>
          </cell>
          <cell r="BO6">
            <v>1266179.68</v>
          </cell>
          <cell r="BP6">
            <v>8516762</v>
          </cell>
          <cell r="BQ6">
            <v>1020825</v>
          </cell>
          <cell r="BR6">
            <v>261125162</v>
          </cell>
          <cell r="BS6">
            <v>30741373</v>
          </cell>
          <cell r="BT6">
            <v>2086187</v>
          </cell>
          <cell r="BU6">
            <v>17408533</v>
          </cell>
          <cell r="BV6">
            <v>2015222</v>
          </cell>
          <cell r="BW6">
            <v>414053.7</v>
          </cell>
          <cell r="BX6">
            <v>913116</v>
          </cell>
          <cell r="BY6">
            <v>570321.86</v>
          </cell>
          <cell r="BZ6">
            <v>3329535</v>
          </cell>
          <cell r="CA6">
            <v>5524972</v>
          </cell>
          <cell r="CB6">
            <v>4117713.67</v>
          </cell>
          <cell r="CC6">
            <v>887746.88</v>
          </cell>
        </row>
        <row r="7">
          <cell r="A7" t="str">
            <v>OM&amp;A Expense</v>
          </cell>
          <cell r="B7" t="str">
            <v>COMA</v>
          </cell>
          <cell r="C7">
            <v>2010</v>
          </cell>
          <cell r="D7">
            <v>8598870.7899999991</v>
          </cell>
          <cell r="E7">
            <v>996788.56</v>
          </cell>
          <cell r="F7">
            <v>9730968</v>
          </cell>
          <cell r="G7">
            <v>3957500.71</v>
          </cell>
          <cell r="H7">
            <v>7272121.71</v>
          </cell>
          <cell r="I7">
            <v>13328484.169999998</v>
          </cell>
          <cell r="J7">
            <v>9461377</v>
          </cell>
          <cell r="K7">
            <v>5280016.55</v>
          </cell>
          <cell r="L7">
            <v>1717989.72</v>
          </cell>
          <cell r="M7">
            <v>538994.71</v>
          </cell>
          <cell r="N7">
            <v>6405968.0200000005</v>
          </cell>
          <cell r="O7">
            <v>560534.21</v>
          </cell>
          <cell r="P7">
            <v>3893046.62</v>
          </cell>
          <cell r="Q7">
            <v>467288.44</v>
          </cell>
          <cell r="R7">
            <v>1846948.9100000001</v>
          </cell>
          <cell r="S7">
            <v>41013152</v>
          </cell>
          <cell r="T7">
            <v>21901492</v>
          </cell>
          <cell r="U7">
            <v>4314759.13</v>
          </cell>
          <cell r="V7">
            <v>1022964.72</v>
          </cell>
          <cell r="W7">
            <v>5331806.92</v>
          </cell>
          <cell r="X7">
            <v>3794085.2299999995</v>
          </cell>
          <cell r="Y7">
            <v>1291457.74</v>
          </cell>
          <cell r="Z7">
            <v>7458366</v>
          </cell>
          <cell r="AA7">
            <v>1776406.4500000002</v>
          </cell>
          <cell r="AB7">
            <v>9651809.4299999997</v>
          </cell>
          <cell r="AC7">
            <v>6663867.6100000003</v>
          </cell>
          <cell r="AD7">
            <v>4289387</v>
          </cell>
          <cell r="AE7">
            <v>792456.31</v>
          </cell>
          <cell r="AF7">
            <v>38387799.369999997</v>
          </cell>
          <cell r="AG7">
            <v>289718.12</v>
          </cell>
          <cell r="AH7">
            <v>826059.21000000008</v>
          </cell>
          <cell r="AI7">
            <v>18169292.330000002</v>
          </cell>
          <cell r="AJ7">
            <v>521315480.45999998</v>
          </cell>
          <cell r="AK7">
            <v>52735883.82</v>
          </cell>
          <cell r="AL7">
            <v>3773429.6</v>
          </cell>
          <cell r="AM7">
            <v>1678526.65</v>
          </cell>
          <cell r="AN7">
            <v>5645427</v>
          </cell>
          <cell r="AO7">
            <v>12417649.240000002</v>
          </cell>
          <cell r="AP7">
            <v>2024634.71</v>
          </cell>
          <cell r="AQ7">
            <v>3069356.2800000003</v>
          </cell>
          <cell r="AR7">
            <v>28745974.459999997</v>
          </cell>
          <cell r="AS7">
            <v>1674027.1500000001</v>
          </cell>
          <cell r="AT7">
            <v>1767856.78</v>
          </cell>
          <cell r="AU7">
            <v>5646935.3799999999</v>
          </cell>
          <cell r="AV7">
            <v>6675646.8399999999</v>
          </cell>
          <cell r="AW7">
            <v>13635375.949999999</v>
          </cell>
          <cell r="AX7">
            <v>1717408.27</v>
          </cell>
          <cell r="AY7">
            <v>4758272.59</v>
          </cell>
          <cell r="AZ7">
            <v>4809999.0699999994</v>
          </cell>
          <cell r="BA7">
            <v>2016622.79</v>
          </cell>
          <cell r="BB7">
            <v>10808516.199999999</v>
          </cell>
          <cell r="BC7">
            <v>2552190</v>
          </cell>
          <cell r="BD7">
            <v>4093750.7700000005</v>
          </cell>
          <cell r="BE7">
            <v>8362787</v>
          </cell>
          <cell r="BF7">
            <v>2258616.5900000003</v>
          </cell>
          <cell r="BG7">
            <v>1204457.8900000001</v>
          </cell>
          <cell r="BH7">
            <v>6012831.1399999997</v>
          </cell>
          <cell r="BI7">
            <v>3482766.62</v>
          </cell>
          <cell r="BJ7">
            <v>52489479.329999998</v>
          </cell>
          <cell r="BK7">
            <v>8173362.2799999993</v>
          </cell>
          <cell r="BL7">
            <v>961010.86999999988</v>
          </cell>
          <cell r="BM7">
            <v>1606958.0300000003</v>
          </cell>
          <cell r="BN7">
            <v>1133633.6599999999</v>
          </cell>
          <cell r="BO7">
            <v>3215894.01</v>
          </cell>
          <cell r="BP7">
            <v>12039742.83</v>
          </cell>
          <cell r="BQ7">
            <v>2123372.86</v>
          </cell>
          <cell r="BR7">
            <v>198472526.64000002</v>
          </cell>
          <cell r="BS7">
            <v>19398340</v>
          </cell>
          <cell r="BT7">
            <v>2063960.5099999998</v>
          </cell>
          <cell r="BU7">
            <v>9402820.9299999997</v>
          </cell>
          <cell r="BV7">
            <v>4588247</v>
          </cell>
          <cell r="BW7">
            <v>1233490.7</v>
          </cell>
          <cell r="BX7">
            <v>1283309</v>
          </cell>
          <cell r="BY7">
            <v>955783.70000000007</v>
          </cell>
          <cell r="BZ7">
            <v>4216845.8899999997</v>
          </cell>
          <cell r="CA7">
            <v>8463452.6000000015</v>
          </cell>
          <cell r="CB7">
            <v>3470619.95</v>
          </cell>
          <cell r="CC7">
            <v>0</v>
          </cell>
        </row>
        <row r="8">
          <cell r="A8" t="str">
            <v>Income Taxes</v>
          </cell>
          <cell r="B8" t="str">
            <v>CTAXINC</v>
          </cell>
          <cell r="C8">
            <v>2010</v>
          </cell>
          <cell r="D8">
            <v>597386</v>
          </cell>
          <cell r="E8">
            <v>-75522</v>
          </cell>
          <cell r="F8">
            <v>906000</v>
          </cell>
          <cell r="G8">
            <v>397345</v>
          </cell>
          <cell r="H8">
            <v>1606928</v>
          </cell>
          <cell r="I8">
            <v>1567502.42</v>
          </cell>
          <cell r="J8">
            <v>1429942</v>
          </cell>
          <cell r="K8">
            <v>271557.21999999997</v>
          </cell>
          <cell r="L8">
            <v>-120185</v>
          </cell>
          <cell r="M8">
            <v>0</v>
          </cell>
          <cell r="N8">
            <v>1087446</v>
          </cell>
          <cell r="O8">
            <v>0</v>
          </cell>
          <cell r="P8">
            <v>96378</v>
          </cell>
          <cell r="Q8">
            <v>15856</v>
          </cell>
          <cell r="R8">
            <v>580220</v>
          </cell>
          <cell r="S8">
            <v>7206255</v>
          </cell>
          <cell r="T8">
            <v>2187812</v>
          </cell>
          <cell r="U8">
            <v>176000</v>
          </cell>
          <cell r="V8">
            <v>13078</v>
          </cell>
          <cell r="W8">
            <v>422027</v>
          </cell>
          <cell r="X8">
            <v>723000</v>
          </cell>
          <cell r="Y8">
            <v>-8780</v>
          </cell>
          <cell r="Z8">
            <v>1491956</v>
          </cell>
          <cell r="AA8">
            <v>180390.91</v>
          </cell>
          <cell r="AB8">
            <v>2079364.04</v>
          </cell>
          <cell r="AC8">
            <v>1233049</v>
          </cell>
          <cell r="AD8">
            <v>558014</v>
          </cell>
          <cell r="AE8">
            <v>-9650</v>
          </cell>
          <cell r="AF8">
            <v>5717506</v>
          </cell>
          <cell r="AG8">
            <v>-4934</v>
          </cell>
          <cell r="AH8">
            <v>127260</v>
          </cell>
          <cell r="AI8">
            <v>4678095.5199999996</v>
          </cell>
          <cell r="AJ8">
            <v>7983018.79</v>
          </cell>
          <cell r="AK8">
            <v>13316081</v>
          </cell>
          <cell r="AL8">
            <v>627000</v>
          </cell>
          <cell r="AM8">
            <v>-10043</v>
          </cell>
          <cell r="AN8">
            <v>256556</v>
          </cell>
          <cell r="AO8">
            <v>2193378.2200000002</v>
          </cell>
          <cell r="AP8">
            <v>294247</v>
          </cell>
          <cell r="AQ8">
            <v>52847</v>
          </cell>
          <cell r="AR8">
            <v>2535544</v>
          </cell>
          <cell r="AS8">
            <v>227105</v>
          </cell>
          <cell r="AT8">
            <v>85807</v>
          </cell>
          <cell r="AU8">
            <v>503575</v>
          </cell>
          <cell r="AV8">
            <v>1040513.78</v>
          </cell>
          <cell r="AW8">
            <v>1597691.81</v>
          </cell>
          <cell r="AX8">
            <v>320463</v>
          </cell>
          <cell r="AY8">
            <v>531000</v>
          </cell>
          <cell r="AZ8">
            <v>734285</v>
          </cell>
          <cell r="BA8">
            <v>32483</v>
          </cell>
          <cell r="BB8">
            <v>1673240</v>
          </cell>
          <cell r="BC8">
            <v>285235</v>
          </cell>
          <cell r="BD8">
            <v>624000</v>
          </cell>
          <cell r="BE8">
            <v>1885201</v>
          </cell>
          <cell r="BF8">
            <v>29695</v>
          </cell>
          <cell r="BG8">
            <v>-27051</v>
          </cell>
          <cell r="BH8">
            <v>1217103.05</v>
          </cell>
          <cell r="BI8">
            <v>27046.639999999999</v>
          </cell>
          <cell r="BJ8">
            <v>380062.26</v>
          </cell>
          <cell r="BK8">
            <v>445000</v>
          </cell>
          <cell r="BL8">
            <v>6960</v>
          </cell>
          <cell r="BM8">
            <v>-1415</v>
          </cell>
          <cell r="BN8">
            <v>12408.59</v>
          </cell>
          <cell r="BO8">
            <v>407059.68</v>
          </cell>
          <cell r="BP8">
            <v>253500</v>
          </cell>
          <cell r="BQ8">
            <v>83488</v>
          </cell>
          <cell r="BR8">
            <v>23945794</v>
          </cell>
          <cell r="BS8">
            <v>3249262</v>
          </cell>
          <cell r="BT8">
            <v>190576.14</v>
          </cell>
          <cell r="BU8">
            <v>1189851</v>
          </cell>
          <cell r="BV8">
            <v>503422</v>
          </cell>
          <cell r="BW8">
            <v>3867</v>
          </cell>
          <cell r="BX8">
            <v>127852</v>
          </cell>
          <cell r="BY8">
            <v>0</v>
          </cell>
          <cell r="BZ8">
            <v>303000</v>
          </cell>
          <cell r="CA8">
            <v>1481096.12</v>
          </cell>
          <cell r="CB8">
            <v>513736</v>
          </cell>
          <cell r="CC8">
            <v>0</v>
          </cell>
        </row>
        <row r="9">
          <cell r="A9" t="str">
            <v>Customers</v>
          </cell>
          <cell r="B9" t="str">
            <v>YN</v>
          </cell>
          <cell r="C9">
            <v>2010</v>
          </cell>
          <cell r="D9">
            <v>11612</v>
          </cell>
          <cell r="E9">
            <v>1663</v>
          </cell>
          <cell r="F9">
            <v>35688</v>
          </cell>
          <cell r="G9">
            <v>9667</v>
          </cell>
          <cell r="H9">
            <v>37654</v>
          </cell>
          <cell r="I9">
            <v>64329</v>
          </cell>
          <cell r="J9">
            <v>50890</v>
          </cell>
          <cell r="K9">
            <v>15635</v>
          </cell>
          <cell r="L9">
            <v>6463</v>
          </cell>
          <cell r="M9">
            <v>1306</v>
          </cell>
          <cell r="N9">
            <v>32033</v>
          </cell>
          <cell r="O9">
            <v>1639</v>
          </cell>
          <cell r="P9">
            <v>15533</v>
          </cell>
          <cell r="Q9">
            <v>1958</v>
          </cell>
          <cell r="R9">
            <v>11205</v>
          </cell>
          <cell r="S9">
            <v>192960</v>
          </cell>
          <cell r="T9">
            <v>84866</v>
          </cell>
          <cell r="U9">
            <v>14373</v>
          </cell>
          <cell r="V9">
            <v>3300</v>
          </cell>
          <cell r="W9">
            <v>28183</v>
          </cell>
          <cell r="X9">
            <v>19579</v>
          </cell>
          <cell r="Y9">
            <v>3777</v>
          </cell>
          <cell r="Z9">
            <v>46710</v>
          </cell>
          <cell r="AA9">
            <v>10151</v>
          </cell>
          <cell r="AB9">
            <v>50250</v>
          </cell>
          <cell r="AC9">
            <v>20971</v>
          </cell>
          <cell r="AD9">
            <v>20790</v>
          </cell>
          <cell r="AE9">
            <v>2734</v>
          </cell>
          <cell r="AF9">
            <v>234464</v>
          </cell>
          <cell r="AG9">
            <v>1196</v>
          </cell>
          <cell r="AH9">
            <v>5496</v>
          </cell>
          <cell r="AI9">
            <v>134228</v>
          </cell>
          <cell r="AJ9">
            <v>1203030</v>
          </cell>
          <cell r="AK9">
            <v>300664</v>
          </cell>
          <cell r="AL9">
            <v>14707</v>
          </cell>
          <cell r="AM9">
            <v>5580</v>
          </cell>
          <cell r="AN9">
            <v>26944</v>
          </cell>
          <cell r="AO9">
            <v>86611</v>
          </cell>
          <cell r="AP9">
            <v>9571</v>
          </cell>
          <cell r="AQ9">
            <v>9439</v>
          </cell>
          <cell r="AR9">
            <v>146974</v>
          </cell>
          <cell r="AS9">
            <v>7859</v>
          </cell>
          <cell r="AT9">
            <v>6914</v>
          </cell>
          <cell r="AU9">
            <v>29142</v>
          </cell>
          <cell r="AV9">
            <v>32911</v>
          </cell>
          <cell r="AW9">
            <v>51048</v>
          </cell>
          <cell r="AX9">
            <v>7882</v>
          </cell>
          <cell r="AY9">
            <v>18940</v>
          </cell>
          <cell r="AZ9">
            <v>23754</v>
          </cell>
          <cell r="BA9">
            <v>6026</v>
          </cell>
          <cell r="BB9">
            <v>62674</v>
          </cell>
          <cell r="BC9">
            <v>11256</v>
          </cell>
          <cell r="BD9">
            <v>12862</v>
          </cell>
          <cell r="BE9">
            <v>52710</v>
          </cell>
          <cell r="BF9">
            <v>10475</v>
          </cell>
          <cell r="BG9">
            <v>3377</v>
          </cell>
          <cell r="BH9">
            <v>35012</v>
          </cell>
          <cell r="BI9">
            <v>9169</v>
          </cell>
          <cell r="BJ9">
            <v>325540</v>
          </cell>
          <cell r="BK9">
            <v>32870</v>
          </cell>
          <cell r="BL9">
            <v>4155</v>
          </cell>
          <cell r="BM9">
            <v>5818</v>
          </cell>
          <cell r="BN9">
            <v>2754</v>
          </cell>
          <cell r="BO9">
            <v>16419</v>
          </cell>
          <cell r="BP9">
            <v>49508</v>
          </cell>
          <cell r="BQ9">
            <v>6700</v>
          </cell>
          <cell r="BR9">
            <v>700386</v>
          </cell>
          <cell r="BS9">
            <v>112569</v>
          </cell>
          <cell r="BT9">
            <v>12046</v>
          </cell>
          <cell r="BU9">
            <v>51914</v>
          </cell>
          <cell r="BV9">
            <v>21411</v>
          </cell>
          <cell r="BW9">
            <v>3613</v>
          </cell>
          <cell r="BX9">
            <v>3770</v>
          </cell>
          <cell r="BY9">
            <v>2049</v>
          </cell>
          <cell r="BZ9">
            <v>22007</v>
          </cell>
          <cell r="CA9">
            <v>39669</v>
          </cell>
          <cell r="CB9">
            <v>15074</v>
          </cell>
          <cell r="CC9">
            <v>3561</v>
          </cell>
        </row>
        <row r="10">
          <cell r="A10" t="str">
            <v>Customers - Residential</v>
          </cell>
          <cell r="B10" t="str">
            <v>YNR</v>
          </cell>
          <cell r="C10">
            <v>2010</v>
          </cell>
          <cell r="D10">
            <v>10623</v>
          </cell>
          <cell r="E10">
            <v>1409</v>
          </cell>
          <cell r="F10">
            <v>31750</v>
          </cell>
          <cell r="G10">
            <v>8215</v>
          </cell>
          <cell r="H10">
            <v>34495</v>
          </cell>
          <cell r="I10">
            <v>58263</v>
          </cell>
          <cell r="J10">
            <v>45526</v>
          </cell>
          <cell r="K10">
            <v>14278</v>
          </cell>
          <cell r="L10">
            <v>5692</v>
          </cell>
          <cell r="M10">
            <v>1132</v>
          </cell>
          <cell r="N10">
            <v>28512</v>
          </cell>
          <cell r="O10">
            <v>1403</v>
          </cell>
          <cell r="P10">
            <v>13727</v>
          </cell>
          <cell r="Q10">
            <v>1777</v>
          </cell>
          <cell r="R10">
            <v>9899</v>
          </cell>
          <cell r="S10">
            <v>171247</v>
          </cell>
          <cell r="T10">
            <v>76720</v>
          </cell>
          <cell r="U10">
            <v>12847</v>
          </cell>
          <cell r="V10">
            <v>2850</v>
          </cell>
          <cell r="W10">
            <v>25915</v>
          </cell>
          <cell r="X10">
            <v>17373</v>
          </cell>
          <cell r="Y10">
            <v>3307</v>
          </cell>
          <cell r="Z10">
            <v>42068</v>
          </cell>
          <cell r="AA10">
            <v>9379</v>
          </cell>
          <cell r="AB10">
            <v>46001</v>
          </cell>
          <cell r="AC10">
            <v>18465</v>
          </cell>
          <cell r="AD10">
            <v>18944</v>
          </cell>
          <cell r="AE10">
            <v>2292</v>
          </cell>
          <cell r="AF10">
            <v>214133</v>
          </cell>
          <cell r="AG10">
            <v>1041</v>
          </cell>
          <cell r="AH10">
            <v>4817</v>
          </cell>
          <cell r="AI10">
            <v>124592</v>
          </cell>
          <cell r="AJ10">
            <v>1093342</v>
          </cell>
          <cell r="AK10">
            <v>273758</v>
          </cell>
          <cell r="AL10">
            <v>13747</v>
          </cell>
          <cell r="AM10">
            <v>4770</v>
          </cell>
          <cell r="AN10">
            <v>23336</v>
          </cell>
          <cell r="AO10">
            <v>78142</v>
          </cell>
          <cell r="AP10">
            <v>8369</v>
          </cell>
          <cell r="AQ10">
            <v>7782</v>
          </cell>
          <cell r="AR10">
            <v>133452</v>
          </cell>
          <cell r="AS10">
            <v>6984</v>
          </cell>
          <cell r="AT10">
            <v>6063</v>
          </cell>
          <cell r="AU10">
            <v>26587</v>
          </cell>
          <cell r="AV10">
            <v>29533</v>
          </cell>
          <cell r="AW10">
            <v>45840</v>
          </cell>
          <cell r="AX10">
            <v>6537</v>
          </cell>
          <cell r="AY10">
            <v>16769</v>
          </cell>
          <cell r="AZ10">
            <v>20845</v>
          </cell>
          <cell r="BA10">
            <v>5202</v>
          </cell>
          <cell r="BB10">
            <v>56902</v>
          </cell>
          <cell r="BC10">
            <v>9963</v>
          </cell>
          <cell r="BD10">
            <v>11357</v>
          </cell>
          <cell r="BE10">
            <v>48387</v>
          </cell>
          <cell r="BF10">
            <v>8955</v>
          </cell>
          <cell r="BG10">
            <v>2773</v>
          </cell>
          <cell r="BH10">
            <v>31037</v>
          </cell>
          <cell r="BI10">
            <v>8151</v>
          </cell>
          <cell r="BJ10">
            <v>290951</v>
          </cell>
          <cell r="BK10">
            <v>29086</v>
          </cell>
          <cell r="BL10">
            <v>3654</v>
          </cell>
          <cell r="BM10">
            <v>4982</v>
          </cell>
          <cell r="BN10">
            <v>2312</v>
          </cell>
          <cell r="BO10">
            <v>14538</v>
          </cell>
          <cell r="BP10">
            <v>44559</v>
          </cell>
          <cell r="BQ10">
            <v>5954</v>
          </cell>
          <cell r="BR10">
            <v>620501</v>
          </cell>
          <cell r="BS10">
            <v>102929</v>
          </cell>
          <cell r="BT10">
            <v>11238</v>
          </cell>
          <cell r="BU10">
            <v>45863</v>
          </cell>
          <cell r="BV10">
            <v>19543</v>
          </cell>
          <cell r="BW10">
            <v>3095</v>
          </cell>
          <cell r="BX10">
            <v>3237</v>
          </cell>
          <cell r="BY10">
            <v>1794</v>
          </cell>
          <cell r="BZ10">
            <v>19301</v>
          </cell>
          <cell r="CA10">
            <v>37283</v>
          </cell>
          <cell r="CB10">
            <v>13701</v>
          </cell>
          <cell r="CC10">
            <v>3100</v>
          </cell>
        </row>
        <row r="11">
          <cell r="A11" t="str">
            <v>Customers - Other</v>
          </cell>
          <cell r="B11" t="str">
            <v>YNO</v>
          </cell>
          <cell r="C11">
            <v>2010</v>
          </cell>
          <cell r="D11">
            <v>989</v>
          </cell>
          <cell r="E11">
            <v>254</v>
          </cell>
          <cell r="F11">
            <v>3938</v>
          </cell>
          <cell r="G11">
            <v>1452</v>
          </cell>
          <cell r="H11">
            <v>3159</v>
          </cell>
          <cell r="I11">
            <v>6066</v>
          </cell>
          <cell r="J11">
            <v>5364</v>
          </cell>
          <cell r="K11">
            <v>1357</v>
          </cell>
          <cell r="L11">
            <v>771</v>
          </cell>
          <cell r="M11">
            <v>174</v>
          </cell>
          <cell r="N11">
            <v>3521</v>
          </cell>
          <cell r="O11">
            <v>236</v>
          </cell>
          <cell r="P11">
            <v>1806</v>
          </cell>
          <cell r="Q11">
            <v>181</v>
          </cell>
          <cell r="R11">
            <v>1306</v>
          </cell>
          <cell r="S11">
            <v>21713</v>
          </cell>
          <cell r="T11">
            <v>8146</v>
          </cell>
          <cell r="U11">
            <v>1526</v>
          </cell>
          <cell r="V11">
            <v>450</v>
          </cell>
          <cell r="W11">
            <v>2268</v>
          </cell>
          <cell r="X11">
            <v>2206</v>
          </cell>
          <cell r="Y11">
            <v>470</v>
          </cell>
          <cell r="Z11">
            <v>4642</v>
          </cell>
          <cell r="AA11">
            <v>772</v>
          </cell>
          <cell r="AB11">
            <v>4249</v>
          </cell>
          <cell r="AC11">
            <v>2506</v>
          </cell>
          <cell r="AD11">
            <v>1846</v>
          </cell>
          <cell r="AE11">
            <v>442</v>
          </cell>
          <cell r="AF11">
            <v>20331</v>
          </cell>
          <cell r="AG11">
            <v>155</v>
          </cell>
          <cell r="AH11">
            <v>679</v>
          </cell>
          <cell r="AI11">
            <v>9636</v>
          </cell>
          <cell r="AJ11">
            <v>109688</v>
          </cell>
          <cell r="AK11">
            <v>26906</v>
          </cell>
          <cell r="AL11">
            <v>960</v>
          </cell>
          <cell r="AM11">
            <v>810</v>
          </cell>
          <cell r="AN11">
            <v>3608</v>
          </cell>
          <cell r="AO11">
            <v>8469</v>
          </cell>
          <cell r="AP11">
            <v>1202</v>
          </cell>
          <cell r="AQ11">
            <v>1657</v>
          </cell>
          <cell r="AR11">
            <v>13522</v>
          </cell>
          <cell r="AS11">
            <v>875</v>
          </cell>
          <cell r="AT11">
            <v>851</v>
          </cell>
          <cell r="AU11">
            <v>2555</v>
          </cell>
          <cell r="AV11">
            <v>3378</v>
          </cell>
          <cell r="AW11">
            <v>5208</v>
          </cell>
          <cell r="AX11">
            <v>1345</v>
          </cell>
          <cell r="AY11">
            <v>2171</v>
          </cell>
          <cell r="AZ11">
            <v>2909</v>
          </cell>
          <cell r="BA11">
            <v>824</v>
          </cell>
          <cell r="BB11">
            <v>5772</v>
          </cell>
          <cell r="BC11">
            <v>1293</v>
          </cell>
          <cell r="BD11">
            <v>1505</v>
          </cell>
          <cell r="BE11">
            <v>4323</v>
          </cell>
          <cell r="BF11">
            <v>1520</v>
          </cell>
          <cell r="BG11">
            <v>604</v>
          </cell>
          <cell r="BH11">
            <v>3975</v>
          </cell>
          <cell r="BI11">
            <v>1018</v>
          </cell>
          <cell r="BJ11">
            <v>34589</v>
          </cell>
          <cell r="BK11">
            <v>3784</v>
          </cell>
          <cell r="BL11">
            <v>501</v>
          </cell>
          <cell r="BM11">
            <v>836</v>
          </cell>
          <cell r="BN11">
            <v>442</v>
          </cell>
          <cell r="BO11">
            <v>1881</v>
          </cell>
          <cell r="BP11">
            <v>4949</v>
          </cell>
          <cell r="BQ11">
            <v>746</v>
          </cell>
          <cell r="BR11">
            <v>79885</v>
          </cell>
          <cell r="BS11">
            <v>9640</v>
          </cell>
          <cell r="BT11">
            <v>808</v>
          </cell>
          <cell r="BU11">
            <v>6051</v>
          </cell>
          <cell r="BV11">
            <v>1868</v>
          </cell>
          <cell r="BW11">
            <v>518</v>
          </cell>
          <cell r="BX11">
            <v>533</v>
          </cell>
          <cell r="BY11">
            <v>255</v>
          </cell>
          <cell r="BZ11">
            <v>2706</v>
          </cell>
          <cell r="CA11">
            <v>2386</v>
          </cell>
          <cell r="CB11">
            <v>1373</v>
          </cell>
          <cell r="CC11">
            <v>461</v>
          </cell>
        </row>
        <row r="12">
          <cell r="A12" t="str">
            <v>kWh</v>
          </cell>
          <cell r="B12" t="str">
            <v>YV</v>
          </cell>
          <cell r="C12">
            <v>2010</v>
          </cell>
          <cell r="D12">
            <v>180583894.49999997</v>
          </cell>
          <cell r="E12">
            <v>21531663.359999999</v>
          </cell>
          <cell r="F12">
            <v>1030817957</v>
          </cell>
          <cell r="G12">
            <v>288299093</v>
          </cell>
          <cell r="H12">
            <v>911212372</v>
          </cell>
          <cell r="I12">
            <v>1700835297</v>
          </cell>
          <cell r="J12">
            <v>1457680195</v>
          </cell>
          <cell r="K12">
            <v>278661632</v>
          </cell>
          <cell r="L12">
            <v>147441430.01999998</v>
          </cell>
          <cell r="M12">
            <v>25835710</v>
          </cell>
          <cell r="N12">
            <v>712863469</v>
          </cell>
          <cell r="O12">
            <v>29329775.09</v>
          </cell>
          <cell r="P12">
            <v>336639728</v>
          </cell>
          <cell r="Q12">
            <v>28686561</v>
          </cell>
          <cell r="R12">
            <v>234677916</v>
          </cell>
          <cell r="S12">
            <v>7658093088</v>
          </cell>
          <cell r="T12">
            <v>2310814488.4099998</v>
          </cell>
          <cell r="U12">
            <v>396237191.25999999</v>
          </cell>
          <cell r="V12">
            <v>59959618</v>
          </cell>
          <cell r="W12">
            <v>587451344</v>
          </cell>
          <cell r="X12">
            <v>567392652</v>
          </cell>
          <cell r="Y12">
            <v>79959168</v>
          </cell>
          <cell r="Z12">
            <v>921289657</v>
          </cell>
          <cell r="AA12">
            <v>186559007.97</v>
          </cell>
          <cell r="AB12">
            <v>1614445248.05</v>
          </cell>
          <cell r="AC12">
            <v>345304603</v>
          </cell>
          <cell r="AD12">
            <v>510209689.67999995</v>
          </cell>
          <cell r="AE12">
            <v>72819055</v>
          </cell>
          <cell r="AF12">
            <v>4818803039</v>
          </cell>
          <cell r="AG12">
            <v>24291392</v>
          </cell>
          <cell r="AH12">
            <v>158272196</v>
          </cell>
          <cell r="AI12">
            <v>3748744754</v>
          </cell>
          <cell r="AJ12">
            <v>21663000000</v>
          </cell>
          <cell r="AK12">
            <v>7530979620</v>
          </cell>
          <cell r="AL12">
            <v>245715888</v>
          </cell>
          <cell r="AM12">
            <v>108826235.3</v>
          </cell>
          <cell r="AN12">
            <v>704481097</v>
          </cell>
          <cell r="AO12">
            <v>1867408458</v>
          </cell>
          <cell r="AP12">
            <v>258268674</v>
          </cell>
          <cell r="AQ12">
            <v>201597611</v>
          </cell>
          <cell r="AR12">
            <v>3346831943</v>
          </cell>
          <cell r="AS12">
            <v>209496144.09999999</v>
          </cell>
          <cell r="AT12">
            <v>205510058</v>
          </cell>
          <cell r="AU12">
            <v>718110957</v>
          </cell>
          <cell r="AV12">
            <v>681230183</v>
          </cell>
          <cell r="AW12">
            <v>1183703863</v>
          </cell>
          <cell r="AX12">
            <v>177316883</v>
          </cell>
          <cell r="AY12">
            <v>364476577</v>
          </cell>
          <cell r="AZ12">
            <v>562643058</v>
          </cell>
          <cell r="BA12">
            <v>121642982</v>
          </cell>
          <cell r="BB12">
            <v>1593218181.73</v>
          </cell>
          <cell r="BC12">
            <v>245699092</v>
          </cell>
          <cell r="BD12">
            <v>305338215</v>
          </cell>
          <cell r="BE12">
            <v>1128809412</v>
          </cell>
          <cell r="BF12">
            <v>185435680</v>
          </cell>
          <cell r="BG12">
            <v>83932778.170000017</v>
          </cell>
          <cell r="BH12">
            <v>792968780</v>
          </cell>
          <cell r="BI12">
            <v>189138998</v>
          </cell>
          <cell r="BJ12">
            <v>8263543864</v>
          </cell>
          <cell r="BK12">
            <v>674907898</v>
          </cell>
          <cell r="BL12">
            <v>94435422</v>
          </cell>
          <cell r="BM12">
            <v>105964407</v>
          </cell>
          <cell r="BN12">
            <v>70574452</v>
          </cell>
          <cell r="BO12">
            <v>294869479</v>
          </cell>
          <cell r="BP12">
            <v>931409728</v>
          </cell>
          <cell r="BQ12">
            <v>192156166</v>
          </cell>
          <cell r="BR12">
            <v>24580686671</v>
          </cell>
          <cell r="BS12">
            <v>2517857267</v>
          </cell>
          <cell r="BT12">
            <v>118820900.25</v>
          </cell>
          <cell r="BU12">
            <v>1415659467</v>
          </cell>
          <cell r="BV12">
            <v>417555177</v>
          </cell>
          <cell r="BW12">
            <v>95579103.439999998</v>
          </cell>
          <cell r="BX12">
            <v>138131785.69999999</v>
          </cell>
          <cell r="BY12">
            <v>59501500.450000003</v>
          </cell>
          <cell r="BZ12">
            <v>473069663</v>
          </cell>
          <cell r="CA12">
            <v>851053371</v>
          </cell>
          <cell r="CB12">
            <v>371077515</v>
          </cell>
          <cell r="CC12">
            <v>58515114</v>
          </cell>
        </row>
        <row r="13">
          <cell r="A13" t="str">
            <v>kWh - Residential</v>
          </cell>
          <cell r="B13" t="str">
            <v>YVR</v>
          </cell>
          <cell r="C13">
            <v>2010</v>
          </cell>
          <cell r="D13">
            <v>83582747.400000006</v>
          </cell>
          <cell r="E13">
            <v>10673946.75</v>
          </cell>
          <cell r="F13">
            <v>262967731</v>
          </cell>
          <cell r="G13">
            <v>86183557</v>
          </cell>
          <cell r="H13">
            <v>289840430</v>
          </cell>
          <cell r="I13">
            <v>579116811</v>
          </cell>
          <cell r="J13">
            <v>395342413</v>
          </cell>
          <cell r="K13">
            <v>114051203</v>
          </cell>
          <cell r="L13">
            <v>45162580</v>
          </cell>
          <cell r="M13">
            <v>13585926</v>
          </cell>
          <cell r="N13">
            <v>236272579</v>
          </cell>
          <cell r="O13">
            <v>11595218</v>
          </cell>
          <cell r="P13">
            <v>125224900</v>
          </cell>
          <cell r="Q13">
            <v>19868483</v>
          </cell>
          <cell r="R13">
            <v>93358872</v>
          </cell>
          <cell r="S13">
            <v>1586325915</v>
          </cell>
          <cell r="T13">
            <v>647461708.20000005</v>
          </cell>
          <cell r="U13">
            <v>115184785</v>
          </cell>
          <cell r="V13">
            <v>31226253</v>
          </cell>
          <cell r="W13">
            <v>280065614</v>
          </cell>
          <cell r="X13">
            <v>141316645</v>
          </cell>
          <cell r="Y13">
            <v>38880708</v>
          </cell>
          <cell r="Z13">
            <v>394465898</v>
          </cell>
          <cell r="AA13">
            <v>96445306.670000002</v>
          </cell>
          <cell r="AB13">
            <v>364874674.47000003</v>
          </cell>
          <cell r="AC13">
            <v>172161499</v>
          </cell>
          <cell r="AD13">
            <v>224697944.84999999</v>
          </cell>
          <cell r="AE13">
            <v>25225707</v>
          </cell>
          <cell r="AF13">
            <v>1684535439</v>
          </cell>
          <cell r="AG13">
            <v>14930159</v>
          </cell>
          <cell r="AH13">
            <v>52798659</v>
          </cell>
          <cell r="AI13">
            <v>1161471420</v>
          </cell>
          <cell r="AJ13">
            <v>11964000000</v>
          </cell>
          <cell r="AK13">
            <v>2272176243</v>
          </cell>
          <cell r="AL13">
            <v>159406547</v>
          </cell>
          <cell r="AM13">
            <v>40203282.170000002</v>
          </cell>
          <cell r="AN13">
            <v>189807088</v>
          </cell>
          <cell r="AO13">
            <v>671668025</v>
          </cell>
          <cell r="AP13">
            <v>75492423</v>
          </cell>
          <cell r="AQ13">
            <v>77894336</v>
          </cell>
          <cell r="AR13">
            <v>1146514255</v>
          </cell>
          <cell r="AS13">
            <v>64995244.240000002</v>
          </cell>
          <cell r="AT13">
            <v>47915407</v>
          </cell>
          <cell r="AU13">
            <v>258659735</v>
          </cell>
          <cell r="AV13">
            <v>277978370</v>
          </cell>
          <cell r="AW13">
            <v>451343387</v>
          </cell>
          <cell r="AX13">
            <v>67066095</v>
          </cell>
          <cell r="AY13">
            <v>141859487</v>
          </cell>
          <cell r="AZ13">
            <v>206535118</v>
          </cell>
          <cell r="BA13">
            <v>41793455</v>
          </cell>
          <cell r="BB13">
            <v>625890072.50999999</v>
          </cell>
          <cell r="BC13">
            <v>86211880</v>
          </cell>
          <cell r="BD13">
            <v>107193730</v>
          </cell>
          <cell r="BE13">
            <v>500205636</v>
          </cell>
          <cell r="BF13">
            <v>76783544</v>
          </cell>
          <cell r="BG13">
            <v>32389316.25</v>
          </cell>
          <cell r="BH13">
            <v>284955081</v>
          </cell>
          <cell r="BI13">
            <v>64264350</v>
          </cell>
          <cell r="BJ13">
            <v>2727096928</v>
          </cell>
          <cell r="BK13">
            <v>326493714</v>
          </cell>
          <cell r="BL13">
            <v>30305144</v>
          </cell>
          <cell r="BM13">
            <v>44191614</v>
          </cell>
          <cell r="BN13">
            <v>31178902</v>
          </cell>
          <cell r="BO13">
            <v>120949829</v>
          </cell>
          <cell r="BP13">
            <v>335657888</v>
          </cell>
          <cell r="BQ13">
            <v>53434213</v>
          </cell>
          <cell r="BR13">
            <v>5209204594</v>
          </cell>
          <cell r="BS13">
            <v>972134187</v>
          </cell>
          <cell r="BT13">
            <v>77874801.480000004</v>
          </cell>
          <cell r="BU13">
            <v>413251129</v>
          </cell>
          <cell r="BV13">
            <v>159733338</v>
          </cell>
          <cell r="BW13">
            <v>25303870.890000001</v>
          </cell>
          <cell r="BX13">
            <v>26431108</v>
          </cell>
          <cell r="BY13">
            <v>16271614</v>
          </cell>
          <cell r="BZ13">
            <v>216435358</v>
          </cell>
          <cell r="CA13">
            <v>364548865</v>
          </cell>
          <cell r="CB13">
            <v>110101647</v>
          </cell>
          <cell r="CC13">
            <v>28625240</v>
          </cell>
        </row>
        <row r="14">
          <cell r="A14" t="str">
            <v>kWh - Other</v>
          </cell>
          <cell r="B14" t="str">
            <v>YVO</v>
          </cell>
          <cell r="C14">
            <v>2010</v>
          </cell>
          <cell r="D14">
            <v>97001147.099999964</v>
          </cell>
          <cell r="E14">
            <v>10857716.609999999</v>
          </cell>
          <cell r="F14">
            <v>767850226</v>
          </cell>
          <cell r="G14">
            <v>202115536</v>
          </cell>
          <cell r="H14">
            <v>621371942</v>
          </cell>
          <cell r="I14">
            <v>1121718486</v>
          </cell>
          <cell r="J14">
            <v>1062337782</v>
          </cell>
          <cell r="K14">
            <v>164610429</v>
          </cell>
          <cell r="L14">
            <v>102278850.01999998</v>
          </cell>
          <cell r="M14">
            <v>12249784</v>
          </cell>
          <cell r="N14">
            <v>476590890</v>
          </cell>
          <cell r="O14">
            <v>17734557.09</v>
          </cell>
          <cell r="P14">
            <v>211414828</v>
          </cell>
          <cell r="Q14">
            <v>8818078</v>
          </cell>
          <cell r="R14">
            <v>141319044</v>
          </cell>
          <cell r="S14">
            <v>6071767173</v>
          </cell>
          <cell r="T14">
            <v>1663352780.2099998</v>
          </cell>
          <cell r="U14">
            <v>281052406.25999999</v>
          </cell>
          <cell r="V14">
            <v>28733365</v>
          </cell>
          <cell r="W14">
            <v>307385730</v>
          </cell>
          <cell r="X14">
            <v>426076007</v>
          </cell>
          <cell r="Y14">
            <v>41078460</v>
          </cell>
          <cell r="Z14">
            <v>526823759</v>
          </cell>
          <cell r="AA14">
            <v>90113701.299999997</v>
          </cell>
          <cell r="AB14">
            <v>1249570573.5799999</v>
          </cell>
          <cell r="AC14">
            <v>173143104</v>
          </cell>
          <cell r="AD14">
            <v>285511744.82999992</v>
          </cell>
          <cell r="AE14">
            <v>47593348</v>
          </cell>
          <cell r="AF14">
            <v>3134267600</v>
          </cell>
          <cell r="AG14">
            <v>9361233</v>
          </cell>
          <cell r="AH14">
            <v>105473537</v>
          </cell>
          <cell r="AI14">
            <v>2587273334</v>
          </cell>
          <cell r="AJ14">
            <v>9699000000</v>
          </cell>
          <cell r="AK14">
            <v>5258803377</v>
          </cell>
          <cell r="AL14">
            <v>86309341</v>
          </cell>
          <cell r="AM14">
            <v>68622953.129999995</v>
          </cell>
          <cell r="AN14">
            <v>514674009</v>
          </cell>
          <cell r="AO14">
            <v>1195740433</v>
          </cell>
          <cell r="AP14">
            <v>182776251</v>
          </cell>
          <cell r="AQ14">
            <v>123703275</v>
          </cell>
          <cell r="AR14">
            <v>2200317688</v>
          </cell>
          <cell r="AS14">
            <v>144500899.85999998</v>
          </cell>
          <cell r="AT14">
            <v>157594651</v>
          </cell>
          <cell r="AU14">
            <v>459451222</v>
          </cell>
          <cell r="AV14">
            <v>403251813</v>
          </cell>
          <cell r="AW14">
            <v>732360476</v>
          </cell>
          <cell r="AX14">
            <v>110250788</v>
          </cell>
          <cell r="AY14">
            <v>222617090</v>
          </cell>
          <cell r="AZ14">
            <v>356107940</v>
          </cell>
          <cell r="BA14">
            <v>79849527</v>
          </cell>
          <cell r="BB14">
            <v>967328109.22000003</v>
          </cell>
          <cell r="BC14">
            <v>159487212</v>
          </cell>
          <cell r="BD14">
            <v>198144485</v>
          </cell>
          <cell r="BE14">
            <v>628603776</v>
          </cell>
          <cell r="BF14">
            <v>108652136</v>
          </cell>
          <cell r="BG14">
            <v>51543461.920000017</v>
          </cell>
          <cell r="BH14">
            <v>508013699</v>
          </cell>
          <cell r="BI14">
            <v>124874648</v>
          </cell>
          <cell r="BJ14">
            <v>5536446936</v>
          </cell>
          <cell r="BK14">
            <v>348414184</v>
          </cell>
          <cell r="BL14">
            <v>64130278</v>
          </cell>
          <cell r="BM14">
            <v>61772793</v>
          </cell>
          <cell r="BN14">
            <v>39395550</v>
          </cell>
          <cell r="BO14">
            <v>173919650</v>
          </cell>
          <cell r="BP14">
            <v>595751840</v>
          </cell>
          <cell r="BQ14">
            <v>138721953</v>
          </cell>
          <cell r="BR14">
            <v>19371482077</v>
          </cell>
          <cell r="BS14">
            <v>1545723080</v>
          </cell>
          <cell r="BT14">
            <v>40946098.769999996</v>
          </cell>
          <cell r="BU14">
            <v>1002408338</v>
          </cell>
          <cell r="BV14">
            <v>257821839</v>
          </cell>
          <cell r="BW14">
            <v>70275232.549999997</v>
          </cell>
          <cell r="BX14">
            <v>111700677.69999999</v>
          </cell>
          <cell r="BY14">
            <v>43229886.450000003</v>
          </cell>
          <cell r="BZ14">
            <v>256634305</v>
          </cell>
          <cell r="CA14">
            <v>486504506</v>
          </cell>
          <cell r="CB14">
            <v>260975868</v>
          </cell>
          <cell r="CC14">
            <v>29889874</v>
          </cell>
        </row>
        <row r="15">
          <cell r="A15" t="str">
            <v>kW</v>
          </cell>
          <cell r="B15" t="str">
            <v>YD</v>
          </cell>
          <cell r="C15">
            <v>2010</v>
          </cell>
          <cell r="D15">
            <v>163570</v>
          </cell>
          <cell r="E15">
            <v>28883</v>
          </cell>
          <cell r="F15">
            <v>1375205</v>
          </cell>
          <cell r="G15">
            <v>340236</v>
          </cell>
          <cell r="H15">
            <v>1326294</v>
          </cell>
          <cell r="I15">
            <v>2405197</v>
          </cell>
          <cell r="J15">
            <v>2382603</v>
          </cell>
          <cell r="K15">
            <v>368891</v>
          </cell>
          <cell r="L15">
            <v>215599</v>
          </cell>
          <cell r="M15">
            <v>18567</v>
          </cell>
          <cell r="N15">
            <v>1054091</v>
          </cell>
          <cell r="O15">
            <v>37544</v>
          </cell>
          <cell r="P15">
            <v>352326</v>
          </cell>
          <cell r="Q15">
            <v>11793</v>
          </cell>
          <cell r="R15">
            <v>27745210</v>
          </cell>
          <cell r="S15">
            <v>13220321</v>
          </cell>
          <cell r="T15">
            <v>3423698</v>
          </cell>
          <cell r="U15">
            <v>284367</v>
          </cell>
          <cell r="V15">
            <v>43226</v>
          </cell>
          <cell r="W15">
            <v>481982</v>
          </cell>
          <cell r="X15">
            <v>939398</v>
          </cell>
          <cell r="Y15">
            <v>65577</v>
          </cell>
          <cell r="Z15">
            <v>965342</v>
          </cell>
          <cell r="AA15">
            <v>174345</v>
          </cell>
          <cell r="AB15">
            <v>2404857</v>
          </cell>
          <cell r="AC15">
            <v>324503</v>
          </cell>
          <cell r="AD15">
            <v>606534</v>
          </cell>
          <cell r="AE15">
            <v>108747</v>
          </cell>
          <cell r="AF15">
            <v>7951326</v>
          </cell>
          <cell r="AG15">
            <v>10940</v>
          </cell>
          <cell r="AH15">
            <v>209711</v>
          </cell>
          <cell r="AI15">
            <v>5648713</v>
          </cell>
          <cell r="AJ15">
            <v>27731332</v>
          </cell>
          <cell r="AK15">
            <v>10359638</v>
          </cell>
          <cell r="AL15">
            <v>155282</v>
          </cell>
          <cell r="AM15">
            <v>104670</v>
          </cell>
          <cell r="AN15">
            <v>1037576</v>
          </cell>
          <cell r="AO15">
            <v>0</v>
          </cell>
          <cell r="AP15">
            <v>346756</v>
          </cell>
          <cell r="AQ15">
            <v>203252</v>
          </cell>
          <cell r="AR15">
            <v>4574779</v>
          </cell>
          <cell r="AS15">
            <v>295482</v>
          </cell>
          <cell r="AT15">
            <v>330423</v>
          </cell>
          <cell r="AU15">
            <v>920198</v>
          </cell>
          <cell r="AV15">
            <v>0</v>
          </cell>
          <cell r="AW15">
            <v>1769836</v>
          </cell>
          <cell r="AX15">
            <v>216924</v>
          </cell>
          <cell r="AY15">
            <v>342702</v>
          </cell>
          <cell r="AZ15">
            <v>666263</v>
          </cell>
          <cell r="BA15">
            <v>182783</v>
          </cell>
          <cell r="BB15">
            <v>1965913</v>
          </cell>
          <cell r="BC15">
            <v>298437</v>
          </cell>
          <cell r="BD15">
            <v>386685</v>
          </cell>
          <cell r="BE15">
            <v>1137441</v>
          </cell>
          <cell r="BF15">
            <v>211781</v>
          </cell>
          <cell r="BG15">
            <v>90298</v>
          </cell>
          <cell r="BH15">
            <v>946709</v>
          </cell>
          <cell r="BI15">
            <v>379400</v>
          </cell>
          <cell r="BJ15">
            <v>12014000</v>
          </cell>
          <cell r="BK15">
            <v>635104</v>
          </cell>
          <cell r="BL15">
            <v>141997</v>
          </cell>
          <cell r="BM15">
            <v>128467</v>
          </cell>
          <cell r="BN15">
            <v>71492</v>
          </cell>
          <cell r="BO15">
            <v>353239</v>
          </cell>
          <cell r="BP15">
            <v>1290601</v>
          </cell>
          <cell r="BQ15">
            <v>332720</v>
          </cell>
          <cell r="BR15">
            <v>42443032</v>
          </cell>
          <cell r="BS15">
            <v>2884529</v>
          </cell>
          <cell r="BT15">
            <v>54155</v>
          </cell>
          <cell r="BU15">
            <v>1918250</v>
          </cell>
          <cell r="BV15">
            <v>593331</v>
          </cell>
          <cell r="BW15">
            <v>144653</v>
          </cell>
          <cell r="BX15">
            <v>247464</v>
          </cell>
          <cell r="BY15">
            <v>97224</v>
          </cell>
          <cell r="BZ15">
            <v>472060</v>
          </cell>
          <cell r="CA15">
            <v>975051</v>
          </cell>
          <cell r="CB15">
            <v>574272</v>
          </cell>
          <cell r="CC15">
            <v>58146</v>
          </cell>
        </row>
        <row r="16">
          <cell r="A16" t="str">
            <v>kW - Residential</v>
          </cell>
          <cell r="B16" t="str">
            <v>YDR</v>
          </cell>
          <cell r="C16">
            <v>2010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row>
        <row r="17">
          <cell r="A17" t="str">
            <v>kW - Other</v>
          </cell>
          <cell r="B17" t="str">
            <v>YDO</v>
          </cell>
          <cell r="C17">
            <v>2010</v>
          </cell>
          <cell r="D17">
            <v>163570</v>
          </cell>
          <cell r="E17">
            <v>28883</v>
          </cell>
          <cell r="F17">
            <v>1375205</v>
          </cell>
          <cell r="G17">
            <v>340236</v>
          </cell>
          <cell r="H17">
            <v>1326294</v>
          </cell>
          <cell r="I17">
            <v>2405197</v>
          </cell>
          <cell r="J17">
            <v>2382603</v>
          </cell>
          <cell r="K17">
            <v>368891</v>
          </cell>
          <cell r="L17">
            <v>215599</v>
          </cell>
          <cell r="M17">
            <v>18567</v>
          </cell>
          <cell r="N17">
            <v>1054091</v>
          </cell>
          <cell r="O17">
            <v>37544</v>
          </cell>
          <cell r="P17">
            <v>352326</v>
          </cell>
          <cell r="Q17">
            <v>11793</v>
          </cell>
          <cell r="R17">
            <v>27745210</v>
          </cell>
          <cell r="S17">
            <v>13220321</v>
          </cell>
          <cell r="T17">
            <v>3423698</v>
          </cell>
          <cell r="U17">
            <v>284367</v>
          </cell>
          <cell r="V17">
            <v>43226</v>
          </cell>
          <cell r="W17">
            <v>481982</v>
          </cell>
          <cell r="X17">
            <v>939398</v>
          </cell>
          <cell r="Y17">
            <v>65577</v>
          </cell>
          <cell r="Z17">
            <v>965342</v>
          </cell>
          <cell r="AA17">
            <v>174345</v>
          </cell>
          <cell r="AB17">
            <v>2404857</v>
          </cell>
          <cell r="AC17">
            <v>324503</v>
          </cell>
          <cell r="AD17">
            <v>606534</v>
          </cell>
          <cell r="AE17">
            <v>108747</v>
          </cell>
          <cell r="AF17">
            <v>7951326</v>
          </cell>
          <cell r="AG17">
            <v>10940</v>
          </cell>
          <cell r="AH17">
            <v>209711</v>
          </cell>
          <cell r="AI17">
            <v>5648713</v>
          </cell>
          <cell r="AJ17">
            <v>27731332</v>
          </cell>
          <cell r="AK17">
            <v>10359638</v>
          </cell>
          <cell r="AL17">
            <v>155282</v>
          </cell>
          <cell r="AM17">
            <v>104670</v>
          </cell>
          <cell r="AN17">
            <v>1037576</v>
          </cell>
          <cell r="AO17">
            <v>0</v>
          </cell>
          <cell r="AP17">
            <v>346756</v>
          </cell>
          <cell r="AQ17">
            <v>203252</v>
          </cell>
          <cell r="AR17">
            <v>4574779</v>
          </cell>
          <cell r="AS17">
            <v>295482</v>
          </cell>
          <cell r="AT17">
            <v>330423</v>
          </cell>
          <cell r="AU17">
            <v>920198</v>
          </cell>
          <cell r="AV17">
            <v>0</v>
          </cell>
          <cell r="AW17">
            <v>1769836</v>
          </cell>
          <cell r="AX17">
            <v>216924</v>
          </cell>
          <cell r="AY17">
            <v>342702</v>
          </cell>
          <cell r="AZ17">
            <v>666263</v>
          </cell>
          <cell r="BA17">
            <v>182783</v>
          </cell>
          <cell r="BB17">
            <v>1965913</v>
          </cell>
          <cell r="BC17">
            <v>298437</v>
          </cell>
          <cell r="BD17">
            <v>386685</v>
          </cell>
          <cell r="BE17">
            <v>1137441</v>
          </cell>
          <cell r="BF17">
            <v>211781</v>
          </cell>
          <cell r="BG17">
            <v>90298</v>
          </cell>
          <cell r="BH17">
            <v>946709</v>
          </cell>
          <cell r="BI17">
            <v>379400</v>
          </cell>
          <cell r="BJ17">
            <v>12014000</v>
          </cell>
          <cell r="BK17">
            <v>635104</v>
          </cell>
          <cell r="BL17">
            <v>141997</v>
          </cell>
          <cell r="BM17">
            <v>128467</v>
          </cell>
          <cell r="BN17">
            <v>71492</v>
          </cell>
          <cell r="BO17">
            <v>353239</v>
          </cell>
          <cell r="BP17">
            <v>1290601</v>
          </cell>
          <cell r="BQ17">
            <v>332720</v>
          </cell>
          <cell r="BR17">
            <v>42443032</v>
          </cell>
          <cell r="BS17">
            <v>2884529</v>
          </cell>
          <cell r="BT17">
            <v>54155</v>
          </cell>
          <cell r="BU17">
            <v>1918250</v>
          </cell>
          <cell r="BV17">
            <v>593331</v>
          </cell>
          <cell r="BW17">
            <v>144653</v>
          </cell>
          <cell r="BX17">
            <v>247464</v>
          </cell>
          <cell r="BY17">
            <v>97224</v>
          </cell>
          <cell r="BZ17">
            <v>472060</v>
          </cell>
          <cell r="CA17">
            <v>975051</v>
          </cell>
          <cell r="CB17">
            <v>574272</v>
          </cell>
          <cell r="CC17">
            <v>58146</v>
          </cell>
        </row>
        <row r="18">
          <cell r="A18" t="str">
            <v>Total service area</v>
          </cell>
          <cell r="B18" t="str">
            <v>AREA</v>
          </cell>
          <cell r="C18">
            <v>2010</v>
          </cell>
          <cell r="D18">
            <v>14200</v>
          </cell>
        </row>
        <row r="19">
          <cell r="A19" t="str">
            <v>Urban service area</v>
          </cell>
          <cell r="B19" t="str">
            <v>AREAURB</v>
          </cell>
          <cell r="C19">
            <v>2010</v>
          </cell>
          <cell r="D19">
            <v>3</v>
          </cell>
        </row>
        <row r="20">
          <cell r="A20" t="str">
            <v>Rural service area</v>
          </cell>
          <cell r="B20" t="str">
            <v>AREARUR</v>
          </cell>
          <cell r="C20">
            <v>2010</v>
          </cell>
          <cell r="D20">
            <v>14197</v>
          </cell>
        </row>
        <row r="21">
          <cell r="A21" t="str">
            <v>Service area population</v>
          </cell>
          <cell r="B21" t="str">
            <v>POP</v>
          </cell>
          <cell r="C21">
            <v>2010</v>
          </cell>
          <cell r="D21">
            <v>16789</v>
          </cell>
          <cell r="E21">
            <v>3000</v>
          </cell>
          <cell r="F21">
            <v>84379</v>
          </cell>
          <cell r="G21">
            <v>25000</v>
          </cell>
          <cell r="H21">
            <v>94493</v>
          </cell>
          <cell r="I21">
            <v>175800</v>
          </cell>
          <cell r="J21">
            <v>138810</v>
          </cell>
          <cell r="K21">
            <v>27698</v>
          </cell>
          <cell r="L21">
            <v>21640</v>
          </cell>
          <cell r="M21">
            <v>2428</v>
          </cell>
          <cell r="N21">
            <v>94769</v>
          </cell>
          <cell r="O21">
            <v>3100</v>
          </cell>
          <cell r="P21">
            <v>27000</v>
          </cell>
          <cell r="Q21">
            <v>4000</v>
          </cell>
          <cell r="R21">
            <v>21873</v>
          </cell>
          <cell r="S21">
            <v>734000</v>
          </cell>
          <cell r="T21">
            <v>215718</v>
          </cell>
          <cell r="U21">
            <v>32042</v>
          </cell>
          <cell r="V21">
            <v>7138</v>
          </cell>
          <cell r="W21">
            <v>73654</v>
          </cell>
          <cell r="X21">
            <v>44187</v>
          </cell>
          <cell r="Y21">
            <v>8315</v>
          </cell>
          <cell r="Z21">
            <v>109529</v>
          </cell>
          <cell r="AA21">
            <v>27000</v>
          </cell>
          <cell r="AB21">
            <v>131605</v>
          </cell>
          <cell r="AC21">
            <v>45212</v>
          </cell>
          <cell r="AD21">
            <v>55089</v>
          </cell>
          <cell r="AE21">
            <v>5620</v>
          </cell>
          <cell r="AF21">
            <v>574299</v>
          </cell>
          <cell r="AG21">
            <v>2650</v>
          </cell>
          <cell r="AH21">
            <v>10500</v>
          </cell>
          <cell r="AI21">
            <v>498615</v>
          </cell>
          <cell r="AJ21">
            <v>3010854</v>
          </cell>
          <cell r="AK21">
            <v>825813</v>
          </cell>
          <cell r="AL21">
            <v>34000</v>
          </cell>
          <cell r="AM21">
            <v>12000</v>
          </cell>
          <cell r="AN21">
            <v>58000</v>
          </cell>
          <cell r="AO21">
            <v>248760</v>
          </cell>
          <cell r="AP21">
            <v>22000</v>
          </cell>
          <cell r="AQ21">
            <v>22769</v>
          </cell>
          <cell r="AR21">
            <v>355000</v>
          </cell>
          <cell r="AS21">
            <v>7831</v>
          </cell>
          <cell r="AT21">
            <v>16000</v>
          </cell>
          <cell r="AU21">
            <v>87000</v>
          </cell>
          <cell r="AV21">
            <v>91092</v>
          </cell>
          <cell r="AW21">
            <v>138450</v>
          </cell>
          <cell r="AX21">
            <v>15000</v>
          </cell>
          <cell r="AY21">
            <v>31500</v>
          </cell>
          <cell r="AZ21">
            <v>55000</v>
          </cell>
          <cell r="BA21">
            <v>14000</v>
          </cell>
          <cell r="BB21">
            <v>180500</v>
          </cell>
          <cell r="BC21">
            <v>29905</v>
          </cell>
          <cell r="BD21">
            <v>31000</v>
          </cell>
          <cell r="BE21">
            <v>155000</v>
          </cell>
          <cell r="BF21">
            <v>20200</v>
          </cell>
          <cell r="BG21">
            <v>6500</v>
          </cell>
          <cell r="BH21">
            <v>83396</v>
          </cell>
          <cell r="BI21">
            <v>18003</v>
          </cell>
          <cell r="BJ21">
            <v>1196983</v>
          </cell>
          <cell r="BK21">
            <v>78000</v>
          </cell>
          <cell r="BL21">
            <v>7846</v>
          </cell>
          <cell r="BM21">
            <v>9900</v>
          </cell>
          <cell r="BN21">
            <v>5336</v>
          </cell>
          <cell r="BO21">
            <v>36110</v>
          </cell>
          <cell r="BP21">
            <v>109972</v>
          </cell>
          <cell r="BQ21">
            <v>15140</v>
          </cell>
          <cell r="BR21">
            <v>2503281</v>
          </cell>
          <cell r="BS21">
            <v>312571</v>
          </cell>
          <cell r="BT21">
            <v>17300</v>
          </cell>
          <cell r="BU21">
            <v>156230</v>
          </cell>
          <cell r="BV21">
            <v>50331</v>
          </cell>
          <cell r="BW21">
            <v>7200</v>
          </cell>
          <cell r="BX21">
            <v>7251</v>
          </cell>
          <cell r="BY21">
            <v>3900</v>
          </cell>
          <cell r="BZ21">
            <v>47893</v>
          </cell>
          <cell r="CA21">
            <v>125000</v>
          </cell>
          <cell r="CB21">
            <v>36000</v>
          </cell>
          <cell r="CC21">
            <v>6700</v>
          </cell>
        </row>
        <row r="22">
          <cell r="A22" t="str">
            <v>Municipal population</v>
          </cell>
          <cell r="B22" t="str">
            <v>POPCITY</v>
          </cell>
          <cell r="C22">
            <v>2010</v>
          </cell>
          <cell r="D22">
            <v>10552</v>
          </cell>
          <cell r="E22">
            <v>3000</v>
          </cell>
          <cell r="F22">
            <v>86689</v>
          </cell>
          <cell r="G22">
            <v>30000</v>
          </cell>
          <cell r="H22">
            <v>94493</v>
          </cell>
          <cell r="I22">
            <v>175800</v>
          </cell>
          <cell r="J22">
            <v>138810</v>
          </cell>
          <cell r="K22">
            <v>27698</v>
          </cell>
          <cell r="L22">
            <v>28530</v>
          </cell>
          <cell r="M22">
            <v>2428</v>
          </cell>
          <cell r="N22">
            <v>107615</v>
          </cell>
          <cell r="O22">
            <v>3100</v>
          </cell>
          <cell r="P22">
            <v>27000</v>
          </cell>
          <cell r="Q22">
            <v>12500</v>
          </cell>
          <cell r="R22">
            <v>74185</v>
          </cell>
          <cell r="S22">
            <v>734000</v>
          </cell>
          <cell r="T22">
            <v>216473</v>
          </cell>
          <cell r="U22">
            <v>35246</v>
          </cell>
          <cell r="V22">
            <v>8700</v>
          </cell>
          <cell r="W22">
            <v>105220</v>
          </cell>
          <cell r="X22">
            <v>44187</v>
          </cell>
          <cell r="Y22">
            <v>8315</v>
          </cell>
          <cell r="Z22">
            <v>170219</v>
          </cell>
          <cell r="AA22">
            <v>27000</v>
          </cell>
          <cell r="AB22">
            <v>131605</v>
          </cell>
          <cell r="AC22">
            <v>45212</v>
          </cell>
          <cell r="AD22">
            <v>55289</v>
          </cell>
          <cell r="AE22">
            <v>5620</v>
          </cell>
          <cell r="AF22">
            <v>660108</v>
          </cell>
          <cell r="AG22">
            <v>9500</v>
          </cell>
          <cell r="AH22">
            <v>10500</v>
          </cell>
          <cell r="AI22">
            <v>498615</v>
          </cell>
          <cell r="AJ22">
            <v>3010854</v>
          </cell>
          <cell r="AK22">
            <v>917570</v>
          </cell>
          <cell r="AL22">
            <v>34000</v>
          </cell>
          <cell r="AM22">
            <v>16500</v>
          </cell>
          <cell r="AN22">
            <v>119000</v>
          </cell>
          <cell r="AO22">
            <v>248760</v>
          </cell>
          <cell r="AP22">
            <v>22000</v>
          </cell>
          <cell r="AQ22">
            <v>36889</v>
          </cell>
          <cell r="AR22">
            <v>355000</v>
          </cell>
          <cell r="AS22">
            <v>21749</v>
          </cell>
          <cell r="AT22">
            <v>17000</v>
          </cell>
          <cell r="AU22">
            <v>87000</v>
          </cell>
          <cell r="AV22">
            <v>136686</v>
          </cell>
          <cell r="AW22">
            <v>139368</v>
          </cell>
          <cell r="AX22">
            <v>15000</v>
          </cell>
          <cell r="AY22">
            <v>63000</v>
          </cell>
          <cell r="AZ22">
            <v>55000</v>
          </cell>
          <cell r="BA22">
            <v>18777</v>
          </cell>
          <cell r="BB22">
            <v>180500</v>
          </cell>
          <cell r="BC22">
            <v>31149</v>
          </cell>
          <cell r="BD22">
            <v>31000</v>
          </cell>
          <cell r="BE22">
            <v>155000</v>
          </cell>
          <cell r="BF22">
            <v>20200</v>
          </cell>
          <cell r="BG22">
            <v>6500</v>
          </cell>
          <cell r="BH22">
            <v>83396</v>
          </cell>
          <cell r="BI22">
            <v>18003</v>
          </cell>
          <cell r="BJ22">
            <v>1196983</v>
          </cell>
          <cell r="BK22">
            <v>75000</v>
          </cell>
          <cell r="BL22">
            <v>7846</v>
          </cell>
          <cell r="BM22">
            <v>16700</v>
          </cell>
          <cell r="BN22">
            <v>5336</v>
          </cell>
          <cell r="BO22">
            <v>36110</v>
          </cell>
          <cell r="BP22">
            <v>109140</v>
          </cell>
          <cell r="BQ22">
            <v>15000</v>
          </cell>
          <cell r="BR22">
            <v>2503281</v>
          </cell>
          <cell r="BS22">
            <v>432459</v>
          </cell>
          <cell r="BT22">
            <v>17300</v>
          </cell>
          <cell r="BU22">
            <v>156230</v>
          </cell>
          <cell r="BV22">
            <v>50331</v>
          </cell>
          <cell r="BW22">
            <v>11500</v>
          </cell>
          <cell r="BX22">
            <v>7251</v>
          </cell>
          <cell r="BY22">
            <v>9000</v>
          </cell>
          <cell r="BZ22">
            <v>77847</v>
          </cell>
          <cell r="CA22">
            <v>125000</v>
          </cell>
          <cell r="CB22">
            <v>38000</v>
          </cell>
          <cell r="CC22">
            <v>5000</v>
          </cell>
        </row>
        <row r="23">
          <cell r="A23" t="str">
            <v>No seasonal occupacy customers</v>
          </cell>
          <cell r="B23" t="str">
            <v>YNSUM</v>
          </cell>
          <cell r="C23">
            <v>2010</v>
          </cell>
          <cell r="D23">
            <v>3565</v>
          </cell>
          <cell r="E23">
            <v>0</v>
          </cell>
          <cell r="F23">
            <v>0</v>
          </cell>
          <cell r="G23">
            <v>0</v>
          </cell>
          <cell r="H23">
            <v>0</v>
          </cell>
          <cell r="I23">
            <v>0</v>
          </cell>
          <cell r="J23">
            <v>0</v>
          </cell>
          <cell r="K23">
            <v>0</v>
          </cell>
          <cell r="L23">
            <v>0</v>
          </cell>
          <cell r="M23">
            <v>3</v>
          </cell>
          <cell r="N23">
            <v>0</v>
          </cell>
          <cell r="O23">
            <v>0</v>
          </cell>
          <cell r="P23">
            <v>0</v>
          </cell>
          <cell r="Q23">
            <v>0</v>
          </cell>
          <cell r="R23">
            <v>1</v>
          </cell>
          <cell r="S23">
            <v>0</v>
          </cell>
          <cell r="T23">
            <v>0</v>
          </cell>
          <cell r="U23">
            <v>235</v>
          </cell>
          <cell r="V23">
            <v>65</v>
          </cell>
          <cell r="W23">
            <v>0</v>
          </cell>
          <cell r="X23">
            <v>0</v>
          </cell>
          <cell r="Y23">
            <v>0</v>
          </cell>
          <cell r="Z23">
            <v>142</v>
          </cell>
          <cell r="AA23">
            <v>0</v>
          </cell>
          <cell r="AB23">
            <v>0</v>
          </cell>
          <cell r="AC23">
            <v>0</v>
          </cell>
          <cell r="AD23">
            <v>0</v>
          </cell>
          <cell r="AE23">
            <v>0</v>
          </cell>
          <cell r="AF23">
            <v>0</v>
          </cell>
          <cell r="AG23">
            <v>0</v>
          </cell>
          <cell r="AH23">
            <v>0</v>
          </cell>
          <cell r="AI23">
            <v>0</v>
          </cell>
          <cell r="AJ23">
            <v>156243</v>
          </cell>
          <cell r="AK23">
            <v>0</v>
          </cell>
          <cell r="AL23">
            <v>832</v>
          </cell>
          <cell r="AM23">
            <v>0</v>
          </cell>
          <cell r="AN23">
            <v>0</v>
          </cell>
          <cell r="AO23">
            <v>0</v>
          </cell>
          <cell r="AP23">
            <v>0</v>
          </cell>
          <cell r="AQ23">
            <v>195</v>
          </cell>
          <cell r="AR23">
            <v>0</v>
          </cell>
          <cell r="AS23">
            <v>0</v>
          </cell>
          <cell r="AT23">
            <v>0</v>
          </cell>
          <cell r="AU23">
            <v>0</v>
          </cell>
          <cell r="AV23">
            <v>525</v>
          </cell>
          <cell r="AW23">
            <v>0</v>
          </cell>
          <cell r="AX23">
            <v>250</v>
          </cell>
          <cell r="AY23">
            <v>200</v>
          </cell>
          <cell r="AZ23">
            <v>0</v>
          </cell>
          <cell r="BA23">
            <v>0</v>
          </cell>
          <cell r="BB23">
            <v>0</v>
          </cell>
          <cell r="BC23">
            <v>0</v>
          </cell>
          <cell r="BD23">
            <v>0</v>
          </cell>
          <cell r="BE23">
            <v>0</v>
          </cell>
          <cell r="BF23">
            <v>0</v>
          </cell>
          <cell r="BG23">
            <v>0</v>
          </cell>
          <cell r="BH23">
            <v>0</v>
          </cell>
          <cell r="BI23">
            <v>0</v>
          </cell>
          <cell r="BJ23">
            <v>0</v>
          </cell>
          <cell r="BK23">
            <v>100</v>
          </cell>
          <cell r="BL23">
            <v>0</v>
          </cell>
          <cell r="BM23">
            <v>0</v>
          </cell>
          <cell r="BN23">
            <v>108</v>
          </cell>
          <cell r="BO23">
            <v>0</v>
          </cell>
          <cell r="BP23">
            <v>0</v>
          </cell>
          <cell r="BQ23">
            <v>0</v>
          </cell>
          <cell r="BR23">
            <v>0</v>
          </cell>
          <cell r="BS23">
            <v>1595</v>
          </cell>
          <cell r="BT23">
            <v>1200</v>
          </cell>
          <cell r="BU23">
            <v>0</v>
          </cell>
          <cell r="BV23">
            <v>0</v>
          </cell>
          <cell r="BW23">
            <v>0</v>
          </cell>
          <cell r="BX23">
            <v>0</v>
          </cell>
          <cell r="BY23">
            <v>0</v>
          </cell>
          <cell r="BZ23">
            <v>0</v>
          </cell>
          <cell r="CA23">
            <v>0</v>
          </cell>
          <cell r="CB23">
            <v>0</v>
          </cell>
          <cell r="CC23">
            <v>200</v>
          </cell>
        </row>
        <row r="24">
          <cell r="A24" t="str">
            <v>Utility winter max peak load</v>
          </cell>
          <cell r="B24" t="str">
            <v>PEAKW</v>
          </cell>
          <cell r="C24">
            <v>2010</v>
          </cell>
          <cell r="D24">
            <v>39570</v>
          </cell>
          <cell r="E24">
            <v>4622</v>
          </cell>
          <cell r="F24">
            <v>141970</v>
          </cell>
          <cell r="G24">
            <v>44355</v>
          </cell>
          <cell r="H24">
            <v>152255</v>
          </cell>
          <cell r="I24">
            <v>273536</v>
          </cell>
          <cell r="J24">
            <v>241182</v>
          </cell>
          <cell r="K24">
            <v>46300</v>
          </cell>
          <cell r="L24">
            <v>26855</v>
          </cell>
          <cell r="M24">
            <v>6531</v>
          </cell>
          <cell r="N24">
            <v>112418</v>
          </cell>
          <cell r="O24">
            <v>1581</v>
          </cell>
          <cell r="P24">
            <v>57125</v>
          </cell>
          <cell r="Q24">
            <v>6862</v>
          </cell>
          <cell r="R24">
            <v>53821</v>
          </cell>
          <cell r="S24">
            <v>1179415</v>
          </cell>
          <cell r="T24">
            <v>390400</v>
          </cell>
          <cell r="U24">
            <v>79525</v>
          </cell>
          <cell r="V24">
            <v>13449</v>
          </cell>
          <cell r="W24">
            <v>88536</v>
          </cell>
          <cell r="X24">
            <v>94400</v>
          </cell>
          <cell r="Y24">
            <v>18000</v>
          </cell>
          <cell r="Z24">
            <v>206940</v>
          </cell>
          <cell r="AA24">
            <v>31678</v>
          </cell>
          <cell r="AB24">
            <v>253725</v>
          </cell>
          <cell r="AC24">
            <v>95666</v>
          </cell>
          <cell r="AD24">
            <v>87789</v>
          </cell>
          <cell r="AE24">
            <v>16576</v>
          </cell>
          <cell r="AF24">
            <v>847591</v>
          </cell>
          <cell r="AG24">
            <v>6133</v>
          </cell>
          <cell r="AH24">
            <v>30183</v>
          </cell>
          <cell r="AI24">
            <v>606690</v>
          </cell>
          <cell r="AJ24">
            <v>4180551</v>
          </cell>
          <cell r="AK24">
            <v>1239498</v>
          </cell>
          <cell r="AL24">
            <v>51327</v>
          </cell>
          <cell r="AM24">
            <v>21034</v>
          </cell>
          <cell r="AN24">
            <v>125098</v>
          </cell>
          <cell r="AO24">
            <v>306685</v>
          </cell>
          <cell r="AP24">
            <v>44096</v>
          </cell>
          <cell r="AQ24">
            <v>39610</v>
          </cell>
          <cell r="AR24">
            <v>516721</v>
          </cell>
          <cell r="AS24">
            <v>33790</v>
          </cell>
          <cell r="AT24">
            <v>35827</v>
          </cell>
          <cell r="AU24">
            <v>122227</v>
          </cell>
          <cell r="AV24">
            <v>120634</v>
          </cell>
          <cell r="AW24">
            <v>196717</v>
          </cell>
          <cell r="AX24">
            <v>30132</v>
          </cell>
          <cell r="AY24">
            <v>85057</v>
          </cell>
          <cell r="AZ24">
            <v>109866</v>
          </cell>
          <cell r="BA24">
            <v>23892</v>
          </cell>
          <cell r="BB24">
            <v>258870</v>
          </cell>
          <cell r="BC24">
            <v>43609</v>
          </cell>
          <cell r="BD24">
            <v>57908</v>
          </cell>
          <cell r="BE24">
            <v>220115</v>
          </cell>
          <cell r="BF24">
            <v>32708</v>
          </cell>
          <cell r="BG24">
            <v>17871</v>
          </cell>
          <cell r="BH24">
            <v>147722</v>
          </cell>
          <cell r="BI24">
            <v>35300</v>
          </cell>
          <cell r="BJ24">
            <v>1380420</v>
          </cell>
          <cell r="BK24">
            <v>141244</v>
          </cell>
          <cell r="BL24">
            <v>17707</v>
          </cell>
          <cell r="BM24">
            <v>29160</v>
          </cell>
          <cell r="BN24">
            <v>17859</v>
          </cell>
          <cell r="BO24">
            <v>50015</v>
          </cell>
          <cell r="BP24">
            <v>176768</v>
          </cell>
          <cell r="BQ24">
            <v>36361</v>
          </cell>
          <cell r="BR24">
            <v>4006799</v>
          </cell>
          <cell r="BS24">
            <v>436342</v>
          </cell>
          <cell r="BT24">
            <v>25352</v>
          </cell>
          <cell r="BU24">
            <v>242686</v>
          </cell>
          <cell r="BV24">
            <v>77653</v>
          </cell>
          <cell r="BW24">
            <v>17452</v>
          </cell>
          <cell r="BX24">
            <v>26132</v>
          </cell>
          <cell r="BY24">
            <v>10019</v>
          </cell>
          <cell r="BZ24">
            <v>89468</v>
          </cell>
          <cell r="CA24">
            <v>153366</v>
          </cell>
          <cell r="CB24">
            <v>61971</v>
          </cell>
          <cell r="CC24">
            <v>12100</v>
          </cell>
        </row>
        <row r="25">
          <cell r="A25" t="str">
            <v>Utility summer max peak load</v>
          </cell>
          <cell r="B25" t="str">
            <v>PEAKS</v>
          </cell>
          <cell r="C25">
            <v>2010</v>
          </cell>
          <cell r="D25">
            <v>27678</v>
          </cell>
          <cell r="E25">
            <v>4103</v>
          </cell>
          <cell r="F25">
            <v>188562</v>
          </cell>
          <cell r="G25">
            <v>46817</v>
          </cell>
          <cell r="H25">
            <v>189600</v>
          </cell>
          <cell r="I25">
            <v>364929</v>
          </cell>
          <cell r="J25">
            <v>302537</v>
          </cell>
          <cell r="K25">
            <v>56200</v>
          </cell>
          <cell r="L25">
            <v>27922</v>
          </cell>
          <cell r="M25">
            <v>4156</v>
          </cell>
          <cell r="N25">
            <v>155132</v>
          </cell>
          <cell r="O25">
            <v>1215</v>
          </cell>
          <cell r="P25">
            <v>51307</v>
          </cell>
          <cell r="Q25">
            <v>6052</v>
          </cell>
          <cell r="R25">
            <v>62277</v>
          </cell>
          <cell r="S25">
            <v>1546600</v>
          </cell>
          <cell r="T25">
            <v>517600</v>
          </cell>
          <cell r="U25">
            <v>74461</v>
          </cell>
          <cell r="V25">
            <v>9350</v>
          </cell>
          <cell r="W25">
            <v>143420</v>
          </cell>
          <cell r="X25">
            <v>103100</v>
          </cell>
          <cell r="Y25">
            <v>13893</v>
          </cell>
          <cell r="Z25">
            <v>154643</v>
          </cell>
          <cell r="AA25">
            <v>57081</v>
          </cell>
          <cell r="AB25">
            <v>285955</v>
          </cell>
          <cell r="AC25">
            <v>98223</v>
          </cell>
          <cell r="AD25">
            <v>107148</v>
          </cell>
          <cell r="AE25">
            <v>13283</v>
          </cell>
          <cell r="AF25">
            <v>1091173</v>
          </cell>
          <cell r="AG25">
            <v>3665</v>
          </cell>
          <cell r="AH25">
            <v>26499</v>
          </cell>
          <cell r="AI25">
            <v>799130</v>
          </cell>
          <cell r="AJ25">
            <v>3479473</v>
          </cell>
          <cell r="AK25">
            <v>1518168</v>
          </cell>
          <cell r="AL25">
            <v>49647</v>
          </cell>
          <cell r="AM25">
            <v>18403</v>
          </cell>
          <cell r="AN25">
            <v>119546</v>
          </cell>
          <cell r="AO25">
            <v>367988</v>
          </cell>
          <cell r="AP25">
            <v>45140</v>
          </cell>
          <cell r="AQ25">
            <v>37000</v>
          </cell>
          <cell r="AR25">
            <v>687625</v>
          </cell>
          <cell r="AS25">
            <v>43268</v>
          </cell>
          <cell r="AT25">
            <v>40302</v>
          </cell>
          <cell r="AU25">
            <v>147307</v>
          </cell>
          <cell r="AV25">
            <v>154388</v>
          </cell>
          <cell r="AW25">
            <v>261045</v>
          </cell>
          <cell r="AX25">
            <v>42306</v>
          </cell>
          <cell r="AY25">
            <v>87941</v>
          </cell>
          <cell r="AZ25">
            <v>93148</v>
          </cell>
          <cell r="BA25">
            <v>22022</v>
          </cell>
          <cell r="BB25">
            <v>354830</v>
          </cell>
          <cell r="BC25">
            <v>47841</v>
          </cell>
          <cell r="BD25">
            <v>55679</v>
          </cell>
          <cell r="BE25">
            <v>214439</v>
          </cell>
          <cell r="BF25">
            <v>33526</v>
          </cell>
          <cell r="BG25">
            <v>13004</v>
          </cell>
          <cell r="BH25">
            <v>150103</v>
          </cell>
          <cell r="BI25">
            <v>48100</v>
          </cell>
          <cell r="BJ25">
            <v>1895989</v>
          </cell>
          <cell r="BK25">
            <v>101492</v>
          </cell>
          <cell r="BL25">
            <v>18705</v>
          </cell>
          <cell r="BM25">
            <v>32187</v>
          </cell>
          <cell r="BN25">
            <v>11303</v>
          </cell>
          <cell r="BO25">
            <v>62047</v>
          </cell>
          <cell r="BP25">
            <v>155411</v>
          </cell>
          <cell r="BQ25">
            <v>41632</v>
          </cell>
          <cell r="BR25">
            <v>4785876</v>
          </cell>
          <cell r="BS25">
            <v>509726</v>
          </cell>
          <cell r="BT25">
            <v>27340</v>
          </cell>
          <cell r="BU25">
            <v>283517</v>
          </cell>
          <cell r="BV25">
            <v>96028</v>
          </cell>
          <cell r="BW25">
            <v>16834</v>
          </cell>
          <cell r="BX25">
            <v>25975</v>
          </cell>
          <cell r="BY25">
            <v>11100</v>
          </cell>
          <cell r="BZ25">
            <v>72813</v>
          </cell>
          <cell r="CA25">
            <v>191768</v>
          </cell>
          <cell r="CB25">
            <v>74659</v>
          </cell>
          <cell r="CC25">
            <v>11400</v>
          </cell>
        </row>
        <row r="26">
          <cell r="A26" t="str">
            <v>Utility average peak load</v>
          </cell>
          <cell r="B26" t="str">
            <v>PEAKA</v>
          </cell>
          <cell r="C26">
            <v>2010</v>
          </cell>
          <cell r="D26">
            <v>29484</v>
          </cell>
          <cell r="E26">
            <v>3922</v>
          </cell>
          <cell r="F26">
            <v>123750</v>
          </cell>
          <cell r="G26">
            <v>42630</v>
          </cell>
          <cell r="H26">
            <v>152836</v>
          </cell>
          <cell r="I26">
            <v>284725</v>
          </cell>
          <cell r="J26">
            <v>246993</v>
          </cell>
          <cell r="K26">
            <v>42300</v>
          </cell>
          <cell r="L26">
            <v>25229</v>
          </cell>
          <cell r="M26">
            <v>4430</v>
          </cell>
          <cell r="N26">
            <v>120387</v>
          </cell>
          <cell r="O26">
            <v>1067</v>
          </cell>
          <cell r="P26">
            <v>48942</v>
          </cell>
          <cell r="Q26">
            <v>5680</v>
          </cell>
          <cell r="R26">
            <v>47798</v>
          </cell>
          <cell r="S26">
            <v>1245655</v>
          </cell>
          <cell r="T26">
            <v>412217</v>
          </cell>
          <cell r="U26">
            <v>67026</v>
          </cell>
          <cell r="V26">
            <v>10212</v>
          </cell>
          <cell r="W26">
            <v>100033</v>
          </cell>
          <cell r="X26">
            <v>91920</v>
          </cell>
          <cell r="Y26">
            <v>13223</v>
          </cell>
          <cell r="Z26">
            <v>157619</v>
          </cell>
          <cell r="AA26">
            <v>35796</v>
          </cell>
          <cell r="AB26">
            <v>251630</v>
          </cell>
          <cell r="AC26">
            <v>83121</v>
          </cell>
          <cell r="AD26">
            <v>58735</v>
          </cell>
          <cell r="AE26">
            <v>13181</v>
          </cell>
          <cell r="AF26">
            <v>888654</v>
          </cell>
          <cell r="AG26">
            <v>4170</v>
          </cell>
          <cell r="AH26">
            <v>25613</v>
          </cell>
          <cell r="AI26">
            <v>631114</v>
          </cell>
          <cell r="AJ26">
            <v>3210827</v>
          </cell>
          <cell r="AK26">
            <v>1228007</v>
          </cell>
          <cell r="AL26">
            <v>44322</v>
          </cell>
          <cell r="AM26">
            <v>17198</v>
          </cell>
          <cell r="AN26">
            <v>112901</v>
          </cell>
          <cell r="AO26">
            <v>304495</v>
          </cell>
          <cell r="AP26">
            <v>40886</v>
          </cell>
          <cell r="AQ26">
            <v>34201</v>
          </cell>
          <cell r="AR26">
            <v>545926</v>
          </cell>
          <cell r="AS26">
            <v>34966</v>
          </cell>
          <cell r="AT26">
            <v>34743</v>
          </cell>
          <cell r="AU26">
            <v>121227</v>
          </cell>
          <cell r="AV26">
            <v>118447</v>
          </cell>
          <cell r="AW26">
            <v>202194</v>
          </cell>
          <cell r="AX26">
            <v>30859</v>
          </cell>
          <cell r="AY26">
            <v>67063</v>
          </cell>
          <cell r="AZ26">
            <v>91490</v>
          </cell>
          <cell r="BA26">
            <v>21015</v>
          </cell>
          <cell r="BB26">
            <v>271682</v>
          </cell>
          <cell r="BC26">
            <v>41559</v>
          </cell>
          <cell r="BD26">
            <v>50620</v>
          </cell>
          <cell r="BE26">
            <v>188605</v>
          </cell>
          <cell r="BF26">
            <v>27868</v>
          </cell>
          <cell r="BG26">
            <v>13840</v>
          </cell>
          <cell r="BH26">
            <v>135507</v>
          </cell>
          <cell r="BI26">
            <v>35500</v>
          </cell>
          <cell r="BJ26">
            <v>1447917</v>
          </cell>
          <cell r="BK26">
            <v>108859</v>
          </cell>
          <cell r="BL26">
            <v>16459</v>
          </cell>
          <cell r="BM26">
            <v>21989</v>
          </cell>
          <cell r="BN26">
            <v>12538</v>
          </cell>
          <cell r="BO26">
            <v>50812</v>
          </cell>
          <cell r="BP26">
            <v>150088</v>
          </cell>
          <cell r="BQ26">
            <v>35707</v>
          </cell>
          <cell r="BR26">
            <v>4039475</v>
          </cell>
          <cell r="BS26">
            <v>420423</v>
          </cell>
          <cell r="BT26">
            <v>21364</v>
          </cell>
          <cell r="BU26">
            <v>238015</v>
          </cell>
          <cell r="BV26">
            <v>79467</v>
          </cell>
          <cell r="BW26">
            <v>16134</v>
          </cell>
          <cell r="BX26">
            <v>23838</v>
          </cell>
          <cell r="BY26">
            <v>9961</v>
          </cell>
          <cell r="BZ26">
            <v>73257</v>
          </cell>
          <cell r="CA26">
            <v>152499</v>
          </cell>
          <cell r="CB26">
            <v>61426</v>
          </cell>
          <cell r="CC26">
            <v>10500</v>
          </cell>
        </row>
        <row r="27">
          <cell r="A27" t="str">
            <v>Total circuit kms of line</v>
          </cell>
          <cell r="B27" t="str">
            <v>KMC</v>
          </cell>
          <cell r="C27">
            <v>2010</v>
          </cell>
          <cell r="D27">
            <v>1848</v>
          </cell>
          <cell r="E27">
            <v>92</v>
          </cell>
          <cell r="F27">
            <v>752</v>
          </cell>
          <cell r="G27">
            <v>320</v>
          </cell>
          <cell r="H27">
            <v>508</v>
          </cell>
          <cell r="I27">
            <v>1727</v>
          </cell>
          <cell r="J27">
            <v>1111</v>
          </cell>
          <cell r="K27">
            <v>527</v>
          </cell>
          <cell r="L27">
            <v>147</v>
          </cell>
          <cell r="M27">
            <v>27</v>
          </cell>
          <cell r="N27">
            <v>883</v>
          </cell>
          <cell r="O27">
            <v>21</v>
          </cell>
          <cell r="P27">
            <v>339</v>
          </cell>
          <cell r="Q27">
            <v>27</v>
          </cell>
          <cell r="R27">
            <v>149</v>
          </cell>
          <cell r="S27">
            <v>5167</v>
          </cell>
          <cell r="T27">
            <v>1179</v>
          </cell>
          <cell r="U27">
            <v>270</v>
          </cell>
          <cell r="V27">
            <v>137</v>
          </cell>
          <cell r="W27">
            <v>476</v>
          </cell>
          <cell r="X27">
            <v>277</v>
          </cell>
          <cell r="Y27">
            <v>84</v>
          </cell>
          <cell r="Z27">
            <v>944</v>
          </cell>
          <cell r="AA27">
            <v>241</v>
          </cell>
          <cell r="AB27">
            <v>1065</v>
          </cell>
          <cell r="AC27">
            <v>1723</v>
          </cell>
          <cell r="AD27">
            <v>1404</v>
          </cell>
          <cell r="AE27">
            <v>68</v>
          </cell>
          <cell r="AF27">
            <v>3415</v>
          </cell>
          <cell r="AG27">
            <v>21</v>
          </cell>
          <cell r="AH27">
            <v>66</v>
          </cell>
          <cell r="AI27">
            <v>2823</v>
          </cell>
          <cell r="AJ27">
            <v>120921</v>
          </cell>
          <cell r="AK27">
            <v>5414</v>
          </cell>
          <cell r="AL27">
            <v>753</v>
          </cell>
          <cell r="AM27">
            <v>98</v>
          </cell>
          <cell r="AN27">
            <v>361</v>
          </cell>
          <cell r="AO27">
            <v>1866</v>
          </cell>
          <cell r="AP27">
            <v>115</v>
          </cell>
          <cell r="AQ27">
            <v>355</v>
          </cell>
          <cell r="AR27">
            <v>2774</v>
          </cell>
          <cell r="AS27">
            <v>125</v>
          </cell>
          <cell r="AT27">
            <v>149</v>
          </cell>
          <cell r="AU27">
            <v>938</v>
          </cell>
          <cell r="AV27">
            <v>1071</v>
          </cell>
          <cell r="AW27">
            <v>1950</v>
          </cell>
          <cell r="AX27">
            <v>342</v>
          </cell>
          <cell r="AY27">
            <v>768</v>
          </cell>
          <cell r="AZ27">
            <v>611</v>
          </cell>
          <cell r="BA27">
            <v>370</v>
          </cell>
          <cell r="BB27">
            <v>1439</v>
          </cell>
          <cell r="BC27">
            <v>176</v>
          </cell>
          <cell r="BD27">
            <v>313</v>
          </cell>
          <cell r="BE27">
            <v>955</v>
          </cell>
          <cell r="BF27">
            <v>148</v>
          </cell>
          <cell r="BG27">
            <v>129</v>
          </cell>
          <cell r="BH27">
            <v>552</v>
          </cell>
          <cell r="BI27">
            <v>315</v>
          </cell>
          <cell r="BJ27">
            <v>7381</v>
          </cell>
          <cell r="BK27">
            <v>733</v>
          </cell>
          <cell r="BL27">
            <v>55</v>
          </cell>
          <cell r="BM27">
            <v>94</v>
          </cell>
          <cell r="BN27">
            <v>211</v>
          </cell>
          <cell r="BO27">
            <v>247</v>
          </cell>
          <cell r="BP27">
            <v>1178</v>
          </cell>
          <cell r="BQ27">
            <v>156</v>
          </cell>
          <cell r="BR27">
            <v>9990</v>
          </cell>
          <cell r="BS27">
            <v>2301</v>
          </cell>
          <cell r="BT27">
            <v>240</v>
          </cell>
          <cell r="BU27">
            <v>1547</v>
          </cell>
          <cell r="BV27">
            <v>441</v>
          </cell>
          <cell r="BW27">
            <v>76</v>
          </cell>
          <cell r="BX27">
            <v>65</v>
          </cell>
          <cell r="BY27">
            <v>36</v>
          </cell>
          <cell r="BZ27">
            <v>515</v>
          </cell>
          <cell r="CA27">
            <v>1051</v>
          </cell>
          <cell r="CB27">
            <v>248</v>
          </cell>
          <cell r="CC27">
            <v>177</v>
          </cell>
        </row>
        <row r="28">
          <cell r="A28" t="str">
            <v>Overhead circuit kms of line</v>
          </cell>
          <cell r="B28" t="str">
            <v>KMCO</v>
          </cell>
          <cell r="C28">
            <v>2010</v>
          </cell>
          <cell r="D28">
            <v>1844</v>
          </cell>
          <cell r="E28">
            <v>92</v>
          </cell>
          <cell r="F28">
            <v>574</v>
          </cell>
          <cell r="G28">
            <v>282</v>
          </cell>
          <cell r="H28">
            <v>266</v>
          </cell>
          <cell r="I28">
            <v>886</v>
          </cell>
          <cell r="J28">
            <v>708</v>
          </cell>
          <cell r="K28">
            <v>482</v>
          </cell>
          <cell r="L28">
            <v>78</v>
          </cell>
          <cell r="M28">
            <v>26</v>
          </cell>
          <cell r="N28">
            <v>599</v>
          </cell>
          <cell r="O28">
            <v>17</v>
          </cell>
          <cell r="P28">
            <v>211</v>
          </cell>
          <cell r="Q28">
            <v>15</v>
          </cell>
          <cell r="R28">
            <v>89</v>
          </cell>
          <cell r="S28">
            <v>1807</v>
          </cell>
          <cell r="T28">
            <v>713</v>
          </cell>
          <cell r="U28">
            <v>212</v>
          </cell>
          <cell r="V28">
            <v>126</v>
          </cell>
          <cell r="W28">
            <v>217</v>
          </cell>
          <cell r="X28">
            <v>185</v>
          </cell>
          <cell r="Y28">
            <v>76</v>
          </cell>
          <cell r="Z28">
            <v>731</v>
          </cell>
          <cell r="AA28">
            <v>173</v>
          </cell>
          <cell r="AB28">
            <v>427</v>
          </cell>
          <cell r="AC28">
            <v>1634</v>
          </cell>
          <cell r="AD28">
            <v>859</v>
          </cell>
          <cell r="AE28">
            <v>57</v>
          </cell>
          <cell r="AF28">
            <v>1543</v>
          </cell>
          <cell r="AG28">
            <v>18</v>
          </cell>
          <cell r="AH28">
            <v>56</v>
          </cell>
          <cell r="AI28">
            <v>806</v>
          </cell>
          <cell r="AJ28">
            <v>116656</v>
          </cell>
          <cell r="AK28">
            <v>2693</v>
          </cell>
          <cell r="AL28">
            <v>613</v>
          </cell>
          <cell r="AM28">
            <v>88</v>
          </cell>
          <cell r="AN28">
            <v>233</v>
          </cell>
          <cell r="AO28">
            <v>1042</v>
          </cell>
          <cell r="AP28">
            <v>95</v>
          </cell>
          <cell r="AQ28">
            <v>288</v>
          </cell>
          <cell r="AR28">
            <v>1364</v>
          </cell>
          <cell r="AS28">
            <v>99</v>
          </cell>
          <cell r="AT28">
            <v>111</v>
          </cell>
          <cell r="AU28">
            <v>576</v>
          </cell>
          <cell r="AV28">
            <v>589</v>
          </cell>
          <cell r="AW28">
            <v>1471</v>
          </cell>
          <cell r="AX28">
            <v>241</v>
          </cell>
          <cell r="AY28">
            <v>660</v>
          </cell>
          <cell r="AZ28">
            <v>514</v>
          </cell>
          <cell r="BA28">
            <v>365</v>
          </cell>
          <cell r="BB28">
            <v>553</v>
          </cell>
          <cell r="BC28">
            <v>103</v>
          </cell>
          <cell r="BD28">
            <v>248</v>
          </cell>
          <cell r="BE28">
            <v>562</v>
          </cell>
          <cell r="BF28">
            <v>129</v>
          </cell>
          <cell r="BG28">
            <v>118</v>
          </cell>
          <cell r="BH28">
            <v>384</v>
          </cell>
          <cell r="BI28">
            <v>298</v>
          </cell>
          <cell r="BJ28">
            <v>2551</v>
          </cell>
          <cell r="BK28">
            <v>616</v>
          </cell>
          <cell r="BL28">
            <v>53</v>
          </cell>
          <cell r="BM28">
            <v>84</v>
          </cell>
          <cell r="BN28">
            <v>205</v>
          </cell>
          <cell r="BO28">
            <v>158</v>
          </cell>
          <cell r="BP28">
            <v>944</v>
          </cell>
          <cell r="BQ28">
            <v>102</v>
          </cell>
          <cell r="BR28">
            <v>4214</v>
          </cell>
          <cell r="BS28">
            <v>1274</v>
          </cell>
          <cell r="BT28">
            <v>125</v>
          </cell>
          <cell r="BU28">
            <v>1059</v>
          </cell>
          <cell r="BV28">
            <v>329</v>
          </cell>
          <cell r="BW28">
            <v>66</v>
          </cell>
          <cell r="BX28">
            <v>52</v>
          </cell>
          <cell r="BY28">
            <v>25</v>
          </cell>
          <cell r="BZ28">
            <v>371</v>
          </cell>
          <cell r="CA28">
            <v>499</v>
          </cell>
          <cell r="CB28">
            <v>155</v>
          </cell>
          <cell r="CC28">
            <v>167</v>
          </cell>
        </row>
        <row r="29">
          <cell r="A29" t="str">
            <v>Underground circuit kms ofline</v>
          </cell>
          <cell r="B29" t="str">
            <v>KMCU</v>
          </cell>
          <cell r="C29">
            <v>2010</v>
          </cell>
          <cell r="D29">
            <v>4</v>
          </cell>
          <cell r="E29">
            <v>0</v>
          </cell>
          <cell r="F29">
            <v>178</v>
          </cell>
          <cell r="G29">
            <v>38</v>
          </cell>
          <cell r="H29">
            <v>242</v>
          </cell>
          <cell r="I29">
            <v>841</v>
          </cell>
          <cell r="J29">
            <v>403</v>
          </cell>
          <cell r="K29">
            <v>45</v>
          </cell>
          <cell r="L29">
            <v>69</v>
          </cell>
          <cell r="M29">
            <v>1</v>
          </cell>
          <cell r="N29">
            <v>284</v>
          </cell>
          <cell r="O29">
            <v>4</v>
          </cell>
          <cell r="P29">
            <v>128</v>
          </cell>
          <cell r="Q29">
            <v>12</v>
          </cell>
          <cell r="R29">
            <v>60</v>
          </cell>
          <cell r="S29">
            <v>3360</v>
          </cell>
          <cell r="T29">
            <v>466</v>
          </cell>
          <cell r="U29">
            <v>58</v>
          </cell>
          <cell r="V29">
            <v>11</v>
          </cell>
          <cell r="W29">
            <v>259</v>
          </cell>
          <cell r="X29">
            <v>92</v>
          </cell>
          <cell r="Y29">
            <v>8</v>
          </cell>
          <cell r="Z29">
            <v>213</v>
          </cell>
          <cell r="AA29">
            <v>68</v>
          </cell>
          <cell r="AB29">
            <v>638</v>
          </cell>
          <cell r="AC29">
            <v>89</v>
          </cell>
          <cell r="AD29">
            <v>545</v>
          </cell>
          <cell r="AE29">
            <v>11</v>
          </cell>
          <cell r="AF29">
            <v>1872</v>
          </cell>
          <cell r="AG29">
            <v>3</v>
          </cell>
          <cell r="AH29">
            <v>10</v>
          </cell>
          <cell r="AI29">
            <v>2017</v>
          </cell>
          <cell r="AJ29">
            <v>4265</v>
          </cell>
          <cell r="AK29">
            <v>2721</v>
          </cell>
          <cell r="AL29">
            <v>140</v>
          </cell>
          <cell r="AM29">
            <v>10</v>
          </cell>
          <cell r="AN29">
            <v>128</v>
          </cell>
          <cell r="AO29">
            <v>824</v>
          </cell>
          <cell r="AP29">
            <v>20</v>
          </cell>
          <cell r="AQ29">
            <v>67</v>
          </cell>
          <cell r="AR29">
            <v>1410</v>
          </cell>
          <cell r="AS29">
            <v>26</v>
          </cell>
          <cell r="AT29">
            <v>38</v>
          </cell>
          <cell r="AU29">
            <v>362</v>
          </cell>
          <cell r="AV29">
            <v>482</v>
          </cell>
          <cell r="AW29">
            <v>479</v>
          </cell>
          <cell r="AX29">
            <v>101</v>
          </cell>
          <cell r="AY29">
            <v>108</v>
          </cell>
          <cell r="AZ29">
            <v>97</v>
          </cell>
          <cell r="BA29">
            <v>5</v>
          </cell>
          <cell r="BB29">
            <v>886</v>
          </cell>
          <cell r="BC29">
            <v>73</v>
          </cell>
          <cell r="BD29">
            <v>65</v>
          </cell>
          <cell r="BE29">
            <v>393</v>
          </cell>
          <cell r="BF29">
            <v>19</v>
          </cell>
          <cell r="BG29">
            <v>11</v>
          </cell>
          <cell r="BH29">
            <v>168</v>
          </cell>
          <cell r="BI29">
            <v>17</v>
          </cell>
          <cell r="BJ29">
            <v>4830</v>
          </cell>
          <cell r="BK29">
            <v>117</v>
          </cell>
          <cell r="BL29">
            <v>2</v>
          </cell>
          <cell r="BM29">
            <v>10</v>
          </cell>
          <cell r="BN29">
            <v>6</v>
          </cell>
          <cell r="BO29">
            <v>89</v>
          </cell>
          <cell r="BP29">
            <v>234</v>
          </cell>
          <cell r="BQ29">
            <v>54</v>
          </cell>
          <cell r="BR29">
            <v>5776</v>
          </cell>
          <cell r="BS29">
            <v>1027</v>
          </cell>
          <cell r="BT29">
            <v>115</v>
          </cell>
          <cell r="BU29">
            <v>488</v>
          </cell>
          <cell r="BV29">
            <v>112</v>
          </cell>
          <cell r="BW29">
            <v>10</v>
          </cell>
          <cell r="BX29">
            <v>13</v>
          </cell>
          <cell r="BY29">
            <v>11</v>
          </cell>
          <cell r="BZ29">
            <v>144</v>
          </cell>
          <cell r="CA29">
            <v>552</v>
          </cell>
          <cell r="CB29">
            <v>93</v>
          </cell>
          <cell r="CC29">
            <v>10</v>
          </cell>
        </row>
        <row r="30">
          <cell r="A30" t="str">
            <v>Circuit kilometers 3 phase</v>
          </cell>
          <cell r="B30" t="str">
            <v>KMC3</v>
          </cell>
          <cell r="C30">
            <v>2010</v>
          </cell>
          <cell r="D30">
            <v>442</v>
          </cell>
          <cell r="E30">
            <v>47</v>
          </cell>
          <cell r="F30">
            <v>418</v>
          </cell>
          <cell r="G30">
            <v>167</v>
          </cell>
          <cell r="H30">
            <v>230</v>
          </cell>
          <cell r="I30">
            <v>765</v>
          </cell>
          <cell r="J30">
            <v>435</v>
          </cell>
          <cell r="K30">
            <v>317</v>
          </cell>
          <cell r="L30">
            <v>70</v>
          </cell>
          <cell r="M30">
            <v>16</v>
          </cell>
          <cell r="N30">
            <v>544</v>
          </cell>
          <cell r="O30">
            <v>10</v>
          </cell>
          <cell r="P30">
            <v>166</v>
          </cell>
          <cell r="Q30">
            <v>12</v>
          </cell>
          <cell r="R30">
            <v>73</v>
          </cell>
          <cell r="S30">
            <v>3079</v>
          </cell>
          <cell r="T30">
            <v>569</v>
          </cell>
          <cell r="U30">
            <v>146</v>
          </cell>
          <cell r="V30">
            <v>31</v>
          </cell>
          <cell r="W30">
            <v>167</v>
          </cell>
          <cell r="X30">
            <v>148</v>
          </cell>
          <cell r="Y30">
            <v>48</v>
          </cell>
          <cell r="Z30">
            <v>547</v>
          </cell>
          <cell r="AA30">
            <v>103</v>
          </cell>
          <cell r="AB30">
            <v>481</v>
          </cell>
          <cell r="AC30">
            <v>603</v>
          </cell>
          <cell r="AD30">
            <v>385</v>
          </cell>
          <cell r="AE30">
            <v>27</v>
          </cell>
          <cell r="AF30">
            <v>1783</v>
          </cell>
          <cell r="AG30">
            <v>10</v>
          </cell>
          <cell r="AH30">
            <v>42</v>
          </cell>
          <cell r="AI30">
            <v>1195</v>
          </cell>
          <cell r="AJ30">
            <v>45623</v>
          </cell>
          <cell r="AK30">
            <v>2973</v>
          </cell>
          <cell r="AL30">
            <v>346</v>
          </cell>
          <cell r="AM30">
            <v>61</v>
          </cell>
          <cell r="AN30">
            <v>257</v>
          </cell>
          <cell r="AO30">
            <v>793</v>
          </cell>
          <cell r="AP30">
            <v>76</v>
          </cell>
          <cell r="AQ30">
            <v>171</v>
          </cell>
          <cell r="AR30">
            <v>1312</v>
          </cell>
          <cell r="AS30">
            <v>67</v>
          </cell>
          <cell r="AT30">
            <v>112</v>
          </cell>
          <cell r="AU30">
            <v>468</v>
          </cell>
          <cell r="AV30">
            <v>331</v>
          </cell>
          <cell r="AW30">
            <v>868</v>
          </cell>
          <cell r="AX30">
            <v>176</v>
          </cell>
          <cell r="AY30">
            <v>344</v>
          </cell>
          <cell r="AZ30">
            <v>361</v>
          </cell>
          <cell r="BA30">
            <v>200</v>
          </cell>
          <cell r="BB30">
            <v>740</v>
          </cell>
          <cell r="BC30">
            <v>97</v>
          </cell>
          <cell r="BD30">
            <v>225</v>
          </cell>
          <cell r="BE30">
            <v>359</v>
          </cell>
          <cell r="BF30">
            <v>96</v>
          </cell>
          <cell r="BG30">
            <v>84</v>
          </cell>
          <cell r="BH30">
            <v>345</v>
          </cell>
          <cell r="BI30">
            <v>177</v>
          </cell>
          <cell r="BJ30">
            <v>3455</v>
          </cell>
          <cell r="BK30">
            <v>460</v>
          </cell>
          <cell r="BL30">
            <v>34</v>
          </cell>
          <cell r="BM30">
            <v>51</v>
          </cell>
          <cell r="BN30">
            <v>72</v>
          </cell>
          <cell r="BO30">
            <v>141</v>
          </cell>
          <cell r="BP30">
            <v>632</v>
          </cell>
          <cell r="BQ30">
            <v>72</v>
          </cell>
          <cell r="BR30">
            <v>6094</v>
          </cell>
          <cell r="BS30">
            <v>1139</v>
          </cell>
          <cell r="BT30">
            <v>102</v>
          </cell>
          <cell r="BU30">
            <v>709</v>
          </cell>
          <cell r="BV30">
            <v>286</v>
          </cell>
          <cell r="BW30">
            <v>47</v>
          </cell>
          <cell r="BX30">
            <v>44</v>
          </cell>
          <cell r="BY30">
            <v>18</v>
          </cell>
          <cell r="BZ30">
            <v>307</v>
          </cell>
          <cell r="CA30">
            <v>475</v>
          </cell>
          <cell r="CB30">
            <v>163</v>
          </cell>
          <cell r="CC30">
            <v>106</v>
          </cell>
        </row>
        <row r="31">
          <cell r="A31" t="str">
            <v>Circuit kilometers 2 phase</v>
          </cell>
          <cell r="B31" t="str">
            <v>KMC2</v>
          </cell>
          <cell r="C31">
            <v>2010</v>
          </cell>
          <cell r="D31">
            <v>38</v>
          </cell>
          <cell r="E31">
            <v>0</v>
          </cell>
          <cell r="F31">
            <v>7</v>
          </cell>
          <cell r="G31">
            <v>8</v>
          </cell>
          <cell r="H31">
            <v>0</v>
          </cell>
          <cell r="I31">
            <v>0</v>
          </cell>
          <cell r="J31">
            <v>0</v>
          </cell>
          <cell r="K31">
            <v>89</v>
          </cell>
          <cell r="L31">
            <v>0</v>
          </cell>
          <cell r="M31">
            <v>2</v>
          </cell>
          <cell r="N31">
            <v>1</v>
          </cell>
          <cell r="O31">
            <v>1</v>
          </cell>
          <cell r="P31">
            <v>5</v>
          </cell>
          <cell r="Q31">
            <v>1</v>
          </cell>
          <cell r="R31">
            <v>2</v>
          </cell>
          <cell r="S31">
            <v>103</v>
          </cell>
          <cell r="T31">
            <v>2</v>
          </cell>
          <cell r="U31">
            <v>2</v>
          </cell>
          <cell r="V31">
            <v>1</v>
          </cell>
          <cell r="W31">
            <v>0</v>
          </cell>
          <cell r="X31">
            <v>6</v>
          </cell>
          <cell r="Y31">
            <v>8</v>
          </cell>
          <cell r="Z31">
            <v>0</v>
          </cell>
          <cell r="AA31">
            <v>1</v>
          </cell>
          <cell r="AB31">
            <v>0</v>
          </cell>
          <cell r="AC31">
            <v>30</v>
          </cell>
          <cell r="AD31">
            <v>0</v>
          </cell>
          <cell r="AE31">
            <v>0</v>
          </cell>
          <cell r="AF31">
            <v>21</v>
          </cell>
          <cell r="AG31">
            <v>2</v>
          </cell>
          <cell r="AH31">
            <v>0</v>
          </cell>
          <cell r="AI31">
            <v>21</v>
          </cell>
          <cell r="AJ31">
            <v>3616</v>
          </cell>
          <cell r="AK31">
            <v>166</v>
          </cell>
          <cell r="AL31">
            <v>4</v>
          </cell>
          <cell r="AM31">
            <v>0</v>
          </cell>
          <cell r="AN31">
            <v>0</v>
          </cell>
          <cell r="AO31">
            <v>0</v>
          </cell>
          <cell r="AP31">
            <v>0</v>
          </cell>
          <cell r="AQ31">
            <v>9</v>
          </cell>
          <cell r="AR31">
            <v>0</v>
          </cell>
          <cell r="AS31">
            <v>2</v>
          </cell>
          <cell r="AT31">
            <v>0</v>
          </cell>
          <cell r="AU31">
            <v>23</v>
          </cell>
          <cell r="AV31">
            <v>7</v>
          </cell>
          <cell r="AW31">
            <v>2</v>
          </cell>
          <cell r="AX31">
            <v>2</v>
          </cell>
          <cell r="AY31">
            <v>0</v>
          </cell>
          <cell r="AZ31">
            <v>0</v>
          </cell>
          <cell r="BA31">
            <v>0</v>
          </cell>
          <cell r="BB31">
            <v>0</v>
          </cell>
          <cell r="BC31">
            <v>0</v>
          </cell>
          <cell r="BD31">
            <v>6</v>
          </cell>
          <cell r="BE31">
            <v>0</v>
          </cell>
          <cell r="BF31">
            <v>1</v>
          </cell>
          <cell r="BG31">
            <v>0</v>
          </cell>
          <cell r="BH31">
            <v>7</v>
          </cell>
          <cell r="BI31">
            <v>0</v>
          </cell>
          <cell r="BJ31">
            <v>119</v>
          </cell>
          <cell r="BK31">
            <v>10</v>
          </cell>
          <cell r="BL31">
            <v>1</v>
          </cell>
          <cell r="BM31">
            <v>0</v>
          </cell>
          <cell r="BN31">
            <v>0</v>
          </cell>
          <cell r="BO31">
            <v>12</v>
          </cell>
          <cell r="BP31">
            <v>0</v>
          </cell>
          <cell r="BQ31">
            <v>0</v>
          </cell>
          <cell r="BR31">
            <v>90</v>
          </cell>
          <cell r="BS31">
            <v>17</v>
          </cell>
          <cell r="BT31">
            <v>9</v>
          </cell>
          <cell r="BU31">
            <v>7</v>
          </cell>
          <cell r="BV31">
            <v>0</v>
          </cell>
          <cell r="BW31">
            <v>0</v>
          </cell>
          <cell r="BX31">
            <v>0</v>
          </cell>
          <cell r="BY31">
            <v>0</v>
          </cell>
          <cell r="BZ31">
            <v>1</v>
          </cell>
          <cell r="CA31">
            <v>13</v>
          </cell>
          <cell r="CB31">
            <v>3</v>
          </cell>
          <cell r="CC31">
            <v>9</v>
          </cell>
        </row>
        <row r="32">
          <cell r="A32" t="str">
            <v>Circuit kms single phase</v>
          </cell>
          <cell r="B32" t="str">
            <v>KMC1</v>
          </cell>
          <cell r="C32">
            <v>2010</v>
          </cell>
          <cell r="D32">
            <v>1368</v>
          </cell>
          <cell r="E32">
            <v>45</v>
          </cell>
          <cell r="F32">
            <v>327</v>
          </cell>
          <cell r="G32">
            <v>145</v>
          </cell>
          <cell r="H32">
            <v>278</v>
          </cell>
          <cell r="I32">
            <v>962</v>
          </cell>
          <cell r="J32">
            <v>676</v>
          </cell>
          <cell r="K32">
            <v>121</v>
          </cell>
          <cell r="L32">
            <v>77</v>
          </cell>
          <cell r="M32">
            <v>9</v>
          </cell>
          <cell r="N32">
            <v>338</v>
          </cell>
          <cell r="O32">
            <v>10</v>
          </cell>
          <cell r="P32">
            <v>168</v>
          </cell>
          <cell r="Q32">
            <v>14</v>
          </cell>
          <cell r="R32">
            <v>74</v>
          </cell>
          <cell r="S32">
            <v>1985</v>
          </cell>
          <cell r="T32">
            <v>608</v>
          </cell>
          <cell r="U32">
            <v>122</v>
          </cell>
          <cell r="V32">
            <v>105</v>
          </cell>
          <cell r="W32">
            <v>309</v>
          </cell>
          <cell r="X32">
            <v>123</v>
          </cell>
          <cell r="Y32">
            <v>28</v>
          </cell>
          <cell r="Z32">
            <v>397</v>
          </cell>
          <cell r="AA32">
            <v>137</v>
          </cell>
          <cell r="AB32">
            <v>584</v>
          </cell>
          <cell r="AC32">
            <v>1090</v>
          </cell>
          <cell r="AD32">
            <v>1019</v>
          </cell>
          <cell r="AE32">
            <v>41</v>
          </cell>
          <cell r="AF32">
            <v>1611</v>
          </cell>
          <cell r="AG32">
            <v>9</v>
          </cell>
          <cell r="AH32">
            <v>24</v>
          </cell>
          <cell r="AI32">
            <v>1607</v>
          </cell>
          <cell r="AJ32">
            <v>71682</v>
          </cell>
          <cell r="AK32">
            <v>2275</v>
          </cell>
          <cell r="AL32">
            <v>403</v>
          </cell>
          <cell r="AM32">
            <v>37</v>
          </cell>
          <cell r="AN32">
            <v>104</v>
          </cell>
          <cell r="AO32">
            <v>1073</v>
          </cell>
          <cell r="AP32">
            <v>39</v>
          </cell>
          <cell r="AQ32">
            <v>175</v>
          </cell>
          <cell r="AR32">
            <v>1462</v>
          </cell>
          <cell r="AS32">
            <v>56</v>
          </cell>
          <cell r="AT32">
            <v>37</v>
          </cell>
          <cell r="AU32">
            <v>447</v>
          </cell>
          <cell r="AV32">
            <v>733</v>
          </cell>
          <cell r="AW32">
            <v>1080</v>
          </cell>
          <cell r="AX32">
            <v>164</v>
          </cell>
          <cell r="AY32">
            <v>424</v>
          </cell>
          <cell r="AZ32">
            <v>250</v>
          </cell>
          <cell r="BA32">
            <v>170</v>
          </cell>
          <cell r="BB32">
            <v>699</v>
          </cell>
          <cell r="BC32">
            <v>79</v>
          </cell>
          <cell r="BD32">
            <v>82</v>
          </cell>
          <cell r="BE32">
            <v>596</v>
          </cell>
          <cell r="BF32">
            <v>51</v>
          </cell>
          <cell r="BG32">
            <v>45</v>
          </cell>
          <cell r="BH32">
            <v>200</v>
          </cell>
          <cell r="BI32">
            <v>138</v>
          </cell>
          <cell r="BJ32">
            <v>3807</v>
          </cell>
          <cell r="BK32">
            <v>263</v>
          </cell>
          <cell r="BL32">
            <v>20</v>
          </cell>
          <cell r="BM32">
            <v>43</v>
          </cell>
          <cell r="BN32">
            <v>139</v>
          </cell>
          <cell r="BO32">
            <v>94</v>
          </cell>
          <cell r="BP32">
            <v>546</v>
          </cell>
          <cell r="BQ32">
            <v>84</v>
          </cell>
          <cell r="BR32">
            <v>3806</v>
          </cell>
          <cell r="BS32">
            <v>1145</v>
          </cell>
          <cell r="BT32">
            <v>129</v>
          </cell>
          <cell r="BU32">
            <v>831</v>
          </cell>
          <cell r="BV32">
            <v>155</v>
          </cell>
          <cell r="BW32">
            <v>29</v>
          </cell>
          <cell r="BX32">
            <v>21</v>
          </cell>
          <cell r="BY32">
            <v>18</v>
          </cell>
          <cell r="BZ32">
            <v>207</v>
          </cell>
          <cell r="CA32">
            <v>563</v>
          </cell>
          <cell r="CB32">
            <v>82</v>
          </cell>
          <cell r="CC32">
            <v>62</v>
          </cell>
        </row>
        <row r="33">
          <cell r="A33" t="str">
            <v>No transmission transformers</v>
          </cell>
          <cell r="B33" t="str">
            <v>NTRST</v>
          </cell>
          <cell r="C33">
            <v>2010</v>
          </cell>
          <cell r="D33">
            <v>0</v>
          </cell>
          <cell r="E33">
            <v>0</v>
          </cell>
          <cell r="F33">
            <v>0</v>
          </cell>
          <cell r="G33">
            <v>2</v>
          </cell>
          <cell r="H33">
            <v>1</v>
          </cell>
          <cell r="I33">
            <v>0</v>
          </cell>
          <cell r="J33">
            <v>2</v>
          </cell>
          <cell r="K33">
            <v>0</v>
          </cell>
          <cell r="L33">
            <v>0</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0</v>
          </cell>
          <cell r="AD33">
            <v>0</v>
          </cell>
          <cell r="AE33">
            <v>0</v>
          </cell>
          <cell r="AF33">
            <v>0</v>
          </cell>
          <cell r="AG33">
            <v>0</v>
          </cell>
          <cell r="AH33">
            <v>1</v>
          </cell>
          <cell r="AI33">
            <v>2</v>
          </cell>
          <cell r="AJ33">
            <v>245</v>
          </cell>
          <cell r="AK33">
            <v>27</v>
          </cell>
          <cell r="AL33">
            <v>0</v>
          </cell>
          <cell r="AM33">
            <v>3</v>
          </cell>
          <cell r="AN33">
            <v>0</v>
          </cell>
          <cell r="AO33">
            <v>18</v>
          </cell>
          <cell r="AP33">
            <v>0</v>
          </cell>
          <cell r="AQ33">
            <v>0</v>
          </cell>
          <cell r="AR33">
            <v>0</v>
          </cell>
          <cell r="AS33">
            <v>0</v>
          </cell>
          <cell r="AT33">
            <v>0</v>
          </cell>
          <cell r="AU33">
            <v>0</v>
          </cell>
          <cell r="AV33">
            <v>0</v>
          </cell>
          <cell r="AW33">
            <v>14</v>
          </cell>
          <cell r="AX33">
            <v>2</v>
          </cell>
          <cell r="AY33">
            <v>1</v>
          </cell>
          <cell r="AZ33">
            <v>0</v>
          </cell>
          <cell r="BA33">
            <v>0</v>
          </cell>
          <cell r="BB33">
            <v>0</v>
          </cell>
          <cell r="BC33">
            <v>0</v>
          </cell>
          <cell r="BD33">
            <v>0</v>
          </cell>
          <cell r="BE33">
            <v>0</v>
          </cell>
          <cell r="BF33">
            <v>0</v>
          </cell>
          <cell r="BG33">
            <v>0</v>
          </cell>
          <cell r="BH33">
            <v>0</v>
          </cell>
          <cell r="BI33">
            <v>0</v>
          </cell>
          <cell r="BJ33">
            <v>22</v>
          </cell>
          <cell r="BK33">
            <v>8</v>
          </cell>
          <cell r="BL33">
            <v>0</v>
          </cell>
          <cell r="BM33">
            <v>0</v>
          </cell>
          <cell r="BN33">
            <v>0</v>
          </cell>
          <cell r="BO33">
            <v>0</v>
          </cell>
          <cell r="BP33">
            <v>0</v>
          </cell>
          <cell r="BQ33">
            <v>0</v>
          </cell>
          <cell r="BR33">
            <v>2</v>
          </cell>
          <cell r="BS33">
            <v>0</v>
          </cell>
          <cell r="BT33">
            <v>0</v>
          </cell>
          <cell r="BU33">
            <v>8</v>
          </cell>
          <cell r="BV33">
            <v>0</v>
          </cell>
          <cell r="BW33">
            <v>0</v>
          </cell>
          <cell r="BX33">
            <v>0</v>
          </cell>
          <cell r="BY33">
            <v>0</v>
          </cell>
          <cell r="BZ33">
            <v>0</v>
          </cell>
          <cell r="CA33">
            <v>0</v>
          </cell>
          <cell r="CB33">
            <v>0</v>
          </cell>
          <cell r="CC33">
            <v>0</v>
          </cell>
        </row>
        <row r="34">
          <cell r="A34" t="str">
            <v>No subtransmission transformer</v>
          </cell>
          <cell r="B34" t="str">
            <v>NTRFST</v>
          </cell>
          <cell r="C34">
            <v>2010</v>
          </cell>
          <cell r="D34">
            <v>21</v>
          </cell>
          <cell r="E34">
            <v>4</v>
          </cell>
          <cell r="F34">
            <v>20</v>
          </cell>
          <cell r="G34">
            <v>3</v>
          </cell>
          <cell r="H34">
            <v>0</v>
          </cell>
          <cell r="I34">
            <v>44</v>
          </cell>
          <cell r="J34">
            <v>0</v>
          </cell>
          <cell r="K34">
            <v>0</v>
          </cell>
          <cell r="L34">
            <v>6</v>
          </cell>
          <cell r="M34">
            <v>0</v>
          </cell>
          <cell r="N34">
            <v>20</v>
          </cell>
          <cell r="O34">
            <v>4</v>
          </cell>
          <cell r="P34">
            <v>14</v>
          </cell>
          <cell r="Q34">
            <v>1</v>
          </cell>
          <cell r="R34">
            <v>0</v>
          </cell>
          <cell r="S34">
            <v>126</v>
          </cell>
          <cell r="T34">
            <v>12</v>
          </cell>
          <cell r="U34">
            <v>10</v>
          </cell>
          <cell r="V34">
            <v>0</v>
          </cell>
          <cell r="W34">
            <v>4</v>
          </cell>
          <cell r="X34">
            <v>4</v>
          </cell>
          <cell r="Y34">
            <v>0</v>
          </cell>
          <cell r="Z34">
            <v>45</v>
          </cell>
          <cell r="AA34">
            <v>0</v>
          </cell>
          <cell r="AB34">
            <v>2</v>
          </cell>
          <cell r="AC34">
            <v>5</v>
          </cell>
          <cell r="AD34">
            <v>12</v>
          </cell>
          <cell r="AE34">
            <v>0</v>
          </cell>
          <cell r="AF34">
            <v>7</v>
          </cell>
          <cell r="AG34">
            <v>0</v>
          </cell>
          <cell r="AH34">
            <v>3</v>
          </cell>
          <cell r="AI34">
            <v>18</v>
          </cell>
          <cell r="AJ34">
            <v>1470</v>
          </cell>
          <cell r="AK34">
            <v>143</v>
          </cell>
          <cell r="AL34">
            <v>17</v>
          </cell>
          <cell r="AM34">
            <v>0</v>
          </cell>
          <cell r="AN34">
            <v>37</v>
          </cell>
          <cell r="AO34">
            <v>7</v>
          </cell>
          <cell r="AP34">
            <v>7</v>
          </cell>
          <cell r="AQ34">
            <v>7</v>
          </cell>
          <cell r="AR34">
            <v>15140</v>
          </cell>
          <cell r="AS34">
            <v>5</v>
          </cell>
          <cell r="AT34">
            <v>6</v>
          </cell>
          <cell r="AU34">
            <v>0</v>
          </cell>
          <cell r="AV34">
            <v>16</v>
          </cell>
          <cell r="AW34">
            <v>0</v>
          </cell>
          <cell r="AX34">
            <v>29</v>
          </cell>
          <cell r="AY34">
            <v>12</v>
          </cell>
          <cell r="AZ34">
            <v>22</v>
          </cell>
          <cell r="BA34">
            <v>0</v>
          </cell>
          <cell r="BB34">
            <v>38</v>
          </cell>
          <cell r="BC34">
            <v>0</v>
          </cell>
          <cell r="BD34">
            <v>0</v>
          </cell>
          <cell r="BE34">
            <v>16</v>
          </cell>
          <cell r="BF34">
            <v>14</v>
          </cell>
          <cell r="BG34">
            <v>5</v>
          </cell>
          <cell r="BH34">
            <v>37</v>
          </cell>
          <cell r="BI34">
            <v>7</v>
          </cell>
          <cell r="BJ34">
            <v>62</v>
          </cell>
          <cell r="BK34">
            <v>34</v>
          </cell>
          <cell r="BL34">
            <v>5</v>
          </cell>
          <cell r="BM34">
            <v>9</v>
          </cell>
          <cell r="BN34">
            <v>0</v>
          </cell>
          <cell r="BO34">
            <v>0</v>
          </cell>
          <cell r="BP34">
            <v>29</v>
          </cell>
          <cell r="BQ34">
            <v>3</v>
          </cell>
          <cell r="BR34">
            <v>0</v>
          </cell>
          <cell r="BS34">
            <v>65</v>
          </cell>
          <cell r="BT34">
            <v>5</v>
          </cell>
          <cell r="BU34">
            <v>4</v>
          </cell>
          <cell r="BV34">
            <v>609</v>
          </cell>
          <cell r="BW34">
            <v>6</v>
          </cell>
          <cell r="BX34">
            <v>4</v>
          </cell>
          <cell r="BY34">
            <v>1</v>
          </cell>
          <cell r="BZ34">
            <v>27</v>
          </cell>
          <cell r="CA34">
            <v>29</v>
          </cell>
          <cell r="CB34">
            <v>0</v>
          </cell>
          <cell r="CC34">
            <v>8</v>
          </cell>
        </row>
        <row r="35">
          <cell r="A35" t="str">
            <v>No distribution transformers</v>
          </cell>
          <cell r="B35" t="str">
            <v>NTRFD</v>
          </cell>
          <cell r="C35">
            <v>2010</v>
          </cell>
          <cell r="D35">
            <v>4788</v>
          </cell>
          <cell r="E35">
            <v>324</v>
          </cell>
          <cell r="F35">
            <v>5377</v>
          </cell>
          <cell r="G35">
            <v>3300</v>
          </cell>
          <cell r="H35">
            <v>3340</v>
          </cell>
          <cell r="I35">
            <v>8325</v>
          </cell>
          <cell r="J35">
            <v>7479</v>
          </cell>
          <cell r="K35">
            <v>2354</v>
          </cell>
          <cell r="L35">
            <v>836</v>
          </cell>
          <cell r="M35">
            <v>1</v>
          </cell>
          <cell r="N35">
            <v>3858</v>
          </cell>
          <cell r="O35">
            <v>239</v>
          </cell>
          <cell r="P35">
            <v>2149</v>
          </cell>
          <cell r="Q35">
            <v>293</v>
          </cell>
          <cell r="R35">
            <v>1556</v>
          </cell>
          <cell r="S35">
            <v>25237</v>
          </cell>
          <cell r="T35">
            <v>8146</v>
          </cell>
          <cell r="U35">
            <v>1563</v>
          </cell>
          <cell r="V35">
            <v>5</v>
          </cell>
          <cell r="W35">
            <v>3074</v>
          </cell>
          <cell r="X35">
            <v>2445</v>
          </cell>
          <cell r="Y35">
            <v>804</v>
          </cell>
          <cell r="Z35">
            <v>5605</v>
          </cell>
          <cell r="AA35">
            <v>1420</v>
          </cell>
          <cell r="AB35">
            <v>5640</v>
          </cell>
          <cell r="AC35">
            <v>7127</v>
          </cell>
          <cell r="AD35">
            <v>3738</v>
          </cell>
          <cell r="AE35">
            <v>60</v>
          </cell>
          <cell r="AF35">
            <v>46</v>
          </cell>
          <cell r="AG35">
            <v>180</v>
          </cell>
          <cell r="AH35">
            <v>745</v>
          </cell>
          <cell r="AI35">
            <v>15511</v>
          </cell>
          <cell r="AJ35">
            <v>97</v>
          </cell>
          <cell r="AK35">
            <v>42516</v>
          </cell>
          <cell r="AL35">
            <v>3281</v>
          </cell>
          <cell r="AM35">
            <v>688</v>
          </cell>
          <cell r="AN35">
            <v>0</v>
          </cell>
          <cell r="AO35">
            <v>10316</v>
          </cell>
          <cell r="AP35">
            <v>980</v>
          </cell>
          <cell r="AQ35">
            <v>2137</v>
          </cell>
          <cell r="AR35">
            <v>54</v>
          </cell>
          <cell r="AS35">
            <v>1268</v>
          </cell>
          <cell r="AT35">
            <v>1235</v>
          </cell>
          <cell r="AU35">
            <v>4987</v>
          </cell>
          <cell r="AV35">
            <v>4123</v>
          </cell>
          <cell r="AW35">
            <v>9431</v>
          </cell>
          <cell r="AX35">
            <v>1738</v>
          </cell>
          <cell r="AY35">
            <v>4508</v>
          </cell>
          <cell r="AZ35">
            <v>3950</v>
          </cell>
          <cell r="BA35">
            <v>0</v>
          </cell>
          <cell r="BB35">
            <v>8259</v>
          </cell>
          <cell r="BC35">
            <v>1407</v>
          </cell>
          <cell r="BD35">
            <v>1797</v>
          </cell>
          <cell r="BE35">
            <v>6397</v>
          </cell>
          <cell r="BF35">
            <v>1592</v>
          </cell>
          <cell r="BG35">
            <v>687</v>
          </cell>
          <cell r="BH35">
            <v>3858</v>
          </cell>
          <cell r="BI35">
            <v>2057</v>
          </cell>
          <cell r="BJ35">
            <v>40878</v>
          </cell>
          <cell r="BK35">
            <v>6056</v>
          </cell>
          <cell r="BL35">
            <v>645</v>
          </cell>
          <cell r="BM35">
            <v>974</v>
          </cell>
          <cell r="BN35">
            <v>0</v>
          </cell>
          <cell r="BO35">
            <v>1385</v>
          </cell>
          <cell r="BP35">
            <v>7096</v>
          </cell>
          <cell r="BQ35">
            <v>850</v>
          </cell>
          <cell r="BR35">
            <v>60416</v>
          </cell>
          <cell r="BS35">
            <v>16934</v>
          </cell>
          <cell r="BT35">
            <v>1492</v>
          </cell>
          <cell r="BU35">
            <v>17</v>
          </cell>
          <cell r="BV35">
            <v>1969</v>
          </cell>
          <cell r="BW35">
            <v>676</v>
          </cell>
          <cell r="BX35">
            <v>441</v>
          </cell>
          <cell r="BY35">
            <v>240</v>
          </cell>
          <cell r="BZ35">
            <v>2994</v>
          </cell>
          <cell r="CA35">
            <v>5396</v>
          </cell>
          <cell r="CB35">
            <v>1543</v>
          </cell>
          <cell r="CC35">
            <v>775</v>
          </cell>
        </row>
        <row r="36">
          <cell r="A36" t="str">
            <v>Utility average load factor</v>
          </cell>
          <cell r="B36" t="str">
            <v>LF</v>
          </cell>
          <cell r="C36">
            <v>2010</v>
          </cell>
          <cell r="D36">
            <v>77</v>
          </cell>
          <cell r="E36">
            <v>72</v>
          </cell>
          <cell r="F36">
            <v>89</v>
          </cell>
          <cell r="G36">
            <v>0</v>
          </cell>
          <cell r="H36">
            <v>70</v>
          </cell>
          <cell r="I36">
            <v>70</v>
          </cell>
          <cell r="J36">
            <v>71</v>
          </cell>
          <cell r="K36">
            <v>75</v>
          </cell>
          <cell r="L36">
            <v>69</v>
          </cell>
          <cell r="M36">
            <v>73</v>
          </cell>
          <cell r="N36">
            <v>71</v>
          </cell>
          <cell r="O36">
            <v>71</v>
          </cell>
          <cell r="P36">
            <v>77</v>
          </cell>
          <cell r="Q36">
            <v>0</v>
          </cell>
          <cell r="R36">
            <v>0</v>
          </cell>
          <cell r="S36">
            <v>0</v>
          </cell>
          <cell r="T36">
            <v>57</v>
          </cell>
          <cell r="U36">
            <v>72</v>
          </cell>
          <cell r="V36">
            <v>69</v>
          </cell>
          <cell r="W36">
            <v>66</v>
          </cell>
          <cell r="X36">
            <v>89</v>
          </cell>
          <cell r="Y36">
            <v>72</v>
          </cell>
          <cell r="Z36">
            <v>73</v>
          </cell>
          <cell r="AA36">
            <v>89</v>
          </cell>
          <cell r="AB36">
            <v>75</v>
          </cell>
          <cell r="AC36">
            <v>61</v>
          </cell>
          <cell r="AD36">
            <v>92</v>
          </cell>
          <cell r="AE36">
            <v>67</v>
          </cell>
          <cell r="AF36">
            <v>75</v>
          </cell>
          <cell r="AG36">
            <v>68</v>
          </cell>
          <cell r="AH36">
            <v>84</v>
          </cell>
          <cell r="AI36">
            <v>72</v>
          </cell>
          <cell r="AJ36">
            <v>78</v>
          </cell>
          <cell r="AK36">
            <v>71</v>
          </cell>
          <cell r="AL36">
            <v>54</v>
          </cell>
          <cell r="AM36">
            <v>0</v>
          </cell>
          <cell r="AN36">
            <v>90</v>
          </cell>
          <cell r="AO36">
            <v>70</v>
          </cell>
          <cell r="AP36">
            <v>73</v>
          </cell>
          <cell r="AQ36">
            <v>72</v>
          </cell>
          <cell r="AR36">
            <v>72</v>
          </cell>
          <cell r="AS36">
            <v>73</v>
          </cell>
          <cell r="AT36">
            <v>70</v>
          </cell>
          <cell r="AU36">
            <v>58</v>
          </cell>
          <cell r="AV36">
            <v>65</v>
          </cell>
          <cell r="AW36">
            <v>0</v>
          </cell>
          <cell r="AX36">
            <v>70</v>
          </cell>
          <cell r="AY36">
            <v>76</v>
          </cell>
          <cell r="AZ36">
            <v>74</v>
          </cell>
          <cell r="BA36">
            <v>69</v>
          </cell>
          <cell r="BB36">
            <v>68</v>
          </cell>
          <cell r="BC36">
            <v>72</v>
          </cell>
          <cell r="BD36">
            <v>72</v>
          </cell>
          <cell r="BE36">
            <v>59</v>
          </cell>
          <cell r="BF36">
            <v>77</v>
          </cell>
          <cell r="BG36">
            <v>70185</v>
          </cell>
          <cell r="BH36">
            <v>71</v>
          </cell>
          <cell r="BI36">
            <v>74</v>
          </cell>
          <cell r="BJ36">
            <v>0</v>
          </cell>
          <cell r="BK36">
            <v>75</v>
          </cell>
          <cell r="BL36">
            <v>69</v>
          </cell>
          <cell r="BM36">
            <v>0</v>
          </cell>
          <cell r="BN36">
            <v>8</v>
          </cell>
          <cell r="BO36">
            <v>56</v>
          </cell>
          <cell r="BP36">
            <v>75</v>
          </cell>
          <cell r="BQ36">
            <v>63</v>
          </cell>
          <cell r="BR36">
            <v>73</v>
          </cell>
          <cell r="BS36">
            <v>73</v>
          </cell>
          <cell r="BT36">
            <v>67</v>
          </cell>
          <cell r="BU36">
            <v>71</v>
          </cell>
          <cell r="BV36">
            <v>64</v>
          </cell>
          <cell r="BW36">
            <v>87</v>
          </cell>
          <cell r="BX36">
            <v>63</v>
          </cell>
          <cell r="BY36">
            <v>71</v>
          </cell>
          <cell r="BZ36">
            <v>71</v>
          </cell>
          <cell r="CA36">
            <v>68</v>
          </cell>
          <cell r="CB36">
            <v>72</v>
          </cell>
          <cell r="CC36">
            <v>87</v>
          </cell>
        </row>
      </sheetData>
      <sheetData sheetId="11" refreshError="1">
        <row r="1">
          <cell r="A1" t="str">
            <v>Distributor Data for Year ended Dec 31st, 2011</v>
          </cell>
          <cell r="D1" t="str">
            <v>Algoma Power Inc.</v>
          </cell>
          <cell r="E1" t="str">
            <v>Atikokan Hydro Inc.</v>
          </cell>
          <cell r="F1" t="str">
            <v>Bluewater Power Distribution Corporation</v>
          </cell>
          <cell r="G1" t="str">
            <v>Brant County Power Inc.</v>
          </cell>
          <cell r="H1" t="str">
            <v>Brantford Power Inc.</v>
          </cell>
          <cell r="I1" t="str">
            <v>Burlington Hydro Inc.</v>
          </cell>
          <cell r="J1" t="str">
            <v>Cambridge and North Dumfries Hydro Inc.</v>
          </cell>
          <cell r="K1" t="str">
            <v>Fort Erie (CNP)</v>
          </cell>
          <cell r="L1" t="str">
            <v>Centre Wellington Hydro Ltd.</v>
          </cell>
          <cell r="M1" t="str">
            <v>Chapleau Public Utilities Corporation</v>
          </cell>
          <cell r="N1" t="str">
            <v>Chatham-Kent Hydro Inc.</v>
          </cell>
          <cell r="O1" t="str">
            <v>Clinton Power Corporation</v>
          </cell>
          <cell r="P1" t="str">
            <v>COLLUS Power Corporation</v>
          </cell>
          <cell r="Q1" t="str">
            <v>Cooperative Hydro Embrun Inc.</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Frances Power Corporation</v>
          </cell>
          <cell r="Z1" t="str">
            <v>Greater Sudbury Hydro Inc.</v>
          </cell>
          <cell r="AA1" t="str">
            <v>Grimsby Power Incorporated</v>
          </cell>
          <cell r="AB1" t="str">
            <v>Guelph Hydro Electric Systems Inc.</v>
          </cell>
          <cell r="AC1" t="str">
            <v>Haldimand County Hydro Inc.</v>
          </cell>
          <cell r="AD1" t="str">
            <v>Halton Hills Hydro Inc.</v>
          </cell>
          <cell r="AE1" t="str">
            <v>Hearst Power Distribution Company Limited</v>
          </cell>
          <cell r="AF1" t="str">
            <v>Horizon Utilities Corporation</v>
          </cell>
          <cell r="AG1" t="str">
            <v>Hydro 2000 Inc.</v>
          </cell>
          <cell r="AH1" t="str">
            <v>Hydro Hawkesbury Inc.</v>
          </cell>
          <cell r="AI1" t="str">
            <v>Hydro One Brampton Networks Inc.</v>
          </cell>
          <cell r="AJ1" t="str">
            <v>Hydro One Networks Inc.</v>
          </cell>
          <cell r="AK1" t="str">
            <v>Hydro Ottawa Limited</v>
          </cell>
          <cell r="AL1" t="str">
            <v>Innisfil Hydro Distribution Systems Limited</v>
          </cell>
          <cell r="AM1" t="str">
            <v>Kenora Hydro Electric Corporation Ltd.</v>
          </cell>
          <cell r="AN1" t="str">
            <v>Kingston Hydro Corporation</v>
          </cell>
          <cell r="AO1" t="str">
            <v>Kitchener-Wilmot Hydro Inc.</v>
          </cell>
          <cell r="AP1" t="str">
            <v>Lakefront Utilities Inc.</v>
          </cell>
          <cell r="AQ1" t="str">
            <v>Lakeland Power Distribution Ltd.</v>
          </cell>
          <cell r="AR1" t="str">
            <v>London Hydro Inc.</v>
          </cell>
          <cell r="AS1" t="str">
            <v>Middlesex Power Distribution Corporation</v>
          </cell>
          <cell r="AT1" t="str">
            <v>Midland Power Utility Corporation</v>
          </cell>
          <cell r="AU1" t="str">
            <v>Milton Hydro Distribution Inc.</v>
          </cell>
          <cell r="AV1" t="str">
            <v>Newmarket - Tay Power Distribution Ltd.</v>
          </cell>
          <cell r="AW1" t="str">
            <v>Niagara Peninsula Energy Inc.</v>
          </cell>
          <cell r="AX1" t="str">
            <v>Niagara-on-the-Lake Hydro Inc.</v>
          </cell>
          <cell r="AY1" t="str">
            <v>Norfolk Power Distribution Inc.</v>
          </cell>
          <cell r="AZ1" t="str">
            <v>North Bay Hydro Distribution Limited</v>
          </cell>
          <cell r="BA1" t="str">
            <v>Northern Ontario Wires Inc.</v>
          </cell>
          <cell r="BB1" t="str">
            <v>Oakville Hydro Electricity Distribution Inc.</v>
          </cell>
          <cell r="BC1" t="str">
            <v>Orangeville Hydro Limited</v>
          </cell>
          <cell r="BD1" t="str">
            <v>Orillia Power Distribution Corporation</v>
          </cell>
          <cell r="BE1" t="str">
            <v>Oshawa PUC Networks Inc.</v>
          </cell>
          <cell r="BF1" t="str">
            <v>Ottawa River Power Corporation</v>
          </cell>
          <cell r="BG1" t="str">
            <v>Parry Sound Power Corporation</v>
          </cell>
          <cell r="BH1" t="str">
            <v>Peterborough Distribution Incorporated</v>
          </cell>
          <cell r="BI1" t="str">
            <v>Port Colborne (CNP)</v>
          </cell>
          <cell r="BJ1" t="str">
            <v>PowerStream Inc.</v>
          </cell>
          <cell r="BK1" t="str">
            <v>PUC Distribution Inc.</v>
          </cell>
          <cell r="BL1" t="str">
            <v>Renfrew Hydro Inc.</v>
          </cell>
          <cell r="BM1" t="str">
            <v>Rideau St. Lawrence Distribution Inc.</v>
          </cell>
          <cell r="BN1" t="str">
            <v>Sioux Lookout Hydro Inc.</v>
          </cell>
          <cell r="BO1" t="str">
            <v>St. Thomas Energy Inc.</v>
          </cell>
          <cell r="BP1" t="str">
            <v>Thunder Bay Hydro Electricity Distribution Inc.</v>
          </cell>
          <cell r="BQ1" t="str">
            <v>Tillsonburg Hydro Inc.</v>
          </cell>
          <cell r="BR1" t="str">
            <v>Toronto Hydro-Electric System Limited</v>
          </cell>
          <cell r="BS1" t="str">
            <v>Veridian Connections Inc.</v>
          </cell>
          <cell r="BT1" t="str">
            <v>Wasaga Distribution Inc.</v>
          </cell>
          <cell r="BU1" t="str">
            <v>Waterloo North Hydro Inc.</v>
          </cell>
          <cell r="BV1" t="str">
            <v>Welland Hydro-Electric System Corp.</v>
          </cell>
          <cell r="BW1" t="str">
            <v>Wellington North Power Inc.</v>
          </cell>
          <cell r="BX1" t="str">
            <v>West Coast Huron Energy Inc.</v>
          </cell>
          <cell r="BY1" t="str">
            <v>West Perth Power Inc.</v>
          </cell>
          <cell r="BZ1" t="str">
            <v>Westario Power Inc.</v>
          </cell>
          <cell r="CA1" t="str">
            <v>Whitby Hydro Electric Corporation</v>
          </cell>
          <cell r="CB1" t="str">
            <v>Woodstock Hydro Services Inc.</v>
          </cell>
          <cell r="CC1" t="str">
            <v>Eastern Ontario Power Inc.</v>
          </cell>
        </row>
        <row r="2">
          <cell r="A2" t="str">
            <v>PEG Variables</v>
          </cell>
          <cell r="B2" t="str">
            <v>Name</v>
          </cell>
          <cell r="C2" t="str">
            <v>Year</v>
          </cell>
        </row>
        <row r="4">
          <cell r="A4" t="str">
            <v>Total Plant in Service</v>
          </cell>
          <cell r="B4" t="str">
            <v>PTOT</v>
          </cell>
          <cell r="C4">
            <v>2011</v>
          </cell>
          <cell r="D4">
            <v>125850094.08999999</v>
          </cell>
          <cell r="E4">
            <v>5224251.2700000005</v>
          </cell>
          <cell r="F4">
            <v>112634407</v>
          </cell>
          <cell r="G4">
            <v>29895756.27</v>
          </cell>
          <cell r="H4">
            <v>96442334.849999994</v>
          </cell>
          <cell r="I4">
            <v>234956170.01999998</v>
          </cell>
          <cell r="J4">
            <v>192413506</v>
          </cell>
          <cell r="K4">
            <v>93206044.000000015</v>
          </cell>
          <cell r="L4">
            <v>17807505.149999999</v>
          </cell>
          <cell r="M4">
            <v>2107829.7799999998</v>
          </cell>
          <cell r="N4">
            <v>89517793.439999983</v>
          </cell>
          <cell r="O4" t="e">
            <v>#N/A</v>
          </cell>
          <cell r="P4">
            <v>38428841.859999999</v>
          </cell>
          <cell r="Q4">
            <v>3522012.040000001</v>
          </cell>
          <cell r="R4">
            <v>26499928.68</v>
          </cell>
          <cell r="S4">
            <v>874218682.37999988</v>
          </cell>
          <cell r="T4">
            <v>319618707.81</v>
          </cell>
          <cell r="U4">
            <v>42335149.559999995</v>
          </cell>
          <cell r="V4">
            <v>7467515.2400000012</v>
          </cell>
          <cell r="W4">
            <v>63672138.839999996</v>
          </cell>
          <cell r="X4">
            <v>84310398.670000002</v>
          </cell>
          <cell r="Y4">
            <v>10629132.750000002</v>
          </cell>
          <cell r="Z4">
            <v>188982217.20999998</v>
          </cell>
          <cell r="AA4">
            <v>30819371.670000002</v>
          </cell>
          <cell r="AB4">
            <v>191891362.99000001</v>
          </cell>
          <cell r="AC4">
            <v>66179542.329999998</v>
          </cell>
          <cell r="AD4">
            <v>57800219</v>
          </cell>
          <cell r="AE4">
            <v>3872939.17</v>
          </cell>
          <cell r="AF4">
            <v>676539038.45999992</v>
          </cell>
          <cell r="AG4">
            <v>1089603.08</v>
          </cell>
          <cell r="AH4">
            <v>3885578.19</v>
          </cell>
          <cell r="AI4">
            <v>637549843.93000007</v>
          </cell>
          <cell r="AJ4">
            <v>7860833259.8099995</v>
          </cell>
          <cell r="AK4">
            <v>1160073945.05</v>
          </cell>
          <cell r="AL4">
            <v>59865833.889999986</v>
          </cell>
          <cell r="AM4">
            <v>15360882.779999999</v>
          </cell>
          <cell r="AN4">
            <v>51115070</v>
          </cell>
          <cell r="AO4">
            <v>329642639.25</v>
          </cell>
          <cell r="AP4">
            <v>21795982.379999999</v>
          </cell>
          <cell r="AQ4">
            <v>30524987.689999998</v>
          </cell>
          <cell r="AR4">
            <v>408055347.51999998</v>
          </cell>
          <cell r="AS4">
            <v>21175696.340000004</v>
          </cell>
          <cell r="AT4">
            <v>24671443.300000001</v>
          </cell>
          <cell r="AU4">
            <v>144101184</v>
          </cell>
          <cell r="AV4">
            <v>119443795.72000001</v>
          </cell>
          <cell r="AW4">
            <v>218322705.93999997</v>
          </cell>
          <cell r="AX4">
            <v>46762239.200000003</v>
          </cell>
          <cell r="AY4">
            <v>88030720.170000002</v>
          </cell>
          <cell r="AZ4">
            <v>100796808.36000001</v>
          </cell>
          <cell r="BA4">
            <v>7865405.7200000007</v>
          </cell>
          <cell r="BB4">
            <v>270625467.22000003</v>
          </cell>
          <cell r="BC4">
            <v>35782607.49000001</v>
          </cell>
          <cell r="BD4">
            <v>34333810.549999997</v>
          </cell>
          <cell r="BE4">
            <v>172069560.06000003</v>
          </cell>
          <cell r="BF4">
            <v>26471326.210000005</v>
          </cell>
          <cell r="BG4">
            <v>12139958.049999999</v>
          </cell>
          <cell r="BH4">
            <v>90945334.389999971</v>
          </cell>
          <cell r="BI4">
            <v>16752395.579999998</v>
          </cell>
          <cell r="BJ4">
            <v>1619407126.1500003</v>
          </cell>
          <cell r="BK4">
            <v>99682620</v>
          </cell>
          <cell r="BL4">
            <v>13229840.120000001</v>
          </cell>
          <cell r="BM4">
            <v>6974954.9600000009</v>
          </cell>
          <cell r="BN4">
            <v>8575068.2000000011</v>
          </cell>
          <cell r="BO4">
            <v>48155190.470000006</v>
          </cell>
          <cell r="BP4">
            <v>166583882.19999999</v>
          </cell>
          <cell r="BQ4">
            <v>18150571.300000001</v>
          </cell>
          <cell r="BR4">
            <v>4902256189.1300001</v>
          </cell>
          <cell r="BS4">
            <v>385442693</v>
          </cell>
          <cell r="BT4">
            <v>24550154.629999999</v>
          </cell>
          <cell r="BU4">
            <v>292818499</v>
          </cell>
          <cell r="BV4">
            <v>52258110.830000006</v>
          </cell>
          <cell r="BW4">
            <v>11566919.860000001</v>
          </cell>
          <cell r="BX4">
            <v>6465698</v>
          </cell>
          <cell r="BY4" t="e">
            <v>#N/A</v>
          </cell>
          <cell r="BZ4">
            <v>54544098</v>
          </cell>
          <cell r="CA4">
            <v>161115415.54999998</v>
          </cell>
          <cell r="CB4">
            <v>47355941.629999995</v>
          </cell>
          <cell r="CC4">
            <v>0</v>
          </cell>
        </row>
        <row r="5">
          <cell r="A5" t="str">
            <v>Accumulated Amortization</v>
          </cell>
          <cell r="B5" t="str">
            <v>ACCDEP</v>
          </cell>
          <cell r="C5">
            <v>2011</v>
          </cell>
          <cell r="D5">
            <v>-52122906.090000004</v>
          </cell>
          <cell r="E5">
            <v>-3124959.67</v>
          </cell>
          <cell r="F5">
            <v>-48565489</v>
          </cell>
          <cell r="G5">
            <v>-10572447.83</v>
          </cell>
          <cell r="H5">
            <v>-30219185.079999998</v>
          </cell>
          <cell r="I5">
            <v>-125888831.08</v>
          </cell>
          <cell r="J5">
            <v>-90948461</v>
          </cell>
          <cell r="K5">
            <v>-39173508.390000001</v>
          </cell>
          <cell r="L5">
            <v>-9831269.0199999996</v>
          </cell>
          <cell r="M5">
            <v>-1364869.56</v>
          </cell>
          <cell r="N5">
            <v>-35994406.350000001</v>
          </cell>
          <cell r="O5" t="e">
            <v>#N/A</v>
          </cell>
          <cell r="P5">
            <v>-14872687.140000001</v>
          </cell>
          <cell r="Q5">
            <v>-1251985.6499999999</v>
          </cell>
          <cell r="R5">
            <v>-14871786.390000001</v>
          </cell>
          <cell r="S5">
            <v>-425820957.5</v>
          </cell>
          <cell r="T5">
            <v>-130864724.44</v>
          </cell>
          <cell r="U5">
            <v>-14546687.220000001</v>
          </cell>
          <cell r="V5">
            <v>-4891084.3899999997</v>
          </cell>
          <cell r="W5">
            <v>-18481858.18</v>
          </cell>
          <cell r="X5">
            <v>-46584221.289999999</v>
          </cell>
          <cell r="Y5">
            <v>-7758541.1600000001</v>
          </cell>
          <cell r="Z5">
            <v>-108870023.64</v>
          </cell>
          <cell r="AA5">
            <v>-13605416.74</v>
          </cell>
          <cell r="AB5">
            <v>-49185489.840000004</v>
          </cell>
          <cell r="AC5">
            <v>-25539682.400000002</v>
          </cell>
          <cell r="AD5">
            <v>-21309808</v>
          </cell>
          <cell r="AE5">
            <v>-3163486.41</v>
          </cell>
          <cell r="AF5">
            <v>-325707010.31999999</v>
          </cell>
          <cell r="AG5">
            <v>-486335.76</v>
          </cell>
          <cell r="AH5">
            <v>-1779449.81</v>
          </cell>
          <cell r="AI5">
            <v>-258823741.33000001</v>
          </cell>
          <cell r="AJ5">
            <v>-3024138817.3400002</v>
          </cell>
          <cell r="AK5">
            <v>-437985696.65000004</v>
          </cell>
          <cell r="AL5">
            <v>-27938674.370000001</v>
          </cell>
          <cell r="AM5">
            <v>-6780060.5800000001</v>
          </cell>
          <cell r="AN5">
            <v>-19543782</v>
          </cell>
          <cell r="AO5">
            <v>-133068380.33</v>
          </cell>
          <cell r="AP5">
            <v>-8338498.3799999999</v>
          </cell>
          <cell r="AQ5">
            <v>-10548742.58</v>
          </cell>
          <cell r="AR5">
            <v>-180949327.31999999</v>
          </cell>
          <cell r="AS5">
            <v>-11432833.890000001</v>
          </cell>
          <cell r="AT5">
            <v>-12270092.02</v>
          </cell>
          <cell r="AU5">
            <v>-61079639</v>
          </cell>
          <cell r="AV5">
            <v>-47531257</v>
          </cell>
          <cell r="AW5">
            <v>-104858659.13</v>
          </cell>
          <cell r="AX5">
            <v>-21171345.039999999</v>
          </cell>
          <cell r="AY5">
            <v>-28096543.640000001</v>
          </cell>
          <cell r="AZ5">
            <v>-51556263.5</v>
          </cell>
          <cell r="BA5">
            <v>-3468334.68</v>
          </cell>
          <cell r="BB5">
            <v>-92913946.400000006</v>
          </cell>
          <cell r="BC5">
            <v>-17739126.059999999</v>
          </cell>
          <cell r="BD5">
            <v>-18004651.289999999</v>
          </cell>
          <cell r="BE5">
            <v>-82243764.090000004</v>
          </cell>
          <cell r="BF5">
            <v>-16998913.510000002</v>
          </cell>
          <cell r="BG5">
            <v>-7400061.8200000003</v>
          </cell>
          <cell r="BH5">
            <v>-33043910.699999999</v>
          </cell>
          <cell r="BI5">
            <v>-2707144.5300000003</v>
          </cell>
          <cell r="BJ5">
            <v>-664848363.53999996</v>
          </cell>
          <cell r="BK5">
            <v>-49620201</v>
          </cell>
          <cell r="BL5">
            <v>-8580105.6899999995</v>
          </cell>
          <cell r="BM5">
            <v>-2232001.13</v>
          </cell>
          <cell r="BN5">
            <v>-3236651.6</v>
          </cell>
          <cell r="BO5">
            <v>-22001262.23</v>
          </cell>
          <cell r="BP5">
            <v>-90481827.459999993</v>
          </cell>
          <cell r="BQ5">
            <v>-9385731.8499999996</v>
          </cell>
          <cell r="BR5">
            <v>-2424230703.5600004</v>
          </cell>
          <cell r="BS5">
            <v>-198080627</v>
          </cell>
          <cell r="BT5">
            <v>-10758555.029999999</v>
          </cell>
          <cell r="BU5">
            <v>-113739171</v>
          </cell>
          <cell r="BV5">
            <v>-27863508.84</v>
          </cell>
          <cell r="BW5">
            <v>-6335545.21</v>
          </cell>
          <cell r="BX5">
            <v>-2126235</v>
          </cell>
          <cell r="BY5" t="e">
            <v>#N/A</v>
          </cell>
          <cell r="BZ5">
            <v>-17079279</v>
          </cell>
          <cell r="CA5">
            <v>-70410934.049999997</v>
          </cell>
          <cell r="CB5">
            <v>-19260341.66</v>
          </cell>
          <cell r="CC5">
            <v>0</v>
          </cell>
        </row>
        <row r="6">
          <cell r="A6" t="str">
            <v>Amortization Expense</v>
          </cell>
        </row>
        <row r="7">
          <cell r="A7" t="str">
            <v>Plant Additions</v>
          </cell>
          <cell r="B7" t="str">
            <v>PADD</v>
          </cell>
          <cell r="C7">
            <v>2011</v>
          </cell>
          <cell r="D7">
            <v>10996795</v>
          </cell>
          <cell r="E7">
            <v>77623</v>
          </cell>
          <cell r="F7">
            <v>5392223</v>
          </cell>
          <cell r="G7">
            <v>2818212</v>
          </cell>
          <cell r="H7">
            <v>4877144</v>
          </cell>
          <cell r="I7">
            <v>10310227.59</v>
          </cell>
          <cell r="J7">
            <v>9845215</v>
          </cell>
          <cell r="K7">
            <v>4418807.84</v>
          </cell>
          <cell r="L7">
            <v>778339.9</v>
          </cell>
          <cell r="M7">
            <v>10450.210000000001</v>
          </cell>
          <cell r="N7">
            <v>5234718.66</v>
          </cell>
          <cell r="O7" t="e">
            <v>#N/A</v>
          </cell>
          <cell r="P7">
            <v>2074625.41</v>
          </cell>
          <cell r="Q7">
            <v>66424.399999999994</v>
          </cell>
          <cell r="R7">
            <v>480331.29000000004</v>
          </cell>
          <cell r="S7">
            <v>48923842.310000002</v>
          </cell>
          <cell r="T7">
            <v>14352978</v>
          </cell>
          <cell r="U7">
            <v>2786470</v>
          </cell>
          <cell r="V7">
            <v>333755.63</v>
          </cell>
          <cell r="W7">
            <v>6166331.3300000001</v>
          </cell>
          <cell r="X7">
            <v>3621283</v>
          </cell>
          <cell r="Y7">
            <v>11146.800000000001</v>
          </cell>
          <cell r="Z7">
            <v>7725292.7000000002</v>
          </cell>
          <cell r="AA7">
            <v>1226678.3999999999</v>
          </cell>
          <cell r="AB7">
            <v>24307230</v>
          </cell>
          <cell r="AC7">
            <v>4947158</v>
          </cell>
          <cell r="AD7">
            <v>4345429</v>
          </cell>
          <cell r="AE7">
            <v>28364.66</v>
          </cell>
          <cell r="AF7">
            <v>39548836</v>
          </cell>
          <cell r="AG7">
            <v>65521.440000000002</v>
          </cell>
          <cell r="AH7">
            <v>188178.68</v>
          </cell>
          <cell r="AI7">
            <v>38257711</v>
          </cell>
          <cell r="AJ7">
            <v>730752993</v>
          </cell>
          <cell r="AK7">
            <v>81912537</v>
          </cell>
          <cell r="AL7">
            <v>3605881</v>
          </cell>
          <cell r="AM7">
            <v>661400.84</v>
          </cell>
          <cell r="AN7">
            <v>6208435</v>
          </cell>
          <cell r="AO7">
            <v>22909723.449999999</v>
          </cell>
          <cell r="AP7">
            <v>1355825.79</v>
          </cell>
          <cell r="AQ7">
            <v>2535288.7999999998</v>
          </cell>
          <cell r="AR7">
            <v>29231897.609999999</v>
          </cell>
          <cell r="AS7">
            <v>1279610.8400000001</v>
          </cell>
          <cell r="AT7">
            <v>1040739.82</v>
          </cell>
          <cell r="AU7">
            <v>9625504.5500000007</v>
          </cell>
          <cell r="AV7">
            <v>6432585.7800000003</v>
          </cell>
          <cell r="AW7">
            <v>9922020</v>
          </cell>
          <cell r="AX7">
            <v>2100669.59</v>
          </cell>
          <cell r="AY7">
            <v>5761971.7999999998</v>
          </cell>
          <cell r="AZ7">
            <v>7483082.4199999999</v>
          </cell>
          <cell r="BA7">
            <v>1430450.2</v>
          </cell>
          <cell r="BB7">
            <v>29860999.989999998</v>
          </cell>
          <cell r="BC7">
            <v>1597404.52</v>
          </cell>
          <cell r="BD7">
            <v>1899562</v>
          </cell>
          <cell r="BE7">
            <v>18284376</v>
          </cell>
          <cell r="BF7">
            <v>767212.21</v>
          </cell>
          <cell r="BG7">
            <v>353225.53</v>
          </cell>
          <cell r="BH7">
            <v>6203278</v>
          </cell>
          <cell r="BI7">
            <v>1409893.3900000001</v>
          </cell>
          <cell r="BJ7">
            <v>113399335.43000001</v>
          </cell>
          <cell r="BK7">
            <v>12862025</v>
          </cell>
          <cell r="BL7">
            <v>518263</v>
          </cell>
          <cell r="BM7">
            <v>516578</v>
          </cell>
          <cell r="BN7">
            <v>325819.82</v>
          </cell>
          <cell r="BO7">
            <v>2031855.44</v>
          </cell>
          <cell r="BP7">
            <v>11195367</v>
          </cell>
          <cell r="BQ7">
            <v>821257</v>
          </cell>
          <cell r="BR7">
            <v>470688548.31999999</v>
          </cell>
          <cell r="BS7">
            <v>25290429</v>
          </cell>
          <cell r="BT7">
            <v>617100.76</v>
          </cell>
          <cell r="BU7">
            <v>38214923</v>
          </cell>
          <cell r="BV7">
            <v>2484168</v>
          </cell>
          <cell r="BW7">
            <v>576440.37</v>
          </cell>
          <cell r="BX7">
            <v>492367</v>
          </cell>
          <cell r="BY7" t="e">
            <v>#N/A</v>
          </cell>
          <cell r="BZ7">
            <v>4329738</v>
          </cell>
          <cell r="CA7">
            <v>5080096</v>
          </cell>
          <cell r="CB7">
            <v>6422281.9800000004</v>
          </cell>
          <cell r="CC7">
            <v>1003911.56</v>
          </cell>
        </row>
        <row r="8">
          <cell r="A8" t="str">
            <v>OM&amp;A Expense</v>
          </cell>
          <cell r="B8" t="str">
            <v>COMA</v>
          </cell>
          <cell r="C8">
            <v>2011</v>
          </cell>
          <cell r="D8">
            <v>9716668.379999999</v>
          </cell>
          <cell r="E8">
            <v>933668.64</v>
          </cell>
          <cell r="F8">
            <v>10829934</v>
          </cell>
          <cell r="G8">
            <v>4555301.87</v>
          </cell>
          <cell r="H8">
            <v>6704261.8000000007</v>
          </cell>
          <cell r="I8">
            <v>14278410.779999999</v>
          </cell>
          <cell r="J8">
            <v>10613508</v>
          </cell>
          <cell r="K8">
            <v>5221144.63</v>
          </cell>
          <cell r="L8">
            <v>1924698.5699999998</v>
          </cell>
          <cell r="M8">
            <v>531716.38</v>
          </cell>
          <cell r="N8">
            <v>6550637.2800000012</v>
          </cell>
          <cell r="O8" t="e">
            <v>#N/A</v>
          </cell>
          <cell r="P8">
            <v>4012963.25</v>
          </cell>
          <cell r="Q8">
            <v>531002.76</v>
          </cell>
          <cell r="R8">
            <v>2069968.6400000004</v>
          </cell>
          <cell r="S8">
            <v>42768101.390000001</v>
          </cell>
          <cell r="T8">
            <v>22397702.23</v>
          </cell>
          <cell r="U8">
            <v>5670359.0700000003</v>
          </cell>
          <cell r="V8">
            <v>1050769.625</v>
          </cell>
          <cell r="W8">
            <v>5385334.6500000004</v>
          </cell>
          <cell r="X8">
            <v>3908316.23</v>
          </cell>
          <cell r="Y8">
            <v>1291776.72</v>
          </cell>
          <cell r="Z8">
            <v>12049089.35</v>
          </cell>
          <cell r="AA8">
            <v>2078668.08</v>
          </cell>
          <cell r="AB8">
            <v>12594875.43</v>
          </cell>
          <cell r="AC8">
            <v>7171214.3900000006</v>
          </cell>
          <cell r="AD8">
            <v>4766673</v>
          </cell>
          <cell r="AE8">
            <v>810198.53999999992</v>
          </cell>
          <cell r="AF8">
            <v>40753989.579999998</v>
          </cell>
          <cell r="AG8">
            <v>301314.90000000008</v>
          </cell>
          <cell r="AH8">
            <v>891994.29999999993</v>
          </cell>
          <cell r="AI8">
            <v>19508263.439999998</v>
          </cell>
          <cell r="AJ8">
            <v>524798322.97000003</v>
          </cell>
          <cell r="AK8">
            <v>56871338.349999994</v>
          </cell>
          <cell r="AL8">
            <v>4096017.67</v>
          </cell>
          <cell r="AM8">
            <v>1991091.3499999999</v>
          </cell>
          <cell r="AN8">
            <v>5768581</v>
          </cell>
          <cell r="AO8">
            <v>14058260.18</v>
          </cell>
          <cell r="AP8">
            <v>2217997.3800000004</v>
          </cell>
          <cell r="AQ8">
            <v>2856629.6800000006</v>
          </cell>
          <cell r="AR8">
            <v>30075780.630000003</v>
          </cell>
          <cell r="AS8">
            <v>1712299.3099999998</v>
          </cell>
          <cell r="AT8">
            <v>1879897.87</v>
          </cell>
          <cell r="AU8">
            <v>6368533</v>
          </cell>
          <cell r="AV8">
            <v>6540075.3000000007</v>
          </cell>
          <cell r="AW8">
            <v>13737673.52</v>
          </cell>
          <cell r="AX8">
            <v>1885320.3199999998</v>
          </cell>
          <cell r="AY8">
            <v>4609986.24</v>
          </cell>
          <cell r="AZ8">
            <v>4996953.09</v>
          </cell>
          <cell r="BA8">
            <v>2091310.31</v>
          </cell>
          <cell r="BB8">
            <v>12832817.600000001</v>
          </cell>
          <cell r="BC8">
            <v>2834444.7600000002</v>
          </cell>
          <cell r="BD8">
            <v>4405707.6100000003</v>
          </cell>
          <cell r="BE8">
            <v>9471777.8399999999</v>
          </cell>
          <cell r="BF8">
            <v>2615907.1300000004</v>
          </cell>
          <cell r="BG8">
            <v>1301891.3899999999</v>
          </cell>
          <cell r="BH8">
            <v>6718432.8800000008</v>
          </cell>
          <cell r="BI8">
            <v>3601276</v>
          </cell>
          <cell r="BJ8">
            <v>57831837.340000004</v>
          </cell>
          <cell r="BK8">
            <v>8475990</v>
          </cell>
          <cell r="BL8">
            <v>1084572.3800000001</v>
          </cell>
          <cell r="BM8">
            <v>1546298.84</v>
          </cell>
          <cell r="BN8">
            <v>1140634.92</v>
          </cell>
          <cell r="BO8">
            <v>3450897.29</v>
          </cell>
          <cell r="BP8">
            <v>11780375.18</v>
          </cell>
          <cell r="BQ8">
            <v>2127161.3800000004</v>
          </cell>
          <cell r="BR8">
            <v>219301208.17000002</v>
          </cell>
          <cell r="BS8">
            <v>20308168</v>
          </cell>
          <cell r="BT8">
            <v>2178363.58</v>
          </cell>
          <cell r="BU8">
            <v>9428211</v>
          </cell>
          <cell r="BV8">
            <v>5112142.45</v>
          </cell>
          <cell r="BW8">
            <v>1542486.42</v>
          </cell>
          <cell r="BX8">
            <v>1376820</v>
          </cell>
          <cell r="BY8" t="e">
            <v>#N/A</v>
          </cell>
          <cell r="BZ8">
            <v>4521400</v>
          </cell>
          <cell r="CA8">
            <v>8403954.5700000003</v>
          </cell>
          <cell r="CB8">
            <v>3718347.5000000005</v>
          </cell>
          <cell r="CC8">
            <v>0</v>
          </cell>
        </row>
        <row r="9">
          <cell r="A9" t="str">
            <v>Income Taxes</v>
          </cell>
          <cell r="B9" t="str">
            <v>CTAXINC</v>
          </cell>
          <cell r="C9">
            <v>2011</v>
          </cell>
          <cell r="D9">
            <v>256419</v>
          </cell>
          <cell r="E9">
            <v>92771</v>
          </cell>
          <cell r="F9">
            <v>525000</v>
          </cell>
          <cell r="G9">
            <v>331241</v>
          </cell>
          <cell r="H9">
            <v>770034</v>
          </cell>
          <cell r="I9">
            <v>1382584.38</v>
          </cell>
          <cell r="J9">
            <v>1658699</v>
          </cell>
          <cell r="K9">
            <v>105151.73</v>
          </cell>
          <cell r="L9">
            <v>1322</v>
          </cell>
          <cell r="M9">
            <v>0</v>
          </cell>
          <cell r="N9">
            <v>372028</v>
          </cell>
          <cell r="O9" t="e">
            <v>#N/A</v>
          </cell>
          <cell r="P9">
            <v>125438</v>
          </cell>
          <cell r="Q9">
            <v>23202</v>
          </cell>
          <cell r="R9">
            <v>216886.96</v>
          </cell>
          <cell r="S9">
            <v>3190224.4</v>
          </cell>
          <cell r="T9">
            <v>1809267.63</v>
          </cell>
          <cell r="U9">
            <v>38640.520000000004</v>
          </cell>
          <cell r="V9">
            <v>20688</v>
          </cell>
          <cell r="W9">
            <v>383000</v>
          </cell>
          <cell r="X9">
            <v>628000</v>
          </cell>
          <cell r="Y9">
            <v>-18585</v>
          </cell>
          <cell r="Z9">
            <v>1785193</v>
          </cell>
          <cell r="AA9">
            <v>29049.42</v>
          </cell>
          <cell r="AB9">
            <v>1452000</v>
          </cell>
          <cell r="AC9">
            <v>958816</v>
          </cell>
          <cell r="AD9">
            <v>443604</v>
          </cell>
          <cell r="AE9">
            <v>123666</v>
          </cell>
          <cell r="AF9">
            <v>5924016.5899999999</v>
          </cell>
          <cell r="AG9">
            <v>-7239</v>
          </cell>
          <cell r="AH9">
            <v>-36001</v>
          </cell>
          <cell r="AI9">
            <v>3025368.73</v>
          </cell>
          <cell r="AJ9">
            <v>66087660.909999996</v>
          </cell>
          <cell r="AK9">
            <v>8311816</v>
          </cell>
          <cell r="AL9">
            <v>293400</v>
          </cell>
          <cell r="AM9">
            <v>13631</v>
          </cell>
          <cell r="AN9">
            <v>133098</v>
          </cell>
          <cell r="AO9">
            <v>2430985.7800000003</v>
          </cell>
          <cell r="AP9">
            <v>190000</v>
          </cell>
          <cell r="AQ9">
            <v>140548</v>
          </cell>
          <cell r="AR9">
            <v>1600402.96</v>
          </cell>
          <cell r="AS9">
            <v>38394</v>
          </cell>
          <cell r="AT9">
            <v>166687</v>
          </cell>
          <cell r="AU9">
            <v>609466</v>
          </cell>
          <cell r="AV9">
            <v>0</v>
          </cell>
          <cell r="AW9">
            <v>1342276.11</v>
          </cell>
          <cell r="AX9">
            <v>180129.57</v>
          </cell>
          <cell r="AY9">
            <v>276500.25</v>
          </cell>
          <cell r="AZ9">
            <v>709730.20000000007</v>
          </cell>
          <cell r="BA9">
            <v>-244082</v>
          </cell>
          <cell r="BB9">
            <v>-24234</v>
          </cell>
          <cell r="BC9">
            <v>213493</v>
          </cell>
          <cell r="BD9">
            <v>292000</v>
          </cell>
          <cell r="BE9">
            <v>1637431.7000000002</v>
          </cell>
          <cell r="BF9">
            <v>109813</v>
          </cell>
          <cell r="BG9">
            <v>35400</v>
          </cell>
          <cell r="BH9">
            <v>870496</v>
          </cell>
          <cell r="BI9">
            <v>-16448.080000000002</v>
          </cell>
          <cell r="BJ9">
            <v>5221900.68</v>
          </cell>
          <cell r="BK9">
            <v>466500</v>
          </cell>
          <cell r="BL9">
            <v>32633</v>
          </cell>
          <cell r="BM9">
            <v>7685</v>
          </cell>
          <cell r="BN9">
            <v>29731.99</v>
          </cell>
          <cell r="BO9">
            <v>283808</v>
          </cell>
          <cell r="BP9">
            <v>661874.6</v>
          </cell>
          <cell r="BQ9">
            <v>85557</v>
          </cell>
          <cell r="BR9">
            <v>9031912</v>
          </cell>
          <cell r="BS9">
            <v>2037696</v>
          </cell>
          <cell r="BT9">
            <v>32490</v>
          </cell>
          <cell r="BU9">
            <v>1130160</v>
          </cell>
          <cell r="BV9">
            <v>188437</v>
          </cell>
          <cell r="BW9">
            <v>-45520</v>
          </cell>
          <cell r="BX9">
            <v>71232</v>
          </cell>
          <cell r="BY9" t="e">
            <v>#N/A</v>
          </cell>
          <cell r="BZ9">
            <v>221000</v>
          </cell>
          <cell r="CA9">
            <v>1058156.72</v>
          </cell>
          <cell r="CB9">
            <v>-37000</v>
          </cell>
          <cell r="CC9">
            <v>0</v>
          </cell>
        </row>
        <row r="10">
          <cell r="A10" t="str">
            <v>Customers</v>
          </cell>
          <cell r="B10" t="str">
            <v>YN</v>
          </cell>
          <cell r="C10">
            <v>2011</v>
          </cell>
          <cell r="D10">
            <v>11581</v>
          </cell>
          <cell r="E10">
            <v>1661</v>
          </cell>
          <cell r="F10">
            <v>35772</v>
          </cell>
          <cell r="G10">
            <v>9741</v>
          </cell>
          <cell r="H10">
            <v>37967</v>
          </cell>
          <cell r="I10">
            <v>64329</v>
          </cell>
          <cell r="J10">
            <v>51586</v>
          </cell>
          <cell r="K10">
            <v>15708</v>
          </cell>
          <cell r="L10">
            <v>6496</v>
          </cell>
          <cell r="M10">
            <v>1293</v>
          </cell>
          <cell r="N10">
            <v>32132</v>
          </cell>
          <cell r="O10" t="e">
            <v>#N/A</v>
          </cell>
          <cell r="P10">
            <v>15723</v>
          </cell>
          <cell r="Q10">
            <v>1954</v>
          </cell>
          <cell r="R10">
            <v>11276</v>
          </cell>
          <cell r="S10">
            <v>195381</v>
          </cell>
          <cell r="T10">
            <v>85083</v>
          </cell>
          <cell r="U10">
            <v>18094</v>
          </cell>
          <cell r="V10">
            <v>3299</v>
          </cell>
          <cell r="W10">
            <v>28094</v>
          </cell>
          <cell r="X10">
            <v>19885</v>
          </cell>
          <cell r="Y10">
            <v>3775</v>
          </cell>
          <cell r="Z10">
            <v>46748</v>
          </cell>
          <cell r="AA10">
            <v>10307</v>
          </cell>
          <cell r="AB10">
            <v>50859</v>
          </cell>
          <cell r="AC10">
            <v>21078</v>
          </cell>
          <cell r="AD10">
            <v>21232</v>
          </cell>
          <cell r="AE10">
            <v>2817</v>
          </cell>
          <cell r="AF10">
            <v>235327</v>
          </cell>
          <cell r="AG10">
            <v>1208</v>
          </cell>
          <cell r="AH10">
            <v>5521</v>
          </cell>
          <cell r="AI10">
            <v>137856</v>
          </cell>
          <cell r="AJ10">
            <v>1211071</v>
          </cell>
          <cell r="AK10">
            <v>305266</v>
          </cell>
          <cell r="AL10">
            <v>14826</v>
          </cell>
          <cell r="AM10">
            <v>5572</v>
          </cell>
          <cell r="AN10">
            <v>26844</v>
          </cell>
          <cell r="AO10">
            <v>87965</v>
          </cell>
          <cell r="AP10">
            <v>9976</v>
          </cell>
          <cell r="AQ10">
            <v>9598</v>
          </cell>
          <cell r="AR10">
            <v>148331</v>
          </cell>
          <cell r="AS10">
            <v>7988</v>
          </cell>
          <cell r="AT10">
            <v>6951</v>
          </cell>
          <cell r="AU10">
            <v>30485</v>
          </cell>
          <cell r="AV10">
            <v>33338</v>
          </cell>
          <cell r="AW10">
            <v>51162</v>
          </cell>
          <cell r="AX10">
            <v>8000</v>
          </cell>
          <cell r="AY10">
            <v>19032</v>
          </cell>
          <cell r="AZ10">
            <v>23850</v>
          </cell>
          <cell r="BA10">
            <v>6059</v>
          </cell>
          <cell r="BB10">
            <v>63614</v>
          </cell>
          <cell r="BC10">
            <v>11248</v>
          </cell>
          <cell r="BD10">
            <v>13035</v>
          </cell>
          <cell r="BE10">
            <v>53083</v>
          </cell>
          <cell r="BF10">
            <v>10555</v>
          </cell>
          <cell r="BG10">
            <v>3441</v>
          </cell>
          <cell r="BH10">
            <v>35270</v>
          </cell>
          <cell r="BI10">
            <v>9138</v>
          </cell>
          <cell r="BJ10">
            <v>332993</v>
          </cell>
          <cell r="BK10">
            <v>32998</v>
          </cell>
          <cell r="BL10">
            <v>4183</v>
          </cell>
          <cell r="BM10">
            <v>5839</v>
          </cell>
          <cell r="BN10">
            <v>2755</v>
          </cell>
          <cell r="BO10">
            <v>16436</v>
          </cell>
          <cell r="BP10">
            <v>49765</v>
          </cell>
          <cell r="BQ10">
            <v>6745</v>
          </cell>
          <cell r="BR10">
            <v>709323</v>
          </cell>
          <cell r="BS10">
            <v>113709</v>
          </cell>
          <cell r="BT10">
            <v>12324</v>
          </cell>
          <cell r="BU10">
            <v>52612</v>
          </cell>
          <cell r="BV10">
            <v>21768</v>
          </cell>
          <cell r="BW10">
            <v>3626</v>
          </cell>
          <cell r="BX10">
            <v>3697</v>
          </cell>
          <cell r="BY10" t="e">
            <v>#N/A</v>
          </cell>
          <cell r="BZ10">
            <v>22257</v>
          </cell>
          <cell r="CA10">
            <v>40337</v>
          </cell>
          <cell r="CB10">
            <v>15181</v>
          </cell>
          <cell r="CC10">
            <v>3551</v>
          </cell>
        </row>
        <row r="11">
          <cell r="A11" t="str">
            <v>Customers - Residential</v>
          </cell>
          <cell r="B11" t="str">
            <v>YNR</v>
          </cell>
          <cell r="C11">
            <v>2011</v>
          </cell>
          <cell r="D11">
            <v>10588</v>
          </cell>
          <cell r="E11">
            <v>1408</v>
          </cell>
          <cell r="F11">
            <v>31841</v>
          </cell>
          <cell r="G11">
            <v>8307</v>
          </cell>
          <cell r="H11">
            <v>34791</v>
          </cell>
          <cell r="I11">
            <v>58263</v>
          </cell>
          <cell r="J11">
            <v>46122</v>
          </cell>
          <cell r="K11">
            <v>14369</v>
          </cell>
          <cell r="L11">
            <v>5725</v>
          </cell>
          <cell r="M11">
            <v>1117</v>
          </cell>
          <cell r="N11">
            <v>28649</v>
          </cell>
          <cell r="O11" t="e">
            <v>#N/A</v>
          </cell>
          <cell r="P11">
            <v>13897</v>
          </cell>
          <cell r="Q11">
            <v>1785</v>
          </cell>
          <cell r="R11">
            <v>9964</v>
          </cell>
          <cell r="S11">
            <v>173444</v>
          </cell>
          <cell r="T11">
            <v>76915</v>
          </cell>
          <cell r="U11">
            <v>16148</v>
          </cell>
          <cell r="V11">
            <v>2849</v>
          </cell>
          <cell r="W11">
            <v>25989</v>
          </cell>
          <cell r="X11">
            <v>17653</v>
          </cell>
          <cell r="Y11">
            <v>3308</v>
          </cell>
          <cell r="Z11">
            <v>42279</v>
          </cell>
          <cell r="AA11">
            <v>9519</v>
          </cell>
          <cell r="AB11">
            <v>46519</v>
          </cell>
          <cell r="AC11">
            <v>18554</v>
          </cell>
          <cell r="AD11">
            <v>19354</v>
          </cell>
          <cell r="AE11">
            <v>2341</v>
          </cell>
          <cell r="AF11">
            <v>215025</v>
          </cell>
          <cell r="AG11">
            <v>1055</v>
          </cell>
          <cell r="AH11">
            <v>4835</v>
          </cell>
          <cell r="AI11">
            <v>127956</v>
          </cell>
          <cell r="AJ11">
            <v>1091935</v>
          </cell>
          <cell r="AK11">
            <v>278056</v>
          </cell>
          <cell r="AL11">
            <v>13854</v>
          </cell>
          <cell r="AM11">
            <v>4757</v>
          </cell>
          <cell r="AN11">
            <v>23258</v>
          </cell>
          <cell r="AO11">
            <v>79391</v>
          </cell>
          <cell r="AP11">
            <v>8767</v>
          </cell>
          <cell r="AQ11">
            <v>7930</v>
          </cell>
          <cell r="AR11">
            <v>134714</v>
          </cell>
          <cell r="AS11">
            <v>7111</v>
          </cell>
          <cell r="AT11">
            <v>6092</v>
          </cell>
          <cell r="AU11">
            <v>27826</v>
          </cell>
          <cell r="AV11">
            <v>29873</v>
          </cell>
          <cell r="AW11">
            <v>45996</v>
          </cell>
          <cell r="AX11">
            <v>6649</v>
          </cell>
          <cell r="AY11">
            <v>16880</v>
          </cell>
          <cell r="AZ11">
            <v>20960</v>
          </cell>
          <cell r="BA11">
            <v>5241</v>
          </cell>
          <cell r="BB11">
            <v>57781</v>
          </cell>
          <cell r="BC11">
            <v>10027</v>
          </cell>
          <cell r="BD11">
            <v>11525</v>
          </cell>
          <cell r="BE11">
            <v>48674</v>
          </cell>
          <cell r="BF11">
            <v>9037</v>
          </cell>
          <cell r="BG11">
            <v>2837</v>
          </cell>
          <cell r="BH11">
            <v>31314</v>
          </cell>
          <cell r="BI11">
            <v>8161</v>
          </cell>
          <cell r="BJ11">
            <v>297962</v>
          </cell>
          <cell r="BK11">
            <v>29163</v>
          </cell>
          <cell r="BL11">
            <v>3687</v>
          </cell>
          <cell r="BM11">
            <v>5004</v>
          </cell>
          <cell r="BN11">
            <v>2324</v>
          </cell>
          <cell r="BO11">
            <v>14580</v>
          </cell>
          <cell r="BP11">
            <v>44749</v>
          </cell>
          <cell r="BQ11">
            <v>5994</v>
          </cell>
          <cell r="BR11">
            <v>629049</v>
          </cell>
          <cell r="BS11">
            <v>104060</v>
          </cell>
          <cell r="BT11">
            <v>11504</v>
          </cell>
          <cell r="BU11">
            <v>46525</v>
          </cell>
          <cell r="BV11">
            <v>19905</v>
          </cell>
          <cell r="BW11">
            <v>3103</v>
          </cell>
          <cell r="BX11">
            <v>3198</v>
          </cell>
          <cell r="BY11" t="e">
            <v>#N/A</v>
          </cell>
          <cell r="BZ11">
            <v>19522</v>
          </cell>
          <cell r="CA11">
            <v>37921</v>
          </cell>
          <cell r="CB11">
            <v>13793</v>
          </cell>
          <cell r="CC11">
            <v>3123</v>
          </cell>
        </row>
        <row r="12">
          <cell r="A12" t="str">
            <v>Customers - Other</v>
          </cell>
          <cell r="B12" t="str">
            <v>YNO</v>
          </cell>
          <cell r="C12">
            <v>2011</v>
          </cell>
          <cell r="D12">
            <v>993</v>
          </cell>
          <cell r="E12">
            <v>253</v>
          </cell>
          <cell r="F12">
            <v>3931</v>
          </cell>
          <cell r="G12">
            <v>1434</v>
          </cell>
          <cell r="H12">
            <v>3176</v>
          </cell>
          <cell r="I12">
            <v>6066</v>
          </cell>
          <cell r="J12">
            <v>5464</v>
          </cell>
          <cell r="K12">
            <v>1339</v>
          </cell>
          <cell r="L12">
            <v>771</v>
          </cell>
          <cell r="M12">
            <v>176</v>
          </cell>
          <cell r="N12">
            <v>3483</v>
          </cell>
          <cell r="O12" t="e">
            <v>#N/A</v>
          </cell>
          <cell r="P12">
            <v>1826</v>
          </cell>
          <cell r="Q12">
            <v>169</v>
          </cell>
          <cell r="R12">
            <v>1312</v>
          </cell>
          <cell r="S12">
            <v>21937</v>
          </cell>
          <cell r="T12">
            <v>8168</v>
          </cell>
          <cell r="U12">
            <v>1946</v>
          </cell>
          <cell r="V12">
            <v>450</v>
          </cell>
          <cell r="W12">
            <v>2105</v>
          </cell>
          <cell r="X12">
            <v>2232</v>
          </cell>
          <cell r="Y12">
            <v>467</v>
          </cell>
          <cell r="Z12">
            <v>4469</v>
          </cell>
          <cell r="AA12">
            <v>788</v>
          </cell>
          <cell r="AB12">
            <v>4340</v>
          </cell>
          <cell r="AC12">
            <v>2524</v>
          </cell>
          <cell r="AD12">
            <v>1878</v>
          </cell>
          <cell r="AE12">
            <v>476</v>
          </cell>
          <cell r="AF12">
            <v>20302</v>
          </cell>
          <cell r="AG12">
            <v>153</v>
          </cell>
          <cell r="AH12">
            <v>686</v>
          </cell>
          <cell r="AI12">
            <v>9900</v>
          </cell>
          <cell r="AJ12">
            <v>119136</v>
          </cell>
          <cell r="AK12">
            <v>27210</v>
          </cell>
          <cell r="AL12">
            <v>972</v>
          </cell>
          <cell r="AM12">
            <v>815</v>
          </cell>
          <cell r="AN12">
            <v>3586</v>
          </cell>
          <cell r="AO12">
            <v>8574</v>
          </cell>
          <cell r="AP12">
            <v>1209</v>
          </cell>
          <cell r="AQ12">
            <v>1668</v>
          </cell>
          <cell r="AR12">
            <v>13617</v>
          </cell>
          <cell r="AS12">
            <v>877</v>
          </cell>
          <cell r="AT12">
            <v>859</v>
          </cell>
          <cell r="AU12">
            <v>2659</v>
          </cell>
          <cell r="AV12">
            <v>3465</v>
          </cell>
          <cell r="AW12">
            <v>5166</v>
          </cell>
          <cell r="AX12">
            <v>1351</v>
          </cell>
          <cell r="AY12">
            <v>2152</v>
          </cell>
          <cell r="AZ12">
            <v>2890</v>
          </cell>
          <cell r="BA12">
            <v>818</v>
          </cell>
          <cell r="BB12">
            <v>5833</v>
          </cell>
          <cell r="BC12">
            <v>1221</v>
          </cell>
          <cell r="BD12">
            <v>1510</v>
          </cell>
          <cell r="BE12">
            <v>4409</v>
          </cell>
          <cell r="BF12">
            <v>1518</v>
          </cell>
          <cell r="BG12">
            <v>604</v>
          </cell>
          <cell r="BH12">
            <v>3956</v>
          </cell>
          <cell r="BI12">
            <v>977</v>
          </cell>
          <cell r="BJ12">
            <v>35031</v>
          </cell>
          <cell r="BK12">
            <v>3835</v>
          </cell>
          <cell r="BL12">
            <v>496</v>
          </cell>
          <cell r="BM12">
            <v>835</v>
          </cell>
          <cell r="BN12">
            <v>431</v>
          </cell>
          <cell r="BO12">
            <v>1856</v>
          </cell>
          <cell r="BP12">
            <v>5016</v>
          </cell>
          <cell r="BQ12">
            <v>751</v>
          </cell>
          <cell r="BR12">
            <v>80274</v>
          </cell>
          <cell r="BS12">
            <v>9649</v>
          </cell>
          <cell r="BT12">
            <v>820</v>
          </cell>
          <cell r="BU12">
            <v>6087</v>
          </cell>
          <cell r="BV12">
            <v>1863</v>
          </cell>
          <cell r="BW12">
            <v>523</v>
          </cell>
          <cell r="BX12">
            <v>499</v>
          </cell>
          <cell r="BY12" t="e">
            <v>#N/A</v>
          </cell>
          <cell r="BZ12">
            <v>2735</v>
          </cell>
          <cell r="CA12">
            <v>2416</v>
          </cell>
          <cell r="CB12">
            <v>1388</v>
          </cell>
          <cell r="CC12">
            <v>428</v>
          </cell>
        </row>
        <row r="13">
          <cell r="A13" t="str">
            <v>kWh</v>
          </cell>
          <cell r="B13" t="str">
            <v>YV</v>
          </cell>
          <cell r="C13">
            <v>2011</v>
          </cell>
          <cell r="D13">
            <v>188825588.5</v>
          </cell>
          <cell r="E13">
            <v>21914149</v>
          </cell>
          <cell r="F13">
            <v>1013462454</v>
          </cell>
          <cell r="G13">
            <v>276100189</v>
          </cell>
          <cell r="H13">
            <v>909897725.10000002</v>
          </cell>
          <cell r="I13">
            <v>1697206413</v>
          </cell>
          <cell r="J13">
            <v>1488576772.01</v>
          </cell>
          <cell r="K13">
            <v>273617384</v>
          </cell>
          <cell r="L13">
            <v>147194209</v>
          </cell>
          <cell r="M13">
            <v>26562880</v>
          </cell>
          <cell r="N13">
            <v>713235664</v>
          </cell>
          <cell r="O13" t="e">
            <v>#N/A</v>
          </cell>
          <cell r="P13">
            <v>304695726</v>
          </cell>
          <cell r="Q13">
            <v>28988375</v>
          </cell>
          <cell r="R13">
            <v>243982199</v>
          </cell>
          <cell r="S13">
            <v>7575590224</v>
          </cell>
          <cell r="T13">
            <v>2250502159</v>
          </cell>
          <cell r="U13">
            <v>456033398</v>
          </cell>
          <cell r="V13">
            <v>63642400</v>
          </cell>
          <cell r="W13">
            <v>533687309</v>
          </cell>
          <cell r="X13">
            <v>577484414</v>
          </cell>
          <cell r="Y13">
            <v>78311374</v>
          </cell>
          <cell r="Z13">
            <v>923827081.64999998</v>
          </cell>
          <cell r="AA13">
            <v>180803939.70999998</v>
          </cell>
          <cell r="AB13">
            <v>1664955455</v>
          </cell>
          <cell r="AC13">
            <v>421078100</v>
          </cell>
          <cell r="AD13">
            <v>491642005</v>
          </cell>
          <cell r="AE13">
            <v>77706108</v>
          </cell>
          <cell r="AF13">
            <v>4626970393</v>
          </cell>
          <cell r="AG13">
            <v>19660484</v>
          </cell>
          <cell r="AH13">
            <v>152469854</v>
          </cell>
          <cell r="AI13">
            <v>3807829878.9700003</v>
          </cell>
          <cell r="AJ13">
            <v>23414000000</v>
          </cell>
          <cell r="AK13">
            <v>7542801651</v>
          </cell>
          <cell r="AL13">
            <v>247768900</v>
          </cell>
          <cell r="AM13">
            <v>105544154</v>
          </cell>
          <cell r="AN13">
            <v>710434028</v>
          </cell>
          <cell r="AO13">
            <v>1836015046</v>
          </cell>
          <cell r="AP13">
            <v>231056870</v>
          </cell>
          <cell r="AQ13">
            <v>204378205</v>
          </cell>
          <cell r="AR13">
            <v>3286890316</v>
          </cell>
          <cell r="AS13">
            <v>215118957</v>
          </cell>
          <cell r="AT13">
            <v>199189616</v>
          </cell>
          <cell r="AU13">
            <v>746591129</v>
          </cell>
          <cell r="AV13">
            <v>680451871</v>
          </cell>
          <cell r="AW13">
            <v>1176025374</v>
          </cell>
          <cell r="AX13">
            <v>182461223</v>
          </cell>
          <cell r="AY13">
            <v>364192396</v>
          </cell>
          <cell r="AZ13">
            <v>561135444</v>
          </cell>
          <cell r="BA13">
            <v>114314366</v>
          </cell>
          <cell r="BB13">
            <v>1507117575.8099999</v>
          </cell>
          <cell r="BC13">
            <v>243474417</v>
          </cell>
          <cell r="BD13">
            <v>303545330</v>
          </cell>
          <cell r="BE13">
            <v>1097496802</v>
          </cell>
          <cell r="BF13">
            <v>186403533.46000004</v>
          </cell>
          <cell r="BG13">
            <v>84106262.439999998</v>
          </cell>
          <cell r="BH13">
            <v>805584296</v>
          </cell>
          <cell r="BI13">
            <v>201194502</v>
          </cell>
          <cell r="BJ13">
            <v>8322749725</v>
          </cell>
          <cell r="BK13">
            <v>693540710</v>
          </cell>
          <cell r="BL13">
            <v>88568831</v>
          </cell>
          <cell r="BM13">
            <v>106753165</v>
          </cell>
          <cell r="BN13">
            <v>72584384.75</v>
          </cell>
          <cell r="BO13">
            <v>291893294</v>
          </cell>
          <cell r="BP13">
            <v>943030337.75999999</v>
          </cell>
          <cell r="BQ13">
            <v>182329432</v>
          </cell>
          <cell r="BR13">
            <v>24556469348</v>
          </cell>
          <cell r="BS13">
            <v>2526635929</v>
          </cell>
          <cell r="BT13">
            <v>119660738</v>
          </cell>
          <cell r="BU13">
            <v>1427314949</v>
          </cell>
          <cell r="BV13">
            <v>423225290</v>
          </cell>
          <cell r="BW13">
            <v>89373924</v>
          </cell>
          <cell r="BX13">
            <v>144028502</v>
          </cell>
          <cell r="BY13" t="e">
            <v>#N/A</v>
          </cell>
          <cell r="BZ13">
            <v>430635546</v>
          </cell>
          <cell r="CA13">
            <v>861945119</v>
          </cell>
          <cell r="CB13">
            <v>371114633</v>
          </cell>
          <cell r="CC13">
            <v>58825503</v>
          </cell>
        </row>
        <row r="14">
          <cell r="A14" t="str">
            <v>kWh - Residential</v>
          </cell>
          <cell r="B14" t="str">
            <v>YVR</v>
          </cell>
          <cell r="C14">
            <v>2011</v>
          </cell>
          <cell r="D14">
            <v>89074837.200000003</v>
          </cell>
          <cell r="E14">
            <v>9619204</v>
          </cell>
          <cell r="F14">
            <v>262832708</v>
          </cell>
          <cell r="G14">
            <v>81900003</v>
          </cell>
          <cell r="H14">
            <v>291380972</v>
          </cell>
          <cell r="I14">
            <v>572972972</v>
          </cell>
          <cell r="J14">
            <v>401509896</v>
          </cell>
          <cell r="K14">
            <v>113713474</v>
          </cell>
          <cell r="L14">
            <v>45610704</v>
          </cell>
          <cell r="M14">
            <v>14223450</v>
          </cell>
          <cell r="N14">
            <v>235820564</v>
          </cell>
          <cell r="O14" t="e">
            <v>#N/A</v>
          </cell>
          <cell r="P14">
            <v>116182693</v>
          </cell>
          <cell r="Q14">
            <v>19799668</v>
          </cell>
          <cell r="R14">
            <v>91867820</v>
          </cell>
          <cell r="S14">
            <v>1583986482</v>
          </cell>
          <cell r="T14">
            <v>639713622</v>
          </cell>
          <cell r="U14">
            <v>141582564</v>
          </cell>
          <cell r="V14">
            <v>33345047</v>
          </cell>
          <cell r="W14">
            <v>256110722</v>
          </cell>
          <cell r="X14">
            <v>140929999</v>
          </cell>
          <cell r="Y14">
            <v>38677253</v>
          </cell>
          <cell r="Z14">
            <v>397659452.85000002</v>
          </cell>
          <cell r="AA14">
            <v>92957574</v>
          </cell>
          <cell r="AB14">
            <v>365414554</v>
          </cell>
          <cell r="AC14">
            <v>171241285</v>
          </cell>
          <cell r="AD14">
            <v>213773795</v>
          </cell>
          <cell r="AE14">
            <v>24683731</v>
          </cell>
          <cell r="AF14">
            <v>1657856641</v>
          </cell>
          <cell r="AG14">
            <v>14717280</v>
          </cell>
          <cell r="AH14">
            <v>51273093</v>
          </cell>
          <cell r="AI14">
            <v>1171420497</v>
          </cell>
          <cell r="AJ14">
            <v>12008000000</v>
          </cell>
          <cell r="AK14">
            <v>2234649169</v>
          </cell>
          <cell r="AL14">
            <v>161295429</v>
          </cell>
          <cell r="AM14">
            <v>38295451</v>
          </cell>
          <cell r="AN14">
            <v>189907882</v>
          </cell>
          <cell r="AO14">
            <v>647280211</v>
          </cell>
          <cell r="AP14">
            <v>52183168</v>
          </cell>
          <cell r="AQ14">
            <v>77905420</v>
          </cell>
          <cell r="AR14">
            <v>1128889459</v>
          </cell>
          <cell r="AS14">
            <v>63675422</v>
          </cell>
          <cell r="AT14">
            <v>47493182</v>
          </cell>
          <cell r="AU14">
            <v>268725505</v>
          </cell>
          <cell r="AV14">
            <v>279717978</v>
          </cell>
          <cell r="AW14">
            <v>423279611</v>
          </cell>
          <cell r="AX14">
            <v>67755761</v>
          </cell>
          <cell r="AY14">
            <v>144425322</v>
          </cell>
          <cell r="AZ14">
            <v>207358082</v>
          </cell>
          <cell r="BA14">
            <v>42010127</v>
          </cell>
          <cell r="BB14">
            <v>588602039.60000002</v>
          </cell>
          <cell r="BC14">
            <v>85903538</v>
          </cell>
          <cell r="BD14">
            <v>106490221</v>
          </cell>
          <cell r="BE14">
            <v>484617834</v>
          </cell>
          <cell r="BF14">
            <v>79270519.859999999</v>
          </cell>
          <cell r="BG14">
            <v>33051993.399999999</v>
          </cell>
          <cell r="BH14">
            <v>291989685</v>
          </cell>
          <cell r="BI14">
            <v>64016802</v>
          </cell>
          <cell r="BJ14">
            <v>2727580225</v>
          </cell>
          <cell r="BK14">
            <v>331996914</v>
          </cell>
          <cell r="BL14">
            <v>30085520</v>
          </cell>
          <cell r="BM14">
            <v>43287278</v>
          </cell>
          <cell r="BN14">
            <v>32694600.370000001</v>
          </cell>
          <cell r="BO14">
            <v>118988254</v>
          </cell>
          <cell r="BP14">
            <v>337828769</v>
          </cell>
          <cell r="BQ14">
            <v>50395810</v>
          </cell>
          <cell r="BR14">
            <v>5204012541</v>
          </cell>
          <cell r="BS14">
            <v>955895335</v>
          </cell>
          <cell r="BT14">
            <v>81939538</v>
          </cell>
          <cell r="BU14">
            <v>408768579</v>
          </cell>
          <cell r="BV14">
            <v>158621921</v>
          </cell>
          <cell r="BW14">
            <v>22862125</v>
          </cell>
          <cell r="BX14">
            <v>25980284</v>
          </cell>
          <cell r="BY14" t="e">
            <v>#N/A</v>
          </cell>
          <cell r="BZ14">
            <v>200662039</v>
          </cell>
          <cell r="CA14">
            <v>361978770</v>
          </cell>
          <cell r="CB14">
            <v>109805906</v>
          </cell>
          <cell r="CC14">
            <v>29052645</v>
          </cell>
        </row>
        <row r="15">
          <cell r="A15" t="str">
            <v>kWh - Other</v>
          </cell>
          <cell r="B15" t="str">
            <v>YVO</v>
          </cell>
          <cell r="C15">
            <v>2011</v>
          </cell>
          <cell r="D15">
            <v>99750751.299999997</v>
          </cell>
          <cell r="E15">
            <v>12294945</v>
          </cell>
          <cell r="F15">
            <v>750629746</v>
          </cell>
          <cell r="G15">
            <v>194200186</v>
          </cell>
          <cell r="H15">
            <v>618516753.10000002</v>
          </cell>
          <cell r="I15">
            <v>1124233441</v>
          </cell>
          <cell r="J15">
            <v>1087066876.01</v>
          </cell>
          <cell r="K15">
            <v>159903910</v>
          </cell>
          <cell r="L15">
            <v>101583505</v>
          </cell>
          <cell r="M15">
            <v>12339430</v>
          </cell>
          <cell r="N15">
            <v>477415100</v>
          </cell>
          <cell r="O15" t="e">
            <v>#N/A</v>
          </cell>
          <cell r="P15">
            <v>188513033</v>
          </cell>
          <cell r="Q15">
            <v>9188707</v>
          </cell>
          <cell r="R15">
            <v>152114379</v>
          </cell>
          <cell r="S15">
            <v>5991603742</v>
          </cell>
          <cell r="T15">
            <v>1610788537</v>
          </cell>
          <cell r="U15">
            <v>314450834</v>
          </cell>
          <cell r="V15">
            <v>30297353</v>
          </cell>
          <cell r="W15">
            <v>277576587</v>
          </cell>
          <cell r="X15">
            <v>436554415</v>
          </cell>
          <cell r="Y15">
            <v>39634121</v>
          </cell>
          <cell r="Z15">
            <v>526167628.79999995</v>
          </cell>
          <cell r="AA15">
            <v>87846365.709999979</v>
          </cell>
          <cell r="AB15">
            <v>1299540901</v>
          </cell>
          <cell r="AC15">
            <v>249836815</v>
          </cell>
          <cell r="AD15">
            <v>277868210</v>
          </cell>
          <cell r="AE15">
            <v>53022377</v>
          </cell>
          <cell r="AF15">
            <v>2969113752</v>
          </cell>
          <cell r="AG15">
            <v>4943204</v>
          </cell>
          <cell r="AH15">
            <v>101196761</v>
          </cell>
          <cell r="AI15">
            <v>2636409381.9700003</v>
          </cell>
          <cell r="AJ15">
            <v>11406000000</v>
          </cell>
          <cell r="AK15">
            <v>5308152482</v>
          </cell>
          <cell r="AL15">
            <v>86473471</v>
          </cell>
          <cell r="AM15">
            <v>67248703</v>
          </cell>
          <cell r="AN15">
            <v>520526146</v>
          </cell>
          <cell r="AO15">
            <v>1188734835</v>
          </cell>
          <cell r="AP15">
            <v>178873702</v>
          </cell>
          <cell r="AQ15">
            <v>126472785</v>
          </cell>
          <cell r="AR15">
            <v>2158000857</v>
          </cell>
          <cell r="AS15">
            <v>151443535</v>
          </cell>
          <cell r="AT15">
            <v>151696434</v>
          </cell>
          <cell r="AU15">
            <v>477865624</v>
          </cell>
          <cell r="AV15">
            <v>400733893</v>
          </cell>
          <cell r="AW15">
            <v>752745763</v>
          </cell>
          <cell r="AX15">
            <v>114705462</v>
          </cell>
          <cell r="AY15">
            <v>219767074</v>
          </cell>
          <cell r="AZ15">
            <v>353777362</v>
          </cell>
          <cell r="BA15">
            <v>72304239</v>
          </cell>
          <cell r="BB15">
            <v>918515536.20999992</v>
          </cell>
          <cell r="BC15">
            <v>157570879</v>
          </cell>
          <cell r="BD15">
            <v>197055109</v>
          </cell>
          <cell r="BE15">
            <v>612878968</v>
          </cell>
          <cell r="BF15">
            <v>107133013.60000004</v>
          </cell>
          <cell r="BG15">
            <v>51054269.039999999</v>
          </cell>
          <cell r="BH15">
            <v>513594611</v>
          </cell>
          <cell r="BI15">
            <v>137177700</v>
          </cell>
          <cell r="BJ15">
            <v>5595169500</v>
          </cell>
          <cell r="BK15">
            <v>361543796</v>
          </cell>
          <cell r="BL15">
            <v>58483311</v>
          </cell>
          <cell r="BM15">
            <v>63465887</v>
          </cell>
          <cell r="BN15">
            <v>39889784.379999995</v>
          </cell>
          <cell r="BO15">
            <v>172905040</v>
          </cell>
          <cell r="BP15">
            <v>605201568.75999999</v>
          </cell>
          <cell r="BQ15">
            <v>131933622</v>
          </cell>
          <cell r="BR15">
            <v>19352456807</v>
          </cell>
          <cell r="BS15">
            <v>1570740594</v>
          </cell>
          <cell r="BT15">
            <v>37721200</v>
          </cell>
          <cell r="BU15">
            <v>1018546370</v>
          </cell>
          <cell r="BV15">
            <v>264603369</v>
          </cell>
          <cell r="BW15">
            <v>66511799</v>
          </cell>
          <cell r="BX15">
            <v>118048218</v>
          </cell>
          <cell r="BY15" t="e">
            <v>#N/A</v>
          </cell>
          <cell r="BZ15">
            <v>229973507</v>
          </cell>
          <cell r="CA15">
            <v>499966349</v>
          </cell>
          <cell r="CB15">
            <v>261308727</v>
          </cell>
          <cell r="CC15">
            <v>29772858</v>
          </cell>
        </row>
        <row r="16">
          <cell r="A16" t="str">
            <v>kW</v>
          </cell>
          <cell r="B16" t="str">
            <v>YD</v>
          </cell>
          <cell r="C16">
            <v>2011</v>
          </cell>
          <cell r="D16">
            <v>176514</v>
          </cell>
          <cell r="E16">
            <v>3940</v>
          </cell>
          <cell r="F16">
            <v>1361225</v>
          </cell>
          <cell r="G16">
            <v>306914</v>
          </cell>
          <cell r="H16">
            <v>1501091</v>
          </cell>
          <cell r="I16">
            <v>2414370</v>
          </cell>
          <cell r="J16">
            <v>2480010</v>
          </cell>
          <cell r="K16">
            <v>342446</v>
          </cell>
          <cell r="L16">
            <v>206965</v>
          </cell>
          <cell r="M16">
            <v>19548</v>
          </cell>
          <cell r="N16">
            <v>1026002</v>
          </cell>
          <cell r="O16" t="e">
            <v>#N/A</v>
          </cell>
          <cell r="P16">
            <v>327346</v>
          </cell>
          <cell r="Q16">
            <v>12041</v>
          </cell>
          <cell r="R16">
            <v>121671195</v>
          </cell>
          <cell r="S16">
            <v>13100702</v>
          </cell>
          <cell r="T16">
            <v>3329464</v>
          </cell>
          <cell r="U16">
            <v>692866</v>
          </cell>
          <cell r="V16">
            <v>40289</v>
          </cell>
          <cell r="W16">
            <v>472700</v>
          </cell>
          <cell r="X16">
            <v>952949</v>
          </cell>
          <cell r="Y16">
            <v>63157</v>
          </cell>
          <cell r="Z16">
            <v>957195</v>
          </cell>
          <cell r="AA16">
            <v>180394</v>
          </cell>
          <cell r="AB16">
            <v>2522857</v>
          </cell>
          <cell r="AC16">
            <v>597505</v>
          </cell>
          <cell r="AD16">
            <v>613138</v>
          </cell>
          <cell r="AE16">
            <v>124842</v>
          </cell>
          <cell r="AF16">
            <v>7566355</v>
          </cell>
          <cell r="AG16">
            <v>11645</v>
          </cell>
          <cell r="AH16">
            <v>211682</v>
          </cell>
          <cell r="AI16">
            <v>5660214</v>
          </cell>
          <cell r="AJ16">
            <v>27482944</v>
          </cell>
          <cell r="AK16">
            <v>10275130</v>
          </cell>
          <cell r="AL16">
            <v>149826</v>
          </cell>
          <cell r="AM16">
            <v>104670</v>
          </cell>
          <cell r="AN16">
            <v>1060695</v>
          </cell>
          <cell r="AO16">
            <v>2399792</v>
          </cell>
          <cell r="AP16">
            <v>0</v>
          </cell>
          <cell r="AQ16">
            <v>202946</v>
          </cell>
          <cell r="AR16">
            <v>4430654</v>
          </cell>
          <cell r="AS16">
            <v>303852</v>
          </cell>
          <cell r="AT16">
            <v>325169</v>
          </cell>
          <cell r="AU16">
            <v>939588</v>
          </cell>
          <cell r="AV16">
            <v>0</v>
          </cell>
          <cell r="AW16">
            <v>1793543</v>
          </cell>
          <cell r="AX16">
            <v>191907</v>
          </cell>
          <cell r="AY16">
            <v>339114</v>
          </cell>
          <cell r="AZ16">
            <v>653419</v>
          </cell>
          <cell r="BA16">
            <v>167396</v>
          </cell>
          <cell r="BB16">
            <v>1924820</v>
          </cell>
          <cell r="BC16">
            <v>298210</v>
          </cell>
          <cell r="BD16">
            <v>390760</v>
          </cell>
          <cell r="BE16">
            <v>1143474</v>
          </cell>
          <cell r="BF16">
            <v>203575</v>
          </cell>
          <cell r="BG16">
            <v>81419</v>
          </cell>
          <cell r="BH16">
            <v>970160</v>
          </cell>
          <cell r="BI16">
            <v>374429</v>
          </cell>
          <cell r="BJ16">
            <v>12137194</v>
          </cell>
          <cell r="BK16">
            <v>629024</v>
          </cell>
          <cell r="BL16">
            <v>130980</v>
          </cell>
          <cell r="BM16">
            <v>130762</v>
          </cell>
          <cell r="BN16">
            <v>66653</v>
          </cell>
          <cell r="BO16">
            <v>340694</v>
          </cell>
          <cell r="BP16">
            <v>1259579</v>
          </cell>
          <cell r="BQ16">
            <v>273364</v>
          </cell>
          <cell r="BR16">
            <v>42472355</v>
          </cell>
          <cell r="BS16">
            <v>2908072</v>
          </cell>
          <cell r="BT16">
            <v>52755</v>
          </cell>
          <cell r="BU16">
            <v>1976076</v>
          </cell>
          <cell r="BV16">
            <v>587446</v>
          </cell>
          <cell r="BW16">
            <v>139574</v>
          </cell>
          <cell r="BX16">
            <v>249291</v>
          </cell>
          <cell r="BY16" t="e">
            <v>#N/A</v>
          </cell>
          <cell r="BZ16">
            <v>466442</v>
          </cell>
          <cell r="CA16">
            <v>966654</v>
          </cell>
          <cell r="CB16">
            <v>572496</v>
          </cell>
          <cell r="CC16">
            <v>48371</v>
          </cell>
        </row>
        <row r="17">
          <cell r="A17" t="str">
            <v>kW - Residential</v>
          </cell>
          <cell r="B17" t="str">
            <v>YDR</v>
          </cell>
          <cell r="C17">
            <v>2011</v>
          </cell>
          <cell r="D17">
            <v>0</v>
          </cell>
          <cell r="E17">
            <v>0</v>
          </cell>
          <cell r="F17">
            <v>0</v>
          </cell>
          <cell r="G17">
            <v>0</v>
          </cell>
          <cell r="H17">
            <v>0</v>
          </cell>
          <cell r="I17">
            <v>0</v>
          </cell>
          <cell r="J17">
            <v>0</v>
          </cell>
          <cell r="K17">
            <v>0</v>
          </cell>
          <cell r="L17">
            <v>0</v>
          </cell>
          <cell r="M17">
            <v>0</v>
          </cell>
          <cell r="N17">
            <v>0</v>
          </cell>
          <cell r="O17" t="e">
            <v>#N/A</v>
          </cell>
          <cell r="P17">
            <v>0</v>
          </cell>
          <cell r="Q17">
            <v>0</v>
          </cell>
          <cell r="R17">
            <v>91867820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t="e">
            <v>#N/A</v>
          </cell>
          <cell r="BZ17">
            <v>0</v>
          </cell>
          <cell r="CA17">
            <v>0</v>
          </cell>
          <cell r="CB17">
            <v>0</v>
          </cell>
          <cell r="CC17">
            <v>0</v>
          </cell>
        </row>
        <row r="18">
          <cell r="A18" t="str">
            <v>kW - Other</v>
          </cell>
          <cell r="B18" t="str">
            <v>YDO</v>
          </cell>
          <cell r="C18">
            <v>2011</v>
          </cell>
          <cell r="D18">
            <v>176514</v>
          </cell>
          <cell r="E18">
            <v>3940</v>
          </cell>
          <cell r="F18">
            <v>1361225</v>
          </cell>
          <cell r="G18">
            <v>306914</v>
          </cell>
          <cell r="H18">
            <v>1501091</v>
          </cell>
          <cell r="I18">
            <v>2414370</v>
          </cell>
          <cell r="J18">
            <v>2480010</v>
          </cell>
          <cell r="K18">
            <v>342446</v>
          </cell>
          <cell r="L18">
            <v>206965</v>
          </cell>
          <cell r="M18">
            <v>19548</v>
          </cell>
          <cell r="N18">
            <v>1026002</v>
          </cell>
          <cell r="O18" t="e">
            <v>#N/A</v>
          </cell>
          <cell r="P18">
            <v>327346</v>
          </cell>
          <cell r="Q18">
            <v>12041</v>
          </cell>
          <cell r="R18">
            <v>29803375</v>
          </cell>
          <cell r="S18">
            <v>13100702</v>
          </cell>
          <cell r="T18">
            <v>3329464</v>
          </cell>
          <cell r="U18">
            <v>692866</v>
          </cell>
          <cell r="V18">
            <v>40289</v>
          </cell>
          <cell r="W18">
            <v>472700</v>
          </cell>
          <cell r="X18">
            <v>952949</v>
          </cell>
          <cell r="Y18">
            <v>63157</v>
          </cell>
          <cell r="Z18">
            <v>957195</v>
          </cell>
          <cell r="AA18">
            <v>180394</v>
          </cell>
          <cell r="AB18">
            <v>2522857</v>
          </cell>
          <cell r="AC18">
            <v>597505</v>
          </cell>
          <cell r="AD18">
            <v>613138</v>
          </cell>
          <cell r="AE18">
            <v>124842</v>
          </cell>
          <cell r="AF18">
            <v>7566355</v>
          </cell>
          <cell r="AG18">
            <v>11645</v>
          </cell>
          <cell r="AH18">
            <v>211682</v>
          </cell>
          <cell r="AI18">
            <v>5660214</v>
          </cell>
          <cell r="AJ18">
            <v>27482944</v>
          </cell>
          <cell r="AK18">
            <v>10275130</v>
          </cell>
          <cell r="AL18">
            <v>149826</v>
          </cell>
          <cell r="AM18">
            <v>104670</v>
          </cell>
          <cell r="AN18">
            <v>1060695</v>
          </cell>
          <cell r="AO18">
            <v>2399792</v>
          </cell>
          <cell r="AP18">
            <v>0</v>
          </cell>
          <cell r="AQ18">
            <v>202946</v>
          </cell>
          <cell r="AR18">
            <v>4430654</v>
          </cell>
          <cell r="AS18">
            <v>303852</v>
          </cell>
          <cell r="AT18">
            <v>325169</v>
          </cell>
          <cell r="AU18">
            <v>939588</v>
          </cell>
          <cell r="AV18">
            <v>0</v>
          </cell>
          <cell r="AW18">
            <v>1793543</v>
          </cell>
          <cell r="AX18">
            <v>191907</v>
          </cell>
          <cell r="AY18">
            <v>339114</v>
          </cell>
          <cell r="AZ18">
            <v>653419</v>
          </cell>
          <cell r="BA18">
            <v>167396</v>
          </cell>
          <cell r="BB18">
            <v>1924820</v>
          </cell>
          <cell r="BC18">
            <v>298210</v>
          </cell>
          <cell r="BD18">
            <v>390760</v>
          </cell>
          <cell r="BE18">
            <v>1143474</v>
          </cell>
          <cell r="BF18">
            <v>203575</v>
          </cell>
          <cell r="BG18">
            <v>81419</v>
          </cell>
          <cell r="BH18">
            <v>970160</v>
          </cell>
          <cell r="BI18">
            <v>374429</v>
          </cell>
          <cell r="BJ18">
            <v>12137194</v>
          </cell>
          <cell r="BK18">
            <v>629024</v>
          </cell>
          <cell r="BL18">
            <v>130980</v>
          </cell>
          <cell r="BM18">
            <v>130762</v>
          </cell>
          <cell r="BN18">
            <v>66653</v>
          </cell>
          <cell r="BO18">
            <v>340694</v>
          </cell>
          <cell r="BP18">
            <v>1259579</v>
          </cell>
          <cell r="BQ18">
            <v>273364</v>
          </cell>
          <cell r="BR18">
            <v>42472355</v>
          </cell>
          <cell r="BS18">
            <v>2908072</v>
          </cell>
          <cell r="BT18">
            <v>52755</v>
          </cell>
          <cell r="BU18">
            <v>1976076</v>
          </cell>
          <cell r="BV18">
            <v>587446</v>
          </cell>
          <cell r="BW18">
            <v>139574</v>
          </cell>
          <cell r="BX18">
            <v>249291</v>
          </cell>
          <cell r="BY18" t="e">
            <v>#N/A</v>
          </cell>
          <cell r="BZ18">
            <v>466442</v>
          </cell>
          <cell r="CA18">
            <v>966654</v>
          </cell>
          <cell r="CB18">
            <v>572496</v>
          </cell>
          <cell r="CC18">
            <v>48371</v>
          </cell>
        </row>
        <row r="19">
          <cell r="A19" t="str">
            <v>Total service area</v>
          </cell>
          <cell r="B19" t="str">
            <v>AREA</v>
          </cell>
          <cell r="C19">
            <v>2011</v>
          </cell>
          <cell r="D19">
            <v>14200</v>
          </cell>
          <cell r="E19">
            <v>380</v>
          </cell>
          <cell r="F19">
            <v>201</v>
          </cell>
          <cell r="G19">
            <v>258</v>
          </cell>
          <cell r="H19">
            <v>74</v>
          </cell>
          <cell r="I19">
            <v>188</v>
          </cell>
          <cell r="J19">
            <v>303</v>
          </cell>
          <cell r="K19">
            <v>168</v>
          </cell>
          <cell r="L19">
            <v>10</v>
          </cell>
          <cell r="M19">
            <v>2</v>
          </cell>
          <cell r="N19">
            <v>70</v>
          </cell>
          <cell r="O19" t="e">
            <v>#N/A</v>
          </cell>
          <cell r="P19">
            <v>57</v>
          </cell>
          <cell r="Q19">
            <v>5</v>
          </cell>
          <cell r="R19">
            <v>22</v>
          </cell>
          <cell r="S19">
            <v>287</v>
          </cell>
          <cell r="T19">
            <v>120</v>
          </cell>
          <cell r="U19">
            <v>1887</v>
          </cell>
          <cell r="V19">
            <v>99</v>
          </cell>
          <cell r="W19">
            <v>104</v>
          </cell>
          <cell r="X19">
            <v>44</v>
          </cell>
          <cell r="Y19">
            <v>26</v>
          </cell>
          <cell r="Z19">
            <v>410</v>
          </cell>
          <cell r="AA19">
            <v>69</v>
          </cell>
          <cell r="AB19">
            <v>93</v>
          </cell>
          <cell r="AC19">
            <v>1252</v>
          </cell>
          <cell r="AD19">
            <v>280</v>
          </cell>
          <cell r="AE19">
            <v>93</v>
          </cell>
          <cell r="AF19">
            <v>426</v>
          </cell>
          <cell r="AG19">
            <v>9</v>
          </cell>
          <cell r="AH19">
            <v>8</v>
          </cell>
          <cell r="AI19">
            <v>269</v>
          </cell>
          <cell r="AJ19">
            <v>650000</v>
          </cell>
          <cell r="AK19">
            <v>1104</v>
          </cell>
          <cell r="AL19">
            <v>292</v>
          </cell>
          <cell r="AM19">
            <v>24</v>
          </cell>
          <cell r="AN19">
            <v>32</v>
          </cell>
          <cell r="AO19">
            <v>405</v>
          </cell>
          <cell r="AP19">
            <v>27</v>
          </cell>
          <cell r="AQ19">
            <v>144</v>
          </cell>
          <cell r="AR19">
            <v>421</v>
          </cell>
          <cell r="AS19">
            <v>26</v>
          </cell>
          <cell r="AT19">
            <v>25</v>
          </cell>
          <cell r="AU19">
            <v>371</v>
          </cell>
          <cell r="AV19">
            <v>74</v>
          </cell>
          <cell r="AW19">
            <v>827</v>
          </cell>
          <cell r="AX19">
            <v>133</v>
          </cell>
          <cell r="AY19">
            <v>693</v>
          </cell>
          <cell r="AZ19">
            <v>330</v>
          </cell>
          <cell r="BA19">
            <v>28</v>
          </cell>
          <cell r="BB19">
            <v>143</v>
          </cell>
          <cell r="BC19">
            <v>17</v>
          </cell>
          <cell r="BD19">
            <v>27</v>
          </cell>
          <cell r="BE19">
            <v>149</v>
          </cell>
          <cell r="BF19">
            <v>35</v>
          </cell>
          <cell r="BG19">
            <v>15</v>
          </cell>
          <cell r="BH19">
            <v>63</v>
          </cell>
          <cell r="BI19">
            <v>122</v>
          </cell>
          <cell r="BJ19">
            <v>806</v>
          </cell>
          <cell r="BK19">
            <v>342</v>
          </cell>
          <cell r="BL19">
            <v>13</v>
          </cell>
          <cell r="BM19">
            <v>18</v>
          </cell>
          <cell r="BN19">
            <v>536</v>
          </cell>
          <cell r="BO19">
            <v>33</v>
          </cell>
          <cell r="BP19">
            <v>381</v>
          </cell>
          <cell r="BQ19">
            <v>24</v>
          </cell>
          <cell r="BR19">
            <v>630</v>
          </cell>
          <cell r="BS19">
            <v>639</v>
          </cell>
          <cell r="BT19">
            <v>61</v>
          </cell>
          <cell r="BU19">
            <v>672</v>
          </cell>
          <cell r="BV19">
            <v>86</v>
          </cell>
          <cell r="BW19">
            <v>14</v>
          </cell>
          <cell r="BX19">
            <v>8</v>
          </cell>
          <cell r="BY19" t="e">
            <v>#N/A</v>
          </cell>
          <cell r="BZ19">
            <v>64</v>
          </cell>
          <cell r="CA19">
            <v>148</v>
          </cell>
          <cell r="CB19">
            <v>29</v>
          </cell>
          <cell r="CC19">
            <v>66</v>
          </cell>
        </row>
        <row r="20">
          <cell r="A20" t="str">
            <v>Urban service area</v>
          </cell>
          <cell r="B20" t="str">
            <v>AREAURB</v>
          </cell>
          <cell r="C20">
            <v>2011</v>
          </cell>
          <cell r="D20">
            <v>3</v>
          </cell>
          <cell r="E20">
            <v>380</v>
          </cell>
          <cell r="F20">
            <v>54</v>
          </cell>
          <cell r="G20">
            <v>4</v>
          </cell>
          <cell r="H20">
            <v>74</v>
          </cell>
          <cell r="I20">
            <v>98</v>
          </cell>
          <cell r="J20">
            <v>90</v>
          </cell>
          <cell r="K20">
            <v>35</v>
          </cell>
          <cell r="L20">
            <v>10</v>
          </cell>
          <cell r="M20">
            <v>2</v>
          </cell>
          <cell r="N20">
            <v>70</v>
          </cell>
          <cell r="O20" t="e">
            <v>#N/A</v>
          </cell>
          <cell r="P20">
            <v>57</v>
          </cell>
          <cell r="Q20">
            <v>5</v>
          </cell>
          <cell r="R20">
            <v>22</v>
          </cell>
          <cell r="S20">
            <v>287</v>
          </cell>
          <cell r="T20">
            <v>120</v>
          </cell>
          <cell r="U20">
            <v>57</v>
          </cell>
          <cell r="V20">
            <v>26</v>
          </cell>
          <cell r="W20">
            <v>66</v>
          </cell>
          <cell r="X20">
            <v>44</v>
          </cell>
          <cell r="Y20">
            <v>26</v>
          </cell>
          <cell r="Z20">
            <v>290</v>
          </cell>
          <cell r="AA20">
            <v>19</v>
          </cell>
          <cell r="AB20">
            <v>93</v>
          </cell>
          <cell r="AC20">
            <v>36</v>
          </cell>
          <cell r="AD20">
            <v>25</v>
          </cell>
          <cell r="AE20">
            <v>93</v>
          </cell>
          <cell r="AF20">
            <v>338</v>
          </cell>
          <cell r="AG20">
            <v>9</v>
          </cell>
          <cell r="AH20">
            <v>8</v>
          </cell>
          <cell r="AI20">
            <v>269</v>
          </cell>
          <cell r="AJ20" t="str">
            <v>0</v>
          </cell>
          <cell r="AK20">
            <v>454</v>
          </cell>
          <cell r="AL20">
            <v>71</v>
          </cell>
          <cell r="AM20">
            <v>24</v>
          </cell>
          <cell r="AN20">
            <v>32</v>
          </cell>
          <cell r="AO20">
            <v>125</v>
          </cell>
          <cell r="AP20">
            <v>27</v>
          </cell>
          <cell r="AQ20">
            <v>16</v>
          </cell>
          <cell r="AR20">
            <v>163</v>
          </cell>
          <cell r="AS20">
            <v>26</v>
          </cell>
          <cell r="AT20">
            <v>25</v>
          </cell>
          <cell r="AU20">
            <v>56</v>
          </cell>
          <cell r="AV20">
            <v>71</v>
          </cell>
          <cell r="AW20">
            <v>68</v>
          </cell>
          <cell r="AX20">
            <v>14</v>
          </cell>
          <cell r="AY20">
            <v>144</v>
          </cell>
          <cell r="AZ20">
            <v>51</v>
          </cell>
          <cell r="BA20">
            <v>28</v>
          </cell>
          <cell r="BB20">
            <v>102</v>
          </cell>
          <cell r="BC20">
            <v>17</v>
          </cell>
          <cell r="BD20">
            <v>27</v>
          </cell>
          <cell r="BE20">
            <v>71</v>
          </cell>
          <cell r="BF20">
            <v>35</v>
          </cell>
          <cell r="BG20">
            <v>15</v>
          </cell>
          <cell r="BH20">
            <v>63</v>
          </cell>
          <cell r="BI20">
            <v>20</v>
          </cell>
          <cell r="BJ20">
            <v>503</v>
          </cell>
          <cell r="BK20">
            <v>58</v>
          </cell>
          <cell r="BL20">
            <v>13</v>
          </cell>
          <cell r="BM20">
            <v>11</v>
          </cell>
          <cell r="BN20">
            <v>6</v>
          </cell>
          <cell r="BO20">
            <v>33</v>
          </cell>
          <cell r="BP20">
            <v>122</v>
          </cell>
          <cell r="BQ20">
            <v>21</v>
          </cell>
          <cell r="BR20">
            <v>630</v>
          </cell>
          <cell r="BS20">
            <v>253</v>
          </cell>
          <cell r="BT20">
            <v>53</v>
          </cell>
          <cell r="BU20">
            <v>65</v>
          </cell>
          <cell r="BV20">
            <v>86</v>
          </cell>
          <cell r="BW20">
            <v>14</v>
          </cell>
          <cell r="BX20">
            <v>8</v>
          </cell>
          <cell r="BY20" t="e">
            <v>#N/A</v>
          </cell>
          <cell r="BZ20">
            <v>64</v>
          </cell>
          <cell r="CA20">
            <v>67</v>
          </cell>
          <cell r="CB20">
            <v>29</v>
          </cell>
          <cell r="CC20">
            <v>18</v>
          </cell>
        </row>
        <row r="21">
          <cell r="A21" t="str">
            <v>Rural service area</v>
          </cell>
          <cell r="B21" t="str">
            <v>AREARUR</v>
          </cell>
          <cell r="C21">
            <v>2011</v>
          </cell>
          <cell r="D21">
            <v>14197</v>
          </cell>
          <cell r="E21">
            <v>0</v>
          </cell>
          <cell r="F21">
            <v>147</v>
          </cell>
          <cell r="G21">
            <v>254</v>
          </cell>
          <cell r="H21">
            <v>0</v>
          </cell>
          <cell r="I21">
            <v>90</v>
          </cell>
          <cell r="J21">
            <v>213</v>
          </cell>
          <cell r="K21">
            <v>133</v>
          </cell>
          <cell r="L21">
            <v>0</v>
          </cell>
          <cell r="M21" t="str">
            <v>0</v>
          </cell>
          <cell r="N21">
            <v>0</v>
          </cell>
          <cell r="O21" t="e">
            <v>#N/A</v>
          </cell>
          <cell r="P21" t="str">
            <v>0</v>
          </cell>
          <cell r="Q21">
            <v>0</v>
          </cell>
          <cell r="R21">
            <v>0</v>
          </cell>
          <cell r="S21">
            <v>0</v>
          </cell>
          <cell r="T21">
            <v>0</v>
          </cell>
          <cell r="U21">
            <v>1830</v>
          </cell>
          <cell r="V21">
            <v>73</v>
          </cell>
          <cell r="W21">
            <v>38</v>
          </cell>
          <cell r="X21">
            <v>0</v>
          </cell>
          <cell r="Y21">
            <v>0</v>
          </cell>
          <cell r="Z21">
            <v>120</v>
          </cell>
          <cell r="AA21">
            <v>50</v>
          </cell>
          <cell r="AB21">
            <v>0</v>
          </cell>
          <cell r="AC21">
            <v>1216</v>
          </cell>
          <cell r="AD21">
            <v>255</v>
          </cell>
          <cell r="AE21" t="str">
            <v>0</v>
          </cell>
          <cell r="AF21">
            <v>88</v>
          </cell>
          <cell r="AG21" t="str">
            <v>0</v>
          </cell>
          <cell r="AH21">
            <v>0</v>
          </cell>
          <cell r="AI21">
            <v>0</v>
          </cell>
          <cell r="AJ21">
            <v>650000</v>
          </cell>
          <cell r="AK21">
            <v>650</v>
          </cell>
          <cell r="AL21">
            <v>221</v>
          </cell>
          <cell r="AM21" t="str">
            <v>0</v>
          </cell>
          <cell r="AN21">
            <v>0</v>
          </cell>
          <cell r="AO21">
            <v>280</v>
          </cell>
          <cell r="AP21">
            <v>0</v>
          </cell>
          <cell r="AQ21">
            <v>128</v>
          </cell>
          <cell r="AR21">
            <v>258</v>
          </cell>
          <cell r="AS21">
            <v>0</v>
          </cell>
          <cell r="AT21">
            <v>0</v>
          </cell>
          <cell r="AU21">
            <v>315</v>
          </cell>
          <cell r="AV21">
            <v>3</v>
          </cell>
          <cell r="AW21">
            <v>759</v>
          </cell>
          <cell r="AX21">
            <v>119</v>
          </cell>
          <cell r="AY21">
            <v>549</v>
          </cell>
          <cell r="AZ21">
            <v>279</v>
          </cell>
          <cell r="BA21" t="str">
            <v>0</v>
          </cell>
          <cell r="BB21">
            <v>41</v>
          </cell>
          <cell r="BC21">
            <v>0</v>
          </cell>
          <cell r="BD21" t="str">
            <v>0</v>
          </cell>
          <cell r="BE21">
            <v>78</v>
          </cell>
          <cell r="BF21" t="str">
            <v>0</v>
          </cell>
          <cell r="BG21" t="str">
            <v>0</v>
          </cell>
          <cell r="BH21">
            <v>0</v>
          </cell>
          <cell r="BI21">
            <v>102</v>
          </cell>
          <cell r="BJ21">
            <v>303</v>
          </cell>
          <cell r="BK21">
            <v>284</v>
          </cell>
          <cell r="BL21">
            <v>0</v>
          </cell>
          <cell r="BM21">
            <v>7</v>
          </cell>
          <cell r="BN21">
            <v>530</v>
          </cell>
          <cell r="BO21">
            <v>0</v>
          </cell>
          <cell r="BP21">
            <v>259</v>
          </cell>
          <cell r="BQ21">
            <v>3</v>
          </cell>
          <cell r="BR21">
            <v>0</v>
          </cell>
          <cell r="BS21">
            <v>386</v>
          </cell>
          <cell r="BT21">
            <v>8</v>
          </cell>
          <cell r="BU21">
            <v>607</v>
          </cell>
          <cell r="BV21" t="str">
            <v>0</v>
          </cell>
          <cell r="BW21">
            <v>0</v>
          </cell>
          <cell r="BX21">
            <v>0</v>
          </cell>
          <cell r="BY21" t="e">
            <v>#N/A</v>
          </cell>
          <cell r="BZ21">
            <v>0</v>
          </cell>
          <cell r="CA21">
            <v>81</v>
          </cell>
          <cell r="CB21">
            <v>0</v>
          </cell>
          <cell r="CC21">
            <v>48</v>
          </cell>
        </row>
        <row r="22">
          <cell r="A22" t="str">
            <v>Service area population</v>
          </cell>
          <cell r="B22" t="str">
            <v>POP</v>
          </cell>
          <cell r="C22">
            <v>2011</v>
          </cell>
          <cell r="D22">
            <v>16789</v>
          </cell>
          <cell r="E22">
            <v>3000</v>
          </cell>
          <cell r="F22">
            <v>82368</v>
          </cell>
          <cell r="G22">
            <v>25000</v>
          </cell>
          <cell r="H22">
            <v>95960</v>
          </cell>
          <cell r="I22">
            <v>175779</v>
          </cell>
          <cell r="J22">
            <v>139500</v>
          </cell>
          <cell r="K22">
            <v>27698</v>
          </cell>
          <cell r="L22">
            <v>21640</v>
          </cell>
          <cell r="M22">
            <v>2428</v>
          </cell>
          <cell r="N22">
            <v>94769</v>
          </cell>
          <cell r="O22" t="e">
            <v>#N/A</v>
          </cell>
          <cell r="P22">
            <v>27000</v>
          </cell>
          <cell r="Q22">
            <v>4000</v>
          </cell>
          <cell r="R22">
            <v>21873</v>
          </cell>
          <cell r="S22">
            <v>738000</v>
          </cell>
          <cell r="T22">
            <v>215718</v>
          </cell>
          <cell r="U22">
            <v>39042</v>
          </cell>
          <cell r="V22">
            <v>7138</v>
          </cell>
          <cell r="W22">
            <v>73654</v>
          </cell>
          <cell r="X22">
            <v>44186</v>
          </cell>
          <cell r="Y22">
            <v>7952</v>
          </cell>
          <cell r="Z22">
            <v>112234</v>
          </cell>
          <cell r="AA22">
            <v>25325</v>
          </cell>
          <cell r="AB22">
            <v>136466</v>
          </cell>
          <cell r="AC22">
            <v>45212</v>
          </cell>
          <cell r="AD22">
            <v>59008</v>
          </cell>
          <cell r="AE22">
            <v>5620</v>
          </cell>
          <cell r="AF22">
            <v>575673</v>
          </cell>
          <cell r="AG22">
            <v>2650</v>
          </cell>
          <cell r="AH22">
            <v>10500</v>
          </cell>
          <cell r="AI22">
            <v>523911</v>
          </cell>
          <cell r="AJ22">
            <v>3029722</v>
          </cell>
          <cell r="AK22">
            <v>834406</v>
          </cell>
          <cell r="AL22">
            <v>34000</v>
          </cell>
          <cell r="AM22">
            <v>12000</v>
          </cell>
          <cell r="AN22">
            <v>58000</v>
          </cell>
          <cell r="AO22">
            <v>243445</v>
          </cell>
          <cell r="AP22">
            <v>22000</v>
          </cell>
          <cell r="AQ22">
            <v>22641</v>
          </cell>
          <cell r="AR22">
            <v>366151</v>
          </cell>
          <cell r="AS22">
            <v>7831</v>
          </cell>
          <cell r="AT22">
            <v>15572</v>
          </cell>
          <cell r="AU22">
            <v>94500</v>
          </cell>
          <cell r="AV22">
            <v>91547</v>
          </cell>
          <cell r="AW22">
            <v>140017</v>
          </cell>
          <cell r="AX22">
            <v>15000</v>
          </cell>
          <cell r="AY22">
            <v>31500</v>
          </cell>
          <cell r="AZ22">
            <v>55000</v>
          </cell>
          <cell r="BA22">
            <v>14000</v>
          </cell>
          <cell r="BB22">
            <v>183700</v>
          </cell>
          <cell r="BC22">
            <v>29575</v>
          </cell>
          <cell r="BD22">
            <v>31586</v>
          </cell>
          <cell r="BE22">
            <v>155000</v>
          </cell>
          <cell r="BF22">
            <v>20200</v>
          </cell>
          <cell r="BG22">
            <v>6500</v>
          </cell>
          <cell r="BH22">
            <v>83173</v>
          </cell>
          <cell r="BI22">
            <v>18003</v>
          </cell>
          <cell r="BJ22">
            <v>1026559</v>
          </cell>
          <cell r="BK22">
            <v>78000</v>
          </cell>
          <cell r="BL22">
            <v>7846</v>
          </cell>
          <cell r="BM22">
            <v>9900</v>
          </cell>
          <cell r="BN22">
            <v>5336</v>
          </cell>
          <cell r="BO22">
            <v>36110</v>
          </cell>
          <cell r="BP22">
            <v>109219</v>
          </cell>
          <cell r="BQ22">
            <v>15140</v>
          </cell>
          <cell r="BR22">
            <v>2503281</v>
          </cell>
          <cell r="BS22">
            <v>316309</v>
          </cell>
          <cell r="BT22">
            <v>17300</v>
          </cell>
          <cell r="BU22">
            <v>160278</v>
          </cell>
          <cell r="BV22">
            <v>50331</v>
          </cell>
          <cell r="BW22">
            <v>7200</v>
          </cell>
          <cell r="BX22">
            <v>7521</v>
          </cell>
          <cell r="BY22" t="e">
            <v>#N/A</v>
          </cell>
          <cell r="BZ22">
            <v>43225</v>
          </cell>
          <cell r="CA22">
            <v>125900</v>
          </cell>
          <cell r="CB22">
            <v>36000</v>
          </cell>
          <cell r="CC22">
            <v>6700</v>
          </cell>
        </row>
        <row r="23">
          <cell r="A23" t="str">
            <v>Municipal population</v>
          </cell>
          <cell r="B23" t="str">
            <v>POPCITY</v>
          </cell>
          <cell r="C23">
            <v>2011</v>
          </cell>
          <cell r="D23">
            <v>10552</v>
          </cell>
          <cell r="E23">
            <v>3000</v>
          </cell>
          <cell r="F23">
            <v>126199</v>
          </cell>
          <cell r="G23">
            <v>30000</v>
          </cell>
          <cell r="H23">
            <v>95960</v>
          </cell>
          <cell r="I23">
            <v>175779</v>
          </cell>
          <cell r="J23">
            <v>139500</v>
          </cell>
          <cell r="K23">
            <v>27698</v>
          </cell>
          <cell r="L23">
            <v>28530</v>
          </cell>
          <cell r="M23">
            <v>2428</v>
          </cell>
          <cell r="N23">
            <v>107615</v>
          </cell>
          <cell r="O23" t="e">
            <v>#N/A</v>
          </cell>
          <cell r="P23">
            <v>27000</v>
          </cell>
          <cell r="Q23">
            <v>12500</v>
          </cell>
          <cell r="R23">
            <v>74185</v>
          </cell>
          <cell r="S23">
            <v>738000</v>
          </cell>
          <cell r="T23">
            <v>216473</v>
          </cell>
          <cell r="U23">
            <v>37346</v>
          </cell>
          <cell r="V23">
            <v>8700</v>
          </cell>
          <cell r="W23">
            <v>105663</v>
          </cell>
          <cell r="X23">
            <v>44186</v>
          </cell>
          <cell r="Y23">
            <v>7952</v>
          </cell>
          <cell r="Z23">
            <v>174423</v>
          </cell>
          <cell r="AA23">
            <v>25325</v>
          </cell>
          <cell r="AB23">
            <v>136466</v>
          </cell>
          <cell r="AC23">
            <v>45212</v>
          </cell>
          <cell r="AD23">
            <v>59008</v>
          </cell>
          <cell r="AE23">
            <v>5620</v>
          </cell>
          <cell r="AF23">
            <v>670580</v>
          </cell>
          <cell r="AG23">
            <v>9500</v>
          </cell>
          <cell r="AH23">
            <v>10500</v>
          </cell>
          <cell r="AI23">
            <v>523911</v>
          </cell>
          <cell r="AJ23">
            <v>3029722</v>
          </cell>
          <cell r="AK23">
            <v>927118</v>
          </cell>
          <cell r="AL23">
            <v>34000</v>
          </cell>
          <cell r="AM23">
            <v>16500</v>
          </cell>
          <cell r="AN23">
            <v>123363</v>
          </cell>
          <cell r="AO23">
            <v>551300</v>
          </cell>
          <cell r="AP23">
            <v>22000</v>
          </cell>
          <cell r="AQ23">
            <v>36682</v>
          </cell>
          <cell r="AR23">
            <v>366151</v>
          </cell>
          <cell r="AS23">
            <v>21749</v>
          </cell>
          <cell r="AT23">
            <v>16572</v>
          </cell>
          <cell r="AU23">
            <v>94500</v>
          </cell>
          <cell r="AV23">
            <v>137369</v>
          </cell>
          <cell r="AW23">
            <v>140946</v>
          </cell>
          <cell r="AX23">
            <v>15000</v>
          </cell>
          <cell r="AY23">
            <v>63000</v>
          </cell>
          <cell r="AZ23">
            <v>55000</v>
          </cell>
          <cell r="BA23">
            <v>18777</v>
          </cell>
          <cell r="BB23">
            <v>183700</v>
          </cell>
          <cell r="BC23">
            <v>31031</v>
          </cell>
          <cell r="BD23">
            <v>31586</v>
          </cell>
          <cell r="BE23">
            <v>155000</v>
          </cell>
          <cell r="BF23">
            <v>20200</v>
          </cell>
          <cell r="BG23">
            <v>6500</v>
          </cell>
          <cell r="BH23">
            <v>83173</v>
          </cell>
          <cell r="BI23">
            <v>18003</v>
          </cell>
          <cell r="BJ23">
            <v>1026559</v>
          </cell>
          <cell r="BK23">
            <v>75000</v>
          </cell>
          <cell r="BL23">
            <v>7846</v>
          </cell>
          <cell r="BM23">
            <v>16700</v>
          </cell>
          <cell r="BN23">
            <v>5336</v>
          </cell>
          <cell r="BO23">
            <v>36110</v>
          </cell>
          <cell r="BP23">
            <v>108359</v>
          </cell>
          <cell r="BQ23">
            <v>15000</v>
          </cell>
          <cell r="BR23">
            <v>2503281</v>
          </cell>
          <cell r="BS23">
            <v>413710</v>
          </cell>
          <cell r="BT23">
            <v>17300</v>
          </cell>
          <cell r="BU23">
            <v>160278</v>
          </cell>
          <cell r="BV23">
            <v>50331</v>
          </cell>
          <cell r="BW23">
            <v>11500</v>
          </cell>
          <cell r="BX23" t="str">
            <v>0</v>
          </cell>
          <cell r="BY23" t="e">
            <v>#N/A</v>
          </cell>
          <cell r="BZ23">
            <v>78736</v>
          </cell>
          <cell r="CA23">
            <v>125900</v>
          </cell>
          <cell r="CB23">
            <v>37754</v>
          </cell>
          <cell r="CC23">
            <v>5000</v>
          </cell>
        </row>
        <row r="24">
          <cell r="A24" t="str">
            <v>No seasonal occupacy customers</v>
          </cell>
          <cell r="B24" t="str">
            <v>YNSUM</v>
          </cell>
          <cell r="C24">
            <v>2011</v>
          </cell>
          <cell r="D24">
            <v>3565</v>
          </cell>
          <cell r="E24">
            <v>0</v>
          </cell>
          <cell r="F24">
            <v>0</v>
          </cell>
          <cell r="G24">
            <v>0</v>
          </cell>
          <cell r="H24">
            <v>0</v>
          </cell>
          <cell r="I24">
            <v>0</v>
          </cell>
          <cell r="J24">
            <v>0</v>
          </cell>
          <cell r="K24">
            <v>0</v>
          </cell>
          <cell r="L24">
            <v>0</v>
          </cell>
          <cell r="M24">
            <v>3</v>
          </cell>
          <cell r="N24">
            <v>0</v>
          </cell>
          <cell r="O24" t="e">
            <v>#N/A</v>
          </cell>
          <cell r="P24" t="str">
            <v>0</v>
          </cell>
          <cell r="Q24">
            <v>0</v>
          </cell>
          <cell r="R24">
            <v>1</v>
          </cell>
          <cell r="S24" t="str">
            <v>0</v>
          </cell>
          <cell r="T24" t="str">
            <v>0</v>
          </cell>
          <cell r="U24">
            <v>235</v>
          </cell>
          <cell r="V24">
            <v>65</v>
          </cell>
          <cell r="W24">
            <v>0</v>
          </cell>
          <cell r="X24">
            <v>0</v>
          </cell>
          <cell r="Y24">
            <v>0</v>
          </cell>
          <cell r="Z24">
            <v>0</v>
          </cell>
          <cell r="AA24">
            <v>0</v>
          </cell>
          <cell r="AB24">
            <v>0</v>
          </cell>
          <cell r="AC24">
            <v>0</v>
          </cell>
          <cell r="AD24">
            <v>0</v>
          </cell>
          <cell r="AE24" t="str">
            <v>0</v>
          </cell>
          <cell r="AF24">
            <v>0</v>
          </cell>
          <cell r="AG24">
            <v>0</v>
          </cell>
          <cell r="AH24">
            <v>0</v>
          </cell>
          <cell r="AI24">
            <v>0</v>
          </cell>
          <cell r="AJ24">
            <v>154799</v>
          </cell>
          <cell r="AK24">
            <v>0</v>
          </cell>
          <cell r="AL24">
            <v>500</v>
          </cell>
          <cell r="AM24">
            <v>0</v>
          </cell>
          <cell r="AN24">
            <v>0</v>
          </cell>
          <cell r="AO24">
            <v>0</v>
          </cell>
          <cell r="AP24">
            <v>0</v>
          </cell>
          <cell r="AQ24">
            <v>192</v>
          </cell>
          <cell r="AR24" t="str">
            <v>0</v>
          </cell>
          <cell r="AS24">
            <v>0</v>
          </cell>
          <cell r="AT24">
            <v>0</v>
          </cell>
          <cell r="AU24">
            <v>0</v>
          </cell>
          <cell r="AV24">
            <v>525</v>
          </cell>
          <cell r="AW24">
            <v>0</v>
          </cell>
          <cell r="AX24">
            <v>250</v>
          </cell>
          <cell r="AY24">
            <v>200</v>
          </cell>
          <cell r="AZ24">
            <v>0</v>
          </cell>
          <cell r="BA24" t="str">
            <v>0</v>
          </cell>
          <cell r="BB24" t="str">
            <v>0</v>
          </cell>
          <cell r="BC24" t="str">
            <v>0</v>
          </cell>
          <cell r="BD24" t="str">
            <v>0</v>
          </cell>
          <cell r="BE24" t="str">
            <v>0</v>
          </cell>
          <cell r="BF24">
            <v>0</v>
          </cell>
          <cell r="BG24" t="str">
            <v>0</v>
          </cell>
          <cell r="BH24">
            <v>0</v>
          </cell>
          <cell r="BI24">
            <v>0</v>
          </cell>
          <cell r="BJ24">
            <v>0</v>
          </cell>
          <cell r="BK24">
            <v>100</v>
          </cell>
          <cell r="BL24" t="str">
            <v>0</v>
          </cell>
          <cell r="BM24">
            <v>0</v>
          </cell>
          <cell r="BN24">
            <v>108</v>
          </cell>
          <cell r="BO24">
            <v>0</v>
          </cell>
          <cell r="BP24">
            <v>0</v>
          </cell>
          <cell r="BQ24">
            <v>0</v>
          </cell>
          <cell r="BR24">
            <v>0</v>
          </cell>
          <cell r="BS24">
            <v>1589</v>
          </cell>
          <cell r="BT24">
            <v>1000</v>
          </cell>
          <cell r="BU24">
            <v>0</v>
          </cell>
          <cell r="BV24" t="str">
            <v>0</v>
          </cell>
          <cell r="BW24">
            <v>0</v>
          </cell>
          <cell r="BX24" t="str">
            <v>0</v>
          </cell>
          <cell r="BY24" t="e">
            <v>#N/A</v>
          </cell>
          <cell r="BZ24" t="str">
            <v>0</v>
          </cell>
          <cell r="CA24">
            <v>0</v>
          </cell>
          <cell r="CB24">
            <v>0</v>
          </cell>
          <cell r="CC24">
            <v>200</v>
          </cell>
        </row>
        <row r="25">
          <cell r="A25" t="str">
            <v>Utility winter max peak load</v>
          </cell>
          <cell r="B25" t="str">
            <v>PEAKW</v>
          </cell>
          <cell r="C25">
            <v>2011</v>
          </cell>
          <cell r="D25">
            <v>42342</v>
          </cell>
          <cell r="E25">
            <v>4503</v>
          </cell>
          <cell r="F25">
            <v>140212</v>
          </cell>
          <cell r="G25">
            <v>47834</v>
          </cell>
          <cell r="H25">
            <v>150179</v>
          </cell>
          <cell r="I25">
            <v>269328</v>
          </cell>
          <cell r="J25">
            <v>235762</v>
          </cell>
          <cell r="K25">
            <v>45700</v>
          </cell>
          <cell r="L25">
            <v>26436</v>
          </cell>
          <cell r="M25">
            <v>6676</v>
          </cell>
          <cell r="N25">
            <v>104348</v>
          </cell>
          <cell r="O25" t="e">
            <v>#N/A</v>
          </cell>
          <cell r="P25">
            <v>58755</v>
          </cell>
          <cell r="Q25">
            <v>6744</v>
          </cell>
          <cell r="R25">
            <v>41770</v>
          </cell>
          <cell r="S25">
            <v>1170459</v>
          </cell>
          <cell r="T25">
            <v>366400</v>
          </cell>
          <cell r="U25">
            <v>74900</v>
          </cell>
          <cell r="V25">
            <v>13753</v>
          </cell>
          <cell r="W25">
            <v>82710</v>
          </cell>
          <cell r="X25">
            <v>94031</v>
          </cell>
          <cell r="Y25">
            <v>16925</v>
          </cell>
          <cell r="Z25">
            <v>196115</v>
          </cell>
          <cell r="AA25">
            <v>29983</v>
          </cell>
          <cell r="AB25">
            <v>253600</v>
          </cell>
          <cell r="AC25">
            <v>81845</v>
          </cell>
          <cell r="AD25">
            <v>84038</v>
          </cell>
          <cell r="AE25">
            <v>16328</v>
          </cell>
          <cell r="AF25">
            <v>819019</v>
          </cell>
          <cell r="AG25">
            <v>6368</v>
          </cell>
          <cell r="AH25">
            <v>31966</v>
          </cell>
          <cell r="AI25">
            <v>595700</v>
          </cell>
          <cell r="AJ25">
            <v>3923771</v>
          </cell>
          <cell r="AK25">
            <v>1305498</v>
          </cell>
          <cell r="AL25">
            <v>49220</v>
          </cell>
          <cell r="AM25">
            <v>20492</v>
          </cell>
          <cell r="AN25">
            <v>136597</v>
          </cell>
          <cell r="AO25">
            <v>309627</v>
          </cell>
          <cell r="AP25">
            <v>44452</v>
          </cell>
          <cell r="AQ25">
            <v>41419</v>
          </cell>
          <cell r="AR25">
            <v>531481</v>
          </cell>
          <cell r="AS25">
            <v>32939</v>
          </cell>
          <cell r="AT25">
            <v>35345</v>
          </cell>
          <cell r="AU25">
            <v>118892</v>
          </cell>
          <cell r="AV25">
            <v>116122</v>
          </cell>
          <cell r="AW25">
            <v>191328</v>
          </cell>
          <cell r="AX25">
            <v>28568</v>
          </cell>
          <cell r="AY25">
            <v>61767</v>
          </cell>
          <cell r="AZ25">
            <v>113732</v>
          </cell>
          <cell r="BA25">
            <v>22918</v>
          </cell>
          <cell r="BB25">
            <v>239300</v>
          </cell>
          <cell r="BC25">
            <v>42505</v>
          </cell>
          <cell r="BD25">
            <v>59312</v>
          </cell>
          <cell r="BE25">
            <v>205860</v>
          </cell>
          <cell r="BF25">
            <v>37173</v>
          </cell>
          <cell r="BG25">
            <v>19700</v>
          </cell>
          <cell r="BH25">
            <v>153393</v>
          </cell>
          <cell r="BI25">
            <v>34773</v>
          </cell>
          <cell r="BJ25">
            <v>1350678</v>
          </cell>
          <cell r="BK25">
            <v>149857</v>
          </cell>
          <cell r="BL25">
            <v>10822</v>
          </cell>
          <cell r="BM25">
            <v>26579</v>
          </cell>
          <cell r="BN25">
            <v>18704</v>
          </cell>
          <cell r="BO25">
            <v>47750</v>
          </cell>
          <cell r="BP25">
            <v>171304</v>
          </cell>
          <cell r="BQ25">
            <v>29488</v>
          </cell>
          <cell r="BR25">
            <v>4060630</v>
          </cell>
          <cell r="BS25">
            <v>433549</v>
          </cell>
          <cell r="BT25">
            <v>24245</v>
          </cell>
          <cell r="BU25">
            <v>240964</v>
          </cell>
          <cell r="BV25">
            <v>75412</v>
          </cell>
          <cell r="BW25">
            <v>17539</v>
          </cell>
          <cell r="BX25">
            <v>26222</v>
          </cell>
          <cell r="BY25" t="e">
            <v>#N/A</v>
          </cell>
          <cell r="BZ25">
            <v>86667</v>
          </cell>
          <cell r="CA25">
            <v>149997</v>
          </cell>
          <cell r="CB25">
            <v>61443</v>
          </cell>
          <cell r="CC25">
            <v>12946</v>
          </cell>
        </row>
        <row r="26">
          <cell r="A26" t="str">
            <v>Utility summer max peak load</v>
          </cell>
          <cell r="B26" t="str">
            <v>PEAKS</v>
          </cell>
          <cell r="C26">
            <v>2011</v>
          </cell>
          <cell r="D26">
            <v>29018</v>
          </cell>
          <cell r="E26">
            <v>3226</v>
          </cell>
          <cell r="F26">
            <v>187658</v>
          </cell>
          <cell r="G26">
            <v>57677</v>
          </cell>
          <cell r="H26">
            <v>192538</v>
          </cell>
          <cell r="I26">
            <v>379690</v>
          </cell>
          <cell r="J26">
            <v>309690</v>
          </cell>
          <cell r="K26">
            <v>55600</v>
          </cell>
          <cell r="L26">
            <v>28006</v>
          </cell>
          <cell r="M26">
            <v>4532</v>
          </cell>
          <cell r="N26">
            <v>134861</v>
          </cell>
          <cell r="O26" t="e">
            <v>#N/A</v>
          </cell>
          <cell r="P26">
            <v>50957</v>
          </cell>
          <cell r="Q26">
            <v>6573</v>
          </cell>
          <cell r="R26">
            <v>64272</v>
          </cell>
          <cell r="S26">
            <v>1606494</v>
          </cell>
          <cell r="T26">
            <v>550900</v>
          </cell>
          <cell r="U26">
            <v>92146</v>
          </cell>
          <cell r="V26">
            <v>9299</v>
          </cell>
          <cell r="W26">
            <v>125478</v>
          </cell>
          <cell r="X26">
            <v>107415</v>
          </cell>
          <cell r="Y26">
            <v>13707</v>
          </cell>
          <cell r="Z26">
            <v>155517</v>
          </cell>
          <cell r="AA26">
            <v>44698</v>
          </cell>
          <cell r="AB26">
            <v>297500</v>
          </cell>
          <cell r="AC26">
            <v>100582</v>
          </cell>
          <cell r="AD26">
            <v>110391</v>
          </cell>
          <cell r="AE26">
            <v>11855</v>
          </cell>
          <cell r="AF26">
            <v>1092560</v>
          </cell>
          <cell r="AG26">
            <v>3940</v>
          </cell>
          <cell r="AH26">
            <v>30227</v>
          </cell>
          <cell r="AI26">
            <v>820000</v>
          </cell>
          <cell r="AJ26">
            <v>3395487</v>
          </cell>
          <cell r="AK26">
            <v>1501701</v>
          </cell>
          <cell r="AL26">
            <v>48959</v>
          </cell>
          <cell r="AM26">
            <v>18511</v>
          </cell>
          <cell r="AN26">
            <v>109026</v>
          </cell>
          <cell r="AO26">
            <v>377020</v>
          </cell>
          <cell r="AP26">
            <v>44011</v>
          </cell>
          <cell r="AQ26">
            <v>34472</v>
          </cell>
          <cell r="AR26">
            <v>717155</v>
          </cell>
          <cell r="AS26">
            <v>38524</v>
          </cell>
          <cell r="AT26">
            <v>37873</v>
          </cell>
          <cell r="AU26">
            <v>161635</v>
          </cell>
          <cell r="AV26">
            <v>156479</v>
          </cell>
          <cell r="AW26">
            <v>269269</v>
          </cell>
          <cell r="AX26">
            <v>45651</v>
          </cell>
          <cell r="AY26">
            <v>80766</v>
          </cell>
          <cell r="AZ26">
            <v>92484</v>
          </cell>
          <cell r="BA26">
            <v>20631</v>
          </cell>
          <cell r="BB26">
            <v>380100</v>
          </cell>
          <cell r="BC26">
            <v>47996</v>
          </cell>
          <cell r="BD26">
            <v>57089</v>
          </cell>
          <cell r="BE26">
            <v>234849</v>
          </cell>
          <cell r="BF26">
            <v>33019</v>
          </cell>
          <cell r="BG26">
            <v>13168</v>
          </cell>
          <cell r="BH26">
            <v>161697</v>
          </cell>
          <cell r="BI26">
            <v>42478</v>
          </cell>
          <cell r="BJ26">
            <v>1961144</v>
          </cell>
          <cell r="BK26">
            <v>95135</v>
          </cell>
          <cell r="BL26">
            <v>18295</v>
          </cell>
          <cell r="BM26">
            <v>32356</v>
          </cell>
          <cell r="BN26">
            <v>10767</v>
          </cell>
          <cell r="BO26">
            <v>65534</v>
          </cell>
          <cell r="BP26">
            <v>154665</v>
          </cell>
          <cell r="BQ26">
            <v>37105</v>
          </cell>
          <cell r="BR26">
            <v>4919150</v>
          </cell>
          <cell r="BS26">
            <v>526513</v>
          </cell>
          <cell r="BT26">
            <v>28946</v>
          </cell>
          <cell r="BU26">
            <v>294349</v>
          </cell>
          <cell r="BV26">
            <v>98478</v>
          </cell>
          <cell r="BW26">
            <v>16621</v>
          </cell>
          <cell r="BX26">
            <v>27350</v>
          </cell>
          <cell r="BY26" t="e">
            <v>#N/A</v>
          </cell>
          <cell r="BZ26">
            <v>73789</v>
          </cell>
          <cell r="CA26">
            <v>208479</v>
          </cell>
          <cell r="CB26">
            <v>76830</v>
          </cell>
          <cell r="CC26">
            <v>11856</v>
          </cell>
        </row>
        <row r="27">
          <cell r="A27" t="str">
            <v>Utility average peak load</v>
          </cell>
          <cell r="B27" t="str">
            <v>PEAKA</v>
          </cell>
          <cell r="C27">
            <v>2011</v>
          </cell>
          <cell r="D27">
            <v>30706</v>
          </cell>
          <cell r="E27">
            <v>3614</v>
          </cell>
          <cell r="F27">
            <v>163935</v>
          </cell>
          <cell r="G27">
            <v>46298</v>
          </cell>
          <cell r="H27">
            <v>153392</v>
          </cell>
          <cell r="I27">
            <v>280106</v>
          </cell>
          <cell r="J27">
            <v>246578</v>
          </cell>
          <cell r="K27">
            <v>45067</v>
          </cell>
          <cell r="L27">
            <v>24928</v>
          </cell>
          <cell r="M27">
            <v>4374</v>
          </cell>
          <cell r="N27">
            <v>119604</v>
          </cell>
          <cell r="O27" t="e">
            <v>#N/A</v>
          </cell>
          <cell r="P27">
            <v>49878</v>
          </cell>
          <cell r="Q27">
            <v>5618</v>
          </cell>
          <cell r="R27">
            <v>45507</v>
          </cell>
          <cell r="S27">
            <v>1215861</v>
          </cell>
          <cell r="T27">
            <v>411675</v>
          </cell>
          <cell r="U27">
            <v>72336</v>
          </cell>
          <cell r="V27">
            <v>10175</v>
          </cell>
          <cell r="W27">
            <v>91444</v>
          </cell>
          <cell r="X27">
            <v>93454</v>
          </cell>
          <cell r="Y27">
            <v>13177</v>
          </cell>
          <cell r="Z27">
            <v>151771</v>
          </cell>
          <cell r="AA27">
            <v>31728</v>
          </cell>
          <cell r="AB27">
            <v>254900</v>
          </cell>
          <cell r="AC27">
            <v>80013</v>
          </cell>
          <cell r="AD27">
            <v>84825</v>
          </cell>
          <cell r="AE27">
            <v>14023</v>
          </cell>
          <cell r="AF27">
            <v>845981</v>
          </cell>
          <cell r="AG27">
            <v>4179</v>
          </cell>
          <cell r="AH27">
            <v>26301</v>
          </cell>
          <cell r="AI27">
            <v>626200</v>
          </cell>
          <cell r="AJ27">
            <v>3089825</v>
          </cell>
          <cell r="AK27">
            <v>1203408</v>
          </cell>
          <cell r="AL27">
            <v>41923</v>
          </cell>
          <cell r="AM27">
            <v>17242</v>
          </cell>
          <cell r="AN27">
            <v>111249</v>
          </cell>
          <cell r="AO27">
            <v>301899</v>
          </cell>
          <cell r="AP27">
            <v>40058</v>
          </cell>
          <cell r="AQ27">
            <v>34529</v>
          </cell>
          <cell r="AR27">
            <v>540982</v>
          </cell>
          <cell r="AS27">
            <v>35731</v>
          </cell>
          <cell r="AT27">
            <v>33363</v>
          </cell>
          <cell r="AU27">
            <v>125053</v>
          </cell>
          <cell r="AV27">
            <v>117903</v>
          </cell>
          <cell r="AW27">
            <v>199310</v>
          </cell>
          <cell r="AX27">
            <v>31132</v>
          </cell>
          <cell r="AY27">
            <v>62240</v>
          </cell>
          <cell r="AZ27">
            <v>89858</v>
          </cell>
          <cell r="BA27">
            <v>18797</v>
          </cell>
          <cell r="BB27">
            <v>251564</v>
          </cell>
          <cell r="BC27">
            <v>40755</v>
          </cell>
          <cell r="BD27">
            <v>50680</v>
          </cell>
          <cell r="BE27">
            <v>130273</v>
          </cell>
          <cell r="BF27">
            <v>27564</v>
          </cell>
          <cell r="BG27">
            <v>13845</v>
          </cell>
          <cell r="BH27">
            <v>135588</v>
          </cell>
          <cell r="BI27">
            <v>35494</v>
          </cell>
          <cell r="BJ27">
            <v>1434223</v>
          </cell>
          <cell r="BK27">
            <v>109109</v>
          </cell>
          <cell r="BL27">
            <v>15304</v>
          </cell>
          <cell r="BM27">
            <v>20617</v>
          </cell>
          <cell r="BN27">
            <v>12177</v>
          </cell>
          <cell r="BO27">
            <v>50164</v>
          </cell>
          <cell r="BP27">
            <v>149558</v>
          </cell>
          <cell r="BQ27">
            <v>30734</v>
          </cell>
          <cell r="BR27">
            <v>3914700</v>
          </cell>
          <cell r="BS27">
            <v>412902</v>
          </cell>
          <cell r="BT27">
            <v>21915</v>
          </cell>
          <cell r="BU27">
            <v>238844</v>
          </cell>
          <cell r="BV27">
            <v>76704</v>
          </cell>
          <cell r="BW27">
            <v>16373</v>
          </cell>
          <cell r="BX27">
            <v>24737</v>
          </cell>
          <cell r="BY27" t="e">
            <v>#N/A</v>
          </cell>
          <cell r="BZ27">
            <v>72617</v>
          </cell>
          <cell r="CA27">
            <v>151006</v>
          </cell>
          <cell r="CB27">
            <v>61185</v>
          </cell>
          <cell r="CC27">
            <v>10383</v>
          </cell>
        </row>
        <row r="28">
          <cell r="A28" t="str">
            <v>Total circuit kms of line</v>
          </cell>
          <cell r="B28" t="str">
            <v>KMC</v>
          </cell>
          <cell r="C28">
            <v>2011</v>
          </cell>
          <cell r="D28">
            <v>1848</v>
          </cell>
          <cell r="E28">
            <v>92</v>
          </cell>
          <cell r="F28">
            <v>777</v>
          </cell>
          <cell r="G28">
            <v>332</v>
          </cell>
          <cell r="H28">
            <v>649</v>
          </cell>
          <cell r="I28">
            <v>1703</v>
          </cell>
          <cell r="J28">
            <v>1119</v>
          </cell>
          <cell r="K28">
            <v>526</v>
          </cell>
          <cell r="L28">
            <v>161</v>
          </cell>
          <cell r="M28">
            <v>27</v>
          </cell>
          <cell r="N28">
            <v>811</v>
          </cell>
          <cell r="O28" t="e">
            <v>#N/A</v>
          </cell>
          <cell r="P28">
            <v>339</v>
          </cell>
          <cell r="Q28">
            <v>27</v>
          </cell>
          <cell r="R28">
            <v>150</v>
          </cell>
          <cell r="S28">
            <v>5163</v>
          </cell>
          <cell r="T28">
            <v>1176</v>
          </cell>
          <cell r="U28">
            <v>327</v>
          </cell>
          <cell r="V28">
            <v>137</v>
          </cell>
          <cell r="W28">
            <v>465</v>
          </cell>
          <cell r="X28">
            <v>277</v>
          </cell>
          <cell r="Y28">
            <v>74</v>
          </cell>
          <cell r="Z28">
            <v>962</v>
          </cell>
          <cell r="AA28">
            <v>240</v>
          </cell>
          <cell r="AB28">
            <v>1084</v>
          </cell>
          <cell r="AC28">
            <v>1734</v>
          </cell>
          <cell r="AD28">
            <v>1464</v>
          </cell>
          <cell r="AE28">
            <v>68</v>
          </cell>
          <cell r="AF28">
            <v>3414</v>
          </cell>
          <cell r="AG28">
            <v>21</v>
          </cell>
          <cell r="AH28">
            <v>66</v>
          </cell>
          <cell r="AI28">
            <v>2896</v>
          </cell>
          <cell r="AJ28">
            <v>117385</v>
          </cell>
          <cell r="AK28">
            <v>5606</v>
          </cell>
          <cell r="AL28">
            <v>748</v>
          </cell>
          <cell r="AM28">
            <v>98</v>
          </cell>
          <cell r="AN28">
            <v>362</v>
          </cell>
          <cell r="AO28">
            <v>1878</v>
          </cell>
          <cell r="AP28">
            <v>115</v>
          </cell>
          <cell r="AQ28">
            <v>333</v>
          </cell>
          <cell r="AR28">
            <v>2820</v>
          </cell>
          <cell r="AS28">
            <v>135</v>
          </cell>
          <cell r="AT28">
            <v>265</v>
          </cell>
          <cell r="AU28">
            <v>950</v>
          </cell>
          <cell r="AV28">
            <v>830</v>
          </cell>
          <cell r="AW28">
            <v>1975</v>
          </cell>
          <cell r="AX28">
            <v>348</v>
          </cell>
          <cell r="AY28">
            <v>770</v>
          </cell>
          <cell r="AZ28">
            <v>618</v>
          </cell>
          <cell r="BA28">
            <v>370</v>
          </cell>
          <cell r="BB28">
            <v>1455</v>
          </cell>
          <cell r="BC28">
            <v>176</v>
          </cell>
          <cell r="BD28">
            <v>314</v>
          </cell>
          <cell r="BE28">
            <v>987</v>
          </cell>
          <cell r="BF28">
            <v>148</v>
          </cell>
          <cell r="BG28">
            <v>129</v>
          </cell>
          <cell r="BH28">
            <v>553</v>
          </cell>
          <cell r="BI28">
            <v>315</v>
          </cell>
          <cell r="BJ28">
            <v>7431</v>
          </cell>
          <cell r="BK28">
            <v>737</v>
          </cell>
          <cell r="BL28">
            <v>55</v>
          </cell>
          <cell r="BM28">
            <v>94</v>
          </cell>
          <cell r="BN28">
            <v>283</v>
          </cell>
          <cell r="BO28">
            <v>248</v>
          </cell>
          <cell r="BP28">
            <v>1186</v>
          </cell>
          <cell r="BQ28">
            <v>157</v>
          </cell>
          <cell r="BR28">
            <v>10061</v>
          </cell>
          <cell r="BS28">
            <v>2409</v>
          </cell>
          <cell r="BT28">
            <v>243</v>
          </cell>
          <cell r="BU28">
            <v>1542</v>
          </cell>
          <cell r="BV28">
            <v>300</v>
          </cell>
          <cell r="BW28">
            <v>76</v>
          </cell>
          <cell r="BX28">
            <v>68</v>
          </cell>
          <cell r="BY28" t="e">
            <v>#N/A</v>
          </cell>
          <cell r="BZ28">
            <v>515</v>
          </cell>
          <cell r="CA28">
            <v>1060</v>
          </cell>
          <cell r="CB28">
            <v>249</v>
          </cell>
          <cell r="CC28">
            <v>181</v>
          </cell>
        </row>
        <row r="29">
          <cell r="A29" t="str">
            <v>Overhead circuit kms of line</v>
          </cell>
          <cell r="B29" t="str">
            <v>KMCO</v>
          </cell>
          <cell r="C29">
            <v>2011</v>
          </cell>
          <cell r="D29">
            <v>1844</v>
          </cell>
          <cell r="E29">
            <v>92</v>
          </cell>
          <cell r="F29">
            <v>581</v>
          </cell>
          <cell r="G29">
            <v>290</v>
          </cell>
          <cell r="H29">
            <v>389</v>
          </cell>
          <cell r="I29">
            <v>963</v>
          </cell>
          <cell r="J29">
            <v>713</v>
          </cell>
          <cell r="K29">
            <v>482</v>
          </cell>
          <cell r="L29">
            <v>91</v>
          </cell>
          <cell r="M29">
            <v>26</v>
          </cell>
          <cell r="N29">
            <v>581</v>
          </cell>
          <cell r="O29" t="e">
            <v>#N/A</v>
          </cell>
          <cell r="P29">
            <v>207</v>
          </cell>
          <cell r="Q29">
            <v>15</v>
          </cell>
          <cell r="R29">
            <v>89</v>
          </cell>
          <cell r="S29">
            <v>1798</v>
          </cell>
          <cell r="T29">
            <v>709</v>
          </cell>
          <cell r="U29">
            <v>254</v>
          </cell>
          <cell r="V29">
            <v>126</v>
          </cell>
          <cell r="W29">
            <v>211</v>
          </cell>
          <cell r="X29">
            <v>185</v>
          </cell>
          <cell r="Y29">
            <v>66</v>
          </cell>
          <cell r="Z29">
            <v>737</v>
          </cell>
          <cell r="AA29">
            <v>170</v>
          </cell>
          <cell r="AB29">
            <v>430</v>
          </cell>
          <cell r="AC29">
            <v>1642</v>
          </cell>
          <cell r="AD29">
            <v>888</v>
          </cell>
          <cell r="AE29">
            <v>57</v>
          </cell>
          <cell r="AF29">
            <v>1523</v>
          </cell>
          <cell r="AG29">
            <v>18</v>
          </cell>
          <cell r="AH29">
            <v>56</v>
          </cell>
          <cell r="AI29">
            <v>802</v>
          </cell>
          <cell r="AJ29">
            <v>109499</v>
          </cell>
          <cell r="AK29">
            <v>2916</v>
          </cell>
          <cell r="AL29">
            <v>607</v>
          </cell>
          <cell r="AM29">
            <v>88</v>
          </cell>
          <cell r="AN29">
            <v>233</v>
          </cell>
          <cell r="AO29">
            <v>1046</v>
          </cell>
          <cell r="AP29">
            <v>95</v>
          </cell>
          <cell r="AQ29">
            <v>257</v>
          </cell>
          <cell r="AR29">
            <v>1363</v>
          </cell>
          <cell r="AS29">
            <v>97</v>
          </cell>
          <cell r="AT29">
            <v>198</v>
          </cell>
          <cell r="AU29">
            <v>567</v>
          </cell>
          <cell r="AV29">
            <v>359</v>
          </cell>
          <cell r="AW29">
            <v>1484</v>
          </cell>
          <cell r="AX29">
            <v>246</v>
          </cell>
          <cell r="AY29">
            <v>656</v>
          </cell>
          <cell r="AZ29">
            <v>510</v>
          </cell>
          <cell r="BA29">
            <v>365</v>
          </cell>
          <cell r="BB29">
            <v>561</v>
          </cell>
          <cell r="BC29">
            <v>103</v>
          </cell>
          <cell r="BD29">
            <v>248</v>
          </cell>
          <cell r="BE29">
            <v>570</v>
          </cell>
          <cell r="BF29">
            <v>129</v>
          </cell>
          <cell r="BG29">
            <v>118</v>
          </cell>
          <cell r="BH29">
            <v>385</v>
          </cell>
          <cell r="BI29">
            <v>298</v>
          </cell>
          <cell r="BJ29">
            <v>2584</v>
          </cell>
          <cell r="BK29">
            <v>617</v>
          </cell>
          <cell r="BL29">
            <v>53</v>
          </cell>
          <cell r="BM29">
            <v>84</v>
          </cell>
          <cell r="BN29">
            <v>277</v>
          </cell>
          <cell r="BO29">
            <v>156</v>
          </cell>
          <cell r="BP29">
            <v>950</v>
          </cell>
          <cell r="BQ29">
            <v>102</v>
          </cell>
          <cell r="BR29">
            <v>4168</v>
          </cell>
          <cell r="BS29">
            <v>1331</v>
          </cell>
          <cell r="BT29">
            <v>127</v>
          </cell>
          <cell r="BU29">
            <v>1051</v>
          </cell>
          <cell r="BV29">
            <v>213</v>
          </cell>
          <cell r="BW29">
            <v>66</v>
          </cell>
          <cell r="BX29">
            <v>53</v>
          </cell>
          <cell r="BY29" t="e">
            <v>#N/A</v>
          </cell>
          <cell r="BZ29">
            <v>371</v>
          </cell>
          <cell r="CA29">
            <v>503</v>
          </cell>
          <cell r="CB29">
            <v>155</v>
          </cell>
          <cell r="CC29">
            <v>171</v>
          </cell>
        </row>
        <row r="30">
          <cell r="A30" t="str">
            <v>Underground circuit kms ofline</v>
          </cell>
          <cell r="B30" t="str">
            <v>KMCU</v>
          </cell>
          <cell r="C30">
            <v>2011</v>
          </cell>
          <cell r="D30">
            <v>4</v>
          </cell>
          <cell r="E30">
            <v>0</v>
          </cell>
          <cell r="F30">
            <v>196</v>
          </cell>
          <cell r="G30">
            <v>42</v>
          </cell>
          <cell r="H30">
            <v>260</v>
          </cell>
          <cell r="I30">
            <v>740</v>
          </cell>
          <cell r="J30">
            <v>406</v>
          </cell>
          <cell r="K30">
            <v>44</v>
          </cell>
          <cell r="L30">
            <v>70</v>
          </cell>
          <cell r="M30">
            <v>1</v>
          </cell>
          <cell r="N30">
            <v>230</v>
          </cell>
          <cell r="O30" t="e">
            <v>#N/A</v>
          </cell>
          <cell r="P30">
            <v>132</v>
          </cell>
          <cell r="Q30">
            <v>12</v>
          </cell>
          <cell r="R30">
            <v>61</v>
          </cell>
          <cell r="S30">
            <v>3365</v>
          </cell>
          <cell r="T30">
            <v>467</v>
          </cell>
          <cell r="U30">
            <v>73</v>
          </cell>
          <cell r="V30">
            <v>11</v>
          </cell>
          <cell r="W30">
            <v>254</v>
          </cell>
          <cell r="X30">
            <v>92</v>
          </cell>
          <cell r="Y30">
            <v>8</v>
          </cell>
          <cell r="Z30">
            <v>225</v>
          </cell>
          <cell r="AA30">
            <v>70</v>
          </cell>
          <cell r="AB30">
            <v>654</v>
          </cell>
          <cell r="AC30">
            <v>92</v>
          </cell>
          <cell r="AD30">
            <v>576</v>
          </cell>
          <cell r="AE30">
            <v>11</v>
          </cell>
          <cell r="AF30">
            <v>1891</v>
          </cell>
          <cell r="AG30">
            <v>3</v>
          </cell>
          <cell r="AH30">
            <v>10</v>
          </cell>
          <cell r="AI30">
            <v>2094</v>
          </cell>
          <cell r="AJ30">
            <v>7886</v>
          </cell>
          <cell r="AK30">
            <v>2690</v>
          </cell>
          <cell r="AL30">
            <v>141</v>
          </cell>
          <cell r="AM30">
            <v>10</v>
          </cell>
          <cell r="AN30">
            <v>129</v>
          </cell>
          <cell r="AO30">
            <v>832</v>
          </cell>
          <cell r="AP30">
            <v>20</v>
          </cell>
          <cell r="AQ30">
            <v>76</v>
          </cell>
          <cell r="AR30">
            <v>1457</v>
          </cell>
          <cell r="AS30">
            <v>38</v>
          </cell>
          <cell r="AT30">
            <v>67</v>
          </cell>
          <cell r="AU30">
            <v>383</v>
          </cell>
          <cell r="AV30">
            <v>471</v>
          </cell>
          <cell r="AW30">
            <v>491</v>
          </cell>
          <cell r="AX30">
            <v>102</v>
          </cell>
          <cell r="AY30">
            <v>114</v>
          </cell>
          <cell r="AZ30">
            <v>108</v>
          </cell>
          <cell r="BA30">
            <v>5</v>
          </cell>
          <cell r="BB30">
            <v>894</v>
          </cell>
          <cell r="BC30">
            <v>73</v>
          </cell>
          <cell r="BD30">
            <v>66</v>
          </cell>
          <cell r="BE30">
            <v>417</v>
          </cell>
          <cell r="BF30">
            <v>19</v>
          </cell>
          <cell r="BG30">
            <v>11</v>
          </cell>
          <cell r="BH30">
            <v>168</v>
          </cell>
          <cell r="BI30">
            <v>17</v>
          </cell>
          <cell r="BJ30">
            <v>4847</v>
          </cell>
          <cell r="BK30">
            <v>120</v>
          </cell>
          <cell r="BL30">
            <v>2</v>
          </cell>
          <cell r="BM30">
            <v>10</v>
          </cell>
          <cell r="BN30">
            <v>6</v>
          </cell>
          <cell r="BO30">
            <v>92</v>
          </cell>
          <cell r="BP30">
            <v>236</v>
          </cell>
          <cell r="BQ30">
            <v>55</v>
          </cell>
          <cell r="BR30">
            <v>5893</v>
          </cell>
          <cell r="BS30">
            <v>1078</v>
          </cell>
          <cell r="BT30">
            <v>116</v>
          </cell>
          <cell r="BU30">
            <v>491</v>
          </cell>
          <cell r="BV30">
            <v>87</v>
          </cell>
          <cell r="BW30">
            <v>10</v>
          </cell>
          <cell r="BX30">
            <v>15</v>
          </cell>
          <cell r="BY30" t="e">
            <v>#N/A</v>
          </cell>
          <cell r="BZ30">
            <v>144</v>
          </cell>
          <cell r="CA30">
            <v>557</v>
          </cell>
          <cell r="CB30">
            <v>94</v>
          </cell>
          <cell r="CC30">
            <v>10</v>
          </cell>
        </row>
        <row r="31">
          <cell r="A31" t="str">
            <v>Circuit kilometers 3 phase</v>
          </cell>
          <cell r="B31" t="str">
            <v>KMC3</v>
          </cell>
          <cell r="C31">
            <v>2011</v>
          </cell>
          <cell r="D31">
            <v>442</v>
          </cell>
          <cell r="E31">
            <v>47</v>
          </cell>
          <cell r="F31">
            <v>423</v>
          </cell>
          <cell r="G31">
            <v>175</v>
          </cell>
          <cell r="H31">
            <v>364</v>
          </cell>
          <cell r="I31">
            <v>856</v>
          </cell>
          <cell r="J31">
            <v>437</v>
          </cell>
          <cell r="K31">
            <v>339</v>
          </cell>
          <cell r="L31">
            <v>83</v>
          </cell>
          <cell r="M31">
            <v>16</v>
          </cell>
          <cell r="N31">
            <v>519</v>
          </cell>
          <cell r="O31" t="e">
            <v>#N/A</v>
          </cell>
          <cell r="P31">
            <v>166</v>
          </cell>
          <cell r="Q31">
            <v>12</v>
          </cell>
          <cell r="R31">
            <v>73</v>
          </cell>
          <cell r="S31">
            <v>3061</v>
          </cell>
          <cell r="T31">
            <v>567</v>
          </cell>
          <cell r="U31">
            <v>174</v>
          </cell>
          <cell r="V31">
            <v>31</v>
          </cell>
          <cell r="W31">
            <v>156</v>
          </cell>
          <cell r="X31">
            <v>148</v>
          </cell>
          <cell r="Y31">
            <v>50</v>
          </cell>
          <cell r="Z31">
            <v>560</v>
          </cell>
          <cell r="AA31">
            <v>103</v>
          </cell>
          <cell r="AB31">
            <v>491</v>
          </cell>
          <cell r="AC31">
            <v>611</v>
          </cell>
          <cell r="AD31">
            <v>402</v>
          </cell>
          <cell r="AE31">
            <v>27</v>
          </cell>
          <cell r="AF31">
            <v>1779</v>
          </cell>
          <cell r="AG31">
            <v>10</v>
          </cell>
          <cell r="AH31">
            <v>42</v>
          </cell>
          <cell r="AI31">
            <v>1227</v>
          </cell>
          <cell r="AJ31">
            <v>43827</v>
          </cell>
          <cell r="AK31">
            <v>3115</v>
          </cell>
          <cell r="AL31">
            <v>350</v>
          </cell>
          <cell r="AM31">
            <v>61</v>
          </cell>
          <cell r="AN31">
            <v>258</v>
          </cell>
          <cell r="AO31">
            <v>798</v>
          </cell>
          <cell r="AP31">
            <v>76</v>
          </cell>
          <cell r="AQ31">
            <v>145</v>
          </cell>
          <cell r="AR31">
            <v>1328</v>
          </cell>
          <cell r="AS31">
            <v>73</v>
          </cell>
          <cell r="AT31">
            <v>225</v>
          </cell>
          <cell r="AU31">
            <v>462</v>
          </cell>
          <cell r="AV31">
            <v>323</v>
          </cell>
          <cell r="AW31">
            <v>881</v>
          </cell>
          <cell r="AX31">
            <v>176</v>
          </cell>
          <cell r="AY31">
            <v>335</v>
          </cell>
          <cell r="AZ31">
            <v>365</v>
          </cell>
          <cell r="BA31">
            <v>200</v>
          </cell>
          <cell r="BB31">
            <v>750</v>
          </cell>
          <cell r="BC31">
            <v>97</v>
          </cell>
          <cell r="BD31">
            <v>226</v>
          </cell>
          <cell r="BE31">
            <v>417</v>
          </cell>
          <cell r="BF31">
            <v>96</v>
          </cell>
          <cell r="BG31">
            <v>84</v>
          </cell>
          <cell r="BH31">
            <v>346</v>
          </cell>
          <cell r="BI31">
            <v>177</v>
          </cell>
          <cell r="BJ31">
            <v>3537</v>
          </cell>
          <cell r="BK31">
            <v>464</v>
          </cell>
          <cell r="BL31">
            <v>34</v>
          </cell>
          <cell r="BM31">
            <v>50</v>
          </cell>
          <cell r="BN31">
            <v>79</v>
          </cell>
          <cell r="BO31">
            <v>139</v>
          </cell>
          <cell r="BP31">
            <v>630</v>
          </cell>
          <cell r="BQ31">
            <v>73</v>
          </cell>
          <cell r="BR31">
            <v>6099</v>
          </cell>
          <cell r="BS31">
            <v>1043</v>
          </cell>
          <cell r="BT31">
            <v>103</v>
          </cell>
          <cell r="BU31">
            <v>701</v>
          </cell>
          <cell r="BV31">
            <v>187</v>
          </cell>
          <cell r="BW31">
            <v>47</v>
          </cell>
          <cell r="BX31">
            <v>46</v>
          </cell>
          <cell r="BY31" t="e">
            <v>#N/A</v>
          </cell>
          <cell r="BZ31">
            <v>307</v>
          </cell>
          <cell r="CA31">
            <v>480</v>
          </cell>
          <cell r="CB31">
            <v>163</v>
          </cell>
          <cell r="CC31">
            <v>107</v>
          </cell>
        </row>
        <row r="32">
          <cell r="A32" t="str">
            <v>Circuit kilometers 2 phase</v>
          </cell>
          <cell r="B32" t="str">
            <v>KMC2</v>
          </cell>
          <cell r="C32">
            <v>2011</v>
          </cell>
          <cell r="D32">
            <v>38</v>
          </cell>
          <cell r="E32">
            <v>0</v>
          </cell>
          <cell r="F32">
            <v>7</v>
          </cell>
          <cell r="G32">
            <v>8</v>
          </cell>
          <cell r="H32">
            <v>0</v>
          </cell>
          <cell r="I32">
            <v>0</v>
          </cell>
          <cell r="J32">
            <v>0</v>
          </cell>
          <cell r="K32">
            <v>58</v>
          </cell>
          <cell r="L32">
            <v>0</v>
          </cell>
          <cell r="M32">
            <v>2</v>
          </cell>
          <cell r="N32">
            <v>0</v>
          </cell>
          <cell r="O32" t="e">
            <v>#N/A</v>
          </cell>
          <cell r="P32">
            <v>4</v>
          </cell>
          <cell r="Q32">
            <v>1</v>
          </cell>
          <cell r="R32">
            <v>2</v>
          </cell>
          <cell r="S32">
            <v>100</v>
          </cell>
          <cell r="T32">
            <v>2</v>
          </cell>
          <cell r="U32">
            <v>3</v>
          </cell>
          <cell r="V32">
            <v>1</v>
          </cell>
          <cell r="W32">
            <v>0</v>
          </cell>
          <cell r="X32">
            <v>6</v>
          </cell>
          <cell r="Y32">
            <v>0</v>
          </cell>
          <cell r="Z32">
            <v>0</v>
          </cell>
          <cell r="AA32">
            <v>0</v>
          </cell>
          <cell r="AB32">
            <v>0</v>
          </cell>
          <cell r="AC32">
            <v>27</v>
          </cell>
          <cell r="AD32">
            <v>0</v>
          </cell>
          <cell r="AE32" t="str">
            <v>0</v>
          </cell>
          <cell r="AF32">
            <v>20</v>
          </cell>
          <cell r="AG32">
            <v>2</v>
          </cell>
          <cell r="AH32">
            <v>0</v>
          </cell>
          <cell r="AI32">
            <v>21</v>
          </cell>
          <cell r="AJ32">
            <v>2290</v>
          </cell>
          <cell r="AK32">
            <v>167</v>
          </cell>
          <cell r="AL32">
            <v>0</v>
          </cell>
          <cell r="AM32" t="str">
            <v>0</v>
          </cell>
          <cell r="AN32">
            <v>0</v>
          </cell>
          <cell r="AO32">
            <v>0</v>
          </cell>
          <cell r="AP32">
            <v>0</v>
          </cell>
          <cell r="AQ32">
            <v>8</v>
          </cell>
          <cell r="AR32" t="str">
            <v>0</v>
          </cell>
          <cell r="AS32">
            <v>0</v>
          </cell>
          <cell r="AT32">
            <v>4</v>
          </cell>
          <cell r="AU32">
            <v>23</v>
          </cell>
          <cell r="AV32" t="str">
            <v>0</v>
          </cell>
          <cell r="AW32">
            <v>2</v>
          </cell>
          <cell r="AX32">
            <v>6</v>
          </cell>
          <cell r="AY32">
            <v>0</v>
          </cell>
          <cell r="AZ32">
            <v>0</v>
          </cell>
          <cell r="BA32" t="str">
            <v>0</v>
          </cell>
          <cell r="BB32" t="str">
            <v>0</v>
          </cell>
          <cell r="BC32">
            <v>0</v>
          </cell>
          <cell r="BD32">
            <v>6</v>
          </cell>
          <cell r="BE32" t="str">
            <v>0</v>
          </cell>
          <cell r="BF32">
            <v>1</v>
          </cell>
          <cell r="BG32" t="str">
            <v>0</v>
          </cell>
          <cell r="BH32">
            <v>7</v>
          </cell>
          <cell r="BI32">
            <v>0</v>
          </cell>
          <cell r="BJ32">
            <v>136</v>
          </cell>
          <cell r="BK32">
            <v>10</v>
          </cell>
          <cell r="BL32">
            <v>1</v>
          </cell>
          <cell r="BM32" t="str">
            <v>0</v>
          </cell>
          <cell r="BN32" t="str">
            <v>0</v>
          </cell>
          <cell r="BO32">
            <v>11</v>
          </cell>
          <cell r="BP32">
            <v>1</v>
          </cell>
          <cell r="BQ32" t="str">
            <v>0</v>
          </cell>
          <cell r="BR32">
            <v>56</v>
          </cell>
          <cell r="BS32">
            <v>18</v>
          </cell>
          <cell r="BT32">
            <v>10</v>
          </cell>
          <cell r="BU32">
            <v>7</v>
          </cell>
          <cell r="BV32" t="str">
            <v>0</v>
          </cell>
          <cell r="BW32">
            <v>0</v>
          </cell>
          <cell r="BX32">
            <v>0</v>
          </cell>
          <cell r="BY32" t="e">
            <v>#N/A</v>
          </cell>
          <cell r="BZ32">
            <v>1</v>
          </cell>
          <cell r="CA32">
            <v>13</v>
          </cell>
          <cell r="CB32">
            <v>4</v>
          </cell>
          <cell r="CC32">
            <v>10</v>
          </cell>
        </row>
        <row r="33">
          <cell r="A33" t="str">
            <v>Circuit kms single phase</v>
          </cell>
          <cell r="B33" t="str">
            <v>KMC1</v>
          </cell>
          <cell r="C33">
            <v>2011</v>
          </cell>
          <cell r="D33">
            <v>1368</v>
          </cell>
          <cell r="E33">
            <v>45</v>
          </cell>
          <cell r="F33">
            <v>347</v>
          </cell>
          <cell r="G33">
            <v>149</v>
          </cell>
          <cell r="H33">
            <v>285</v>
          </cell>
          <cell r="I33">
            <v>847</v>
          </cell>
          <cell r="J33">
            <v>682</v>
          </cell>
          <cell r="K33">
            <v>129</v>
          </cell>
          <cell r="L33">
            <v>78</v>
          </cell>
          <cell r="M33">
            <v>9</v>
          </cell>
          <cell r="N33">
            <v>292</v>
          </cell>
          <cell r="O33" t="e">
            <v>#N/A</v>
          </cell>
          <cell r="P33">
            <v>169</v>
          </cell>
          <cell r="Q33">
            <v>14</v>
          </cell>
          <cell r="R33">
            <v>75</v>
          </cell>
          <cell r="S33">
            <v>2002</v>
          </cell>
          <cell r="T33">
            <v>607</v>
          </cell>
          <cell r="U33">
            <v>150</v>
          </cell>
          <cell r="V33">
            <v>105</v>
          </cell>
          <cell r="W33">
            <v>309</v>
          </cell>
          <cell r="X33">
            <v>123</v>
          </cell>
          <cell r="Y33">
            <v>24</v>
          </cell>
          <cell r="Z33">
            <v>402</v>
          </cell>
          <cell r="AA33">
            <v>137</v>
          </cell>
          <cell r="AB33">
            <v>593</v>
          </cell>
          <cell r="AC33">
            <v>1096</v>
          </cell>
          <cell r="AD33">
            <v>1062</v>
          </cell>
          <cell r="AE33">
            <v>41</v>
          </cell>
          <cell r="AF33">
            <v>1615</v>
          </cell>
          <cell r="AG33">
            <v>9</v>
          </cell>
          <cell r="AH33">
            <v>24</v>
          </cell>
          <cell r="AI33">
            <v>1648</v>
          </cell>
          <cell r="AJ33">
            <v>71268</v>
          </cell>
          <cell r="AK33">
            <v>2324</v>
          </cell>
          <cell r="AL33">
            <v>398</v>
          </cell>
          <cell r="AM33">
            <v>37</v>
          </cell>
          <cell r="AN33">
            <v>104</v>
          </cell>
          <cell r="AO33">
            <v>1080</v>
          </cell>
          <cell r="AP33">
            <v>39</v>
          </cell>
          <cell r="AQ33">
            <v>180</v>
          </cell>
          <cell r="AR33">
            <v>1492</v>
          </cell>
          <cell r="AS33">
            <v>62</v>
          </cell>
          <cell r="AT33">
            <v>36</v>
          </cell>
          <cell r="AU33">
            <v>465</v>
          </cell>
          <cell r="AV33">
            <v>507</v>
          </cell>
          <cell r="AW33">
            <v>1092</v>
          </cell>
          <cell r="AX33">
            <v>166</v>
          </cell>
          <cell r="AY33">
            <v>435</v>
          </cell>
          <cell r="AZ33">
            <v>253</v>
          </cell>
          <cell r="BA33">
            <v>170</v>
          </cell>
          <cell r="BB33">
            <v>705</v>
          </cell>
          <cell r="BC33">
            <v>79</v>
          </cell>
          <cell r="BD33">
            <v>82</v>
          </cell>
          <cell r="BE33">
            <v>570</v>
          </cell>
          <cell r="BF33">
            <v>51</v>
          </cell>
          <cell r="BG33">
            <v>45</v>
          </cell>
          <cell r="BH33">
            <v>200</v>
          </cell>
          <cell r="BI33">
            <v>138</v>
          </cell>
          <cell r="BJ33">
            <v>3758</v>
          </cell>
          <cell r="BK33">
            <v>263</v>
          </cell>
          <cell r="BL33">
            <v>20</v>
          </cell>
          <cell r="BM33">
            <v>44</v>
          </cell>
          <cell r="BN33">
            <v>204</v>
          </cell>
          <cell r="BO33">
            <v>98</v>
          </cell>
          <cell r="BP33">
            <v>555</v>
          </cell>
          <cell r="BQ33">
            <v>84</v>
          </cell>
          <cell r="BR33">
            <v>3906</v>
          </cell>
          <cell r="BS33">
            <v>1348</v>
          </cell>
          <cell r="BT33">
            <v>130</v>
          </cell>
          <cell r="BU33">
            <v>834</v>
          </cell>
          <cell r="BV33">
            <v>113</v>
          </cell>
          <cell r="BW33">
            <v>29</v>
          </cell>
          <cell r="BX33">
            <v>22</v>
          </cell>
          <cell r="BY33" t="e">
            <v>#N/A</v>
          </cell>
          <cell r="BZ33">
            <v>207</v>
          </cell>
          <cell r="CA33">
            <v>567</v>
          </cell>
          <cell r="CB33">
            <v>82</v>
          </cell>
          <cell r="CC33">
            <v>64</v>
          </cell>
        </row>
        <row r="34">
          <cell r="A34" t="str">
            <v>No transmission transformers</v>
          </cell>
          <cell r="B34" t="str">
            <v>NTRST</v>
          </cell>
          <cell r="C34">
            <v>2011</v>
          </cell>
          <cell r="D34">
            <v>0</v>
          </cell>
          <cell r="E34">
            <v>0</v>
          </cell>
          <cell r="F34">
            <v>0</v>
          </cell>
          <cell r="G34">
            <v>2</v>
          </cell>
          <cell r="H34">
            <v>2</v>
          </cell>
          <cell r="I34">
            <v>0</v>
          </cell>
          <cell r="J34">
            <v>2</v>
          </cell>
          <cell r="K34">
            <v>0</v>
          </cell>
          <cell r="L34">
            <v>0</v>
          </cell>
          <cell r="M34" t="str">
            <v>0</v>
          </cell>
          <cell r="N34" t="str">
            <v>0</v>
          </cell>
          <cell r="O34" t="e">
            <v>#N/A</v>
          </cell>
          <cell r="P34">
            <v>77</v>
          </cell>
          <cell r="Q34">
            <v>0</v>
          </cell>
          <cell r="R34">
            <v>0</v>
          </cell>
          <cell r="S34" t="str">
            <v>0</v>
          </cell>
          <cell r="T34">
            <v>10</v>
          </cell>
          <cell r="U34">
            <v>0</v>
          </cell>
          <cell r="V34" t="str">
            <v>0</v>
          </cell>
          <cell r="W34">
            <v>0</v>
          </cell>
          <cell r="X34">
            <v>0</v>
          </cell>
          <cell r="Y34">
            <v>0</v>
          </cell>
          <cell r="Z34">
            <v>0</v>
          </cell>
          <cell r="AA34">
            <v>0</v>
          </cell>
          <cell r="AB34">
            <v>2</v>
          </cell>
          <cell r="AC34">
            <v>0</v>
          </cell>
          <cell r="AD34">
            <v>0</v>
          </cell>
          <cell r="AE34" t="str">
            <v>0</v>
          </cell>
          <cell r="AF34">
            <v>0</v>
          </cell>
          <cell r="AG34">
            <v>0</v>
          </cell>
          <cell r="AH34">
            <v>1</v>
          </cell>
          <cell r="AI34">
            <v>2</v>
          </cell>
          <cell r="AJ34">
            <v>242</v>
          </cell>
          <cell r="AK34">
            <v>27</v>
          </cell>
          <cell r="AL34">
            <v>0</v>
          </cell>
          <cell r="AM34">
            <v>3</v>
          </cell>
          <cell r="AN34">
            <v>0</v>
          </cell>
          <cell r="AO34">
            <v>18</v>
          </cell>
          <cell r="AP34" t="str">
            <v>0</v>
          </cell>
          <cell r="AQ34">
            <v>0</v>
          </cell>
          <cell r="AR34" t="str">
            <v>0</v>
          </cell>
          <cell r="AS34">
            <v>0</v>
          </cell>
          <cell r="AT34">
            <v>0</v>
          </cell>
          <cell r="AU34">
            <v>0</v>
          </cell>
          <cell r="AV34" t="str">
            <v>0</v>
          </cell>
          <cell r="AW34">
            <v>14</v>
          </cell>
          <cell r="AX34">
            <v>2</v>
          </cell>
          <cell r="AY34">
            <v>2</v>
          </cell>
          <cell r="AZ34">
            <v>0</v>
          </cell>
          <cell r="BA34" t="str">
            <v>0</v>
          </cell>
          <cell r="BB34">
            <v>0</v>
          </cell>
          <cell r="BC34">
            <v>0</v>
          </cell>
          <cell r="BD34" t="str">
            <v>0</v>
          </cell>
          <cell r="BE34">
            <v>0</v>
          </cell>
          <cell r="BF34">
            <v>0</v>
          </cell>
          <cell r="BG34" t="str">
            <v>0</v>
          </cell>
          <cell r="BH34">
            <v>0</v>
          </cell>
          <cell r="BI34">
            <v>0</v>
          </cell>
          <cell r="BJ34">
            <v>22</v>
          </cell>
          <cell r="BK34">
            <v>8</v>
          </cell>
          <cell r="BL34" t="str">
            <v>0</v>
          </cell>
          <cell r="BM34" t="str">
            <v>0</v>
          </cell>
          <cell r="BN34" t="str">
            <v>0</v>
          </cell>
          <cell r="BO34">
            <v>0</v>
          </cell>
          <cell r="BP34" t="str">
            <v>0</v>
          </cell>
          <cell r="BQ34" t="str">
            <v>0</v>
          </cell>
          <cell r="BR34">
            <v>2</v>
          </cell>
          <cell r="BS34">
            <v>0</v>
          </cell>
          <cell r="BT34">
            <v>0</v>
          </cell>
          <cell r="BU34">
            <v>8</v>
          </cell>
          <cell r="BV34" t="str">
            <v>0</v>
          </cell>
          <cell r="BW34">
            <v>0</v>
          </cell>
          <cell r="BX34">
            <v>0</v>
          </cell>
          <cell r="BY34" t="e">
            <v>#N/A</v>
          </cell>
          <cell r="BZ34">
            <v>0</v>
          </cell>
          <cell r="CA34">
            <v>0</v>
          </cell>
          <cell r="CB34">
            <v>0</v>
          </cell>
          <cell r="CC34">
            <v>0</v>
          </cell>
        </row>
        <row r="35">
          <cell r="A35" t="str">
            <v>No subtransmission transformer</v>
          </cell>
          <cell r="B35" t="str">
            <v>NTRFST</v>
          </cell>
          <cell r="C35">
            <v>2011</v>
          </cell>
          <cell r="D35">
            <v>21</v>
          </cell>
          <cell r="E35">
            <v>4</v>
          </cell>
          <cell r="F35">
            <v>25</v>
          </cell>
          <cell r="G35">
            <v>3</v>
          </cell>
          <cell r="H35">
            <v>0</v>
          </cell>
          <cell r="I35">
            <v>44</v>
          </cell>
          <cell r="J35">
            <v>0</v>
          </cell>
          <cell r="K35">
            <v>0</v>
          </cell>
          <cell r="L35">
            <v>6</v>
          </cell>
          <cell r="M35" t="str">
            <v>0</v>
          </cell>
          <cell r="N35">
            <v>19</v>
          </cell>
          <cell r="O35" t="e">
            <v>#N/A</v>
          </cell>
          <cell r="P35">
            <v>14</v>
          </cell>
          <cell r="Q35">
            <v>1</v>
          </cell>
          <cell r="R35">
            <v>0</v>
          </cell>
          <cell r="S35">
            <v>118</v>
          </cell>
          <cell r="T35">
            <v>10</v>
          </cell>
          <cell r="U35">
            <v>15</v>
          </cell>
          <cell r="V35" t="str">
            <v>0</v>
          </cell>
          <cell r="W35">
            <v>4</v>
          </cell>
          <cell r="X35">
            <v>0</v>
          </cell>
          <cell r="Y35">
            <v>0</v>
          </cell>
          <cell r="Z35">
            <v>45</v>
          </cell>
          <cell r="AA35">
            <v>0</v>
          </cell>
          <cell r="AB35">
            <v>0</v>
          </cell>
          <cell r="AC35">
            <v>5</v>
          </cell>
          <cell r="AD35">
            <v>12</v>
          </cell>
          <cell r="AE35" t="str">
            <v>0</v>
          </cell>
          <cell r="AF35">
            <v>7</v>
          </cell>
          <cell r="AG35">
            <v>0</v>
          </cell>
          <cell r="AH35">
            <v>3</v>
          </cell>
          <cell r="AI35">
            <v>19</v>
          </cell>
          <cell r="AJ35">
            <v>1560</v>
          </cell>
          <cell r="AK35">
            <v>143</v>
          </cell>
          <cell r="AL35">
            <v>17</v>
          </cell>
          <cell r="AM35">
            <v>0</v>
          </cell>
          <cell r="AN35">
            <v>37</v>
          </cell>
          <cell r="AO35">
            <v>7</v>
          </cell>
          <cell r="AP35">
            <v>7</v>
          </cell>
          <cell r="AQ35">
            <v>7</v>
          </cell>
          <cell r="AR35">
            <v>55</v>
          </cell>
          <cell r="AS35">
            <v>5</v>
          </cell>
          <cell r="AT35">
            <v>6</v>
          </cell>
          <cell r="AU35">
            <v>0</v>
          </cell>
          <cell r="AV35" t="str">
            <v>0</v>
          </cell>
          <cell r="AW35">
            <v>0</v>
          </cell>
          <cell r="AX35">
            <v>27</v>
          </cell>
          <cell r="AY35">
            <v>0</v>
          </cell>
          <cell r="AZ35">
            <v>19</v>
          </cell>
          <cell r="BA35" t="str">
            <v>0</v>
          </cell>
          <cell r="BB35">
            <v>40</v>
          </cell>
          <cell r="BC35" t="str">
            <v>0</v>
          </cell>
          <cell r="BD35" t="str">
            <v>0</v>
          </cell>
          <cell r="BE35">
            <v>16</v>
          </cell>
          <cell r="BF35">
            <v>14</v>
          </cell>
          <cell r="BG35">
            <v>5</v>
          </cell>
          <cell r="BH35">
            <v>37</v>
          </cell>
          <cell r="BI35">
            <v>0</v>
          </cell>
          <cell r="BJ35">
            <v>65</v>
          </cell>
          <cell r="BK35">
            <v>34</v>
          </cell>
          <cell r="BL35">
            <v>5</v>
          </cell>
          <cell r="BM35">
            <v>9</v>
          </cell>
          <cell r="BN35" t="str">
            <v>0</v>
          </cell>
          <cell r="BO35">
            <v>0</v>
          </cell>
          <cell r="BP35">
            <v>27</v>
          </cell>
          <cell r="BQ35">
            <v>3</v>
          </cell>
          <cell r="BR35">
            <v>0</v>
          </cell>
          <cell r="BS35">
            <v>63</v>
          </cell>
          <cell r="BT35">
            <v>5</v>
          </cell>
          <cell r="BU35">
            <v>4</v>
          </cell>
          <cell r="BV35">
            <v>615</v>
          </cell>
          <cell r="BW35">
            <v>6</v>
          </cell>
          <cell r="BX35">
            <v>4</v>
          </cell>
          <cell r="BY35" t="e">
            <v>#N/A</v>
          </cell>
          <cell r="BZ35">
            <v>27</v>
          </cell>
          <cell r="CA35">
            <v>30</v>
          </cell>
          <cell r="CB35">
            <v>0</v>
          </cell>
          <cell r="CC35">
            <v>0</v>
          </cell>
        </row>
        <row r="36">
          <cell r="A36" t="str">
            <v>No distribution transformers</v>
          </cell>
          <cell r="B36" t="str">
            <v>NTRFD</v>
          </cell>
          <cell r="C36">
            <v>2011</v>
          </cell>
          <cell r="D36">
            <v>4822</v>
          </cell>
          <cell r="E36">
            <v>324</v>
          </cell>
          <cell r="F36">
            <v>5443</v>
          </cell>
          <cell r="G36">
            <v>3300</v>
          </cell>
          <cell r="H36">
            <v>3234</v>
          </cell>
          <cell r="I36">
            <v>8325</v>
          </cell>
          <cell r="J36">
            <v>6984</v>
          </cell>
          <cell r="K36">
            <v>6</v>
          </cell>
          <cell r="L36">
            <v>830</v>
          </cell>
          <cell r="M36">
            <v>1</v>
          </cell>
          <cell r="N36">
            <v>3489</v>
          </cell>
          <cell r="O36" t="e">
            <v>#N/A</v>
          </cell>
          <cell r="P36">
            <v>2178</v>
          </cell>
          <cell r="Q36">
            <v>295</v>
          </cell>
          <cell r="R36">
            <v>1563</v>
          </cell>
          <cell r="S36">
            <v>25212</v>
          </cell>
          <cell r="T36">
            <v>8122</v>
          </cell>
          <cell r="U36">
            <v>2042</v>
          </cell>
          <cell r="V36">
            <v>5</v>
          </cell>
          <cell r="W36">
            <v>3060</v>
          </cell>
          <cell r="X36">
            <v>4</v>
          </cell>
          <cell r="Y36">
            <v>804</v>
          </cell>
          <cell r="Z36">
            <v>5648</v>
          </cell>
          <cell r="AA36">
            <v>1433</v>
          </cell>
          <cell r="AB36">
            <v>5711</v>
          </cell>
          <cell r="AC36">
            <v>7179</v>
          </cell>
          <cell r="AD36">
            <v>3740</v>
          </cell>
          <cell r="AE36" t="str">
            <v>0</v>
          </cell>
          <cell r="AF36">
            <v>46</v>
          </cell>
          <cell r="AG36">
            <v>180</v>
          </cell>
          <cell r="AH36">
            <v>745</v>
          </cell>
          <cell r="AI36">
            <v>15826</v>
          </cell>
          <cell r="AJ36">
            <v>431</v>
          </cell>
          <cell r="AK36">
            <v>42970</v>
          </cell>
          <cell r="AL36">
            <v>3312</v>
          </cell>
          <cell r="AM36">
            <v>688</v>
          </cell>
          <cell r="AN36">
            <v>2141</v>
          </cell>
          <cell r="AO36">
            <v>10394</v>
          </cell>
          <cell r="AP36">
            <v>980</v>
          </cell>
          <cell r="AQ36">
            <v>7</v>
          </cell>
          <cell r="AR36">
            <v>15164</v>
          </cell>
          <cell r="AS36">
            <v>890</v>
          </cell>
          <cell r="AT36">
            <v>1235</v>
          </cell>
          <cell r="AU36">
            <v>5146</v>
          </cell>
          <cell r="AV36">
            <v>4153</v>
          </cell>
          <cell r="AW36">
            <v>9456</v>
          </cell>
          <cell r="AX36">
            <v>1952</v>
          </cell>
          <cell r="AY36">
            <v>12</v>
          </cell>
          <cell r="AZ36">
            <v>4068</v>
          </cell>
          <cell r="BA36" t="str">
            <v>0</v>
          </cell>
          <cell r="BB36">
            <v>8285</v>
          </cell>
          <cell r="BC36">
            <v>1416</v>
          </cell>
          <cell r="BD36">
            <v>10</v>
          </cell>
          <cell r="BE36">
            <v>6439</v>
          </cell>
          <cell r="BF36">
            <v>1592</v>
          </cell>
          <cell r="BG36">
            <v>687</v>
          </cell>
          <cell r="BH36">
            <v>3864</v>
          </cell>
          <cell r="BI36">
            <v>8</v>
          </cell>
          <cell r="BJ36">
            <v>42603</v>
          </cell>
          <cell r="BK36">
            <v>6082</v>
          </cell>
          <cell r="BL36">
            <v>645</v>
          </cell>
          <cell r="BM36">
            <v>973</v>
          </cell>
          <cell r="BN36">
            <v>0</v>
          </cell>
          <cell r="BO36">
            <v>1393</v>
          </cell>
          <cell r="BP36">
            <v>7132</v>
          </cell>
          <cell r="BQ36">
            <v>850</v>
          </cell>
          <cell r="BR36">
            <v>60604</v>
          </cell>
          <cell r="BS36">
            <v>16991</v>
          </cell>
          <cell r="BT36">
            <v>1505</v>
          </cell>
          <cell r="BU36">
            <v>14</v>
          </cell>
          <cell r="BV36">
            <v>1924</v>
          </cell>
          <cell r="BW36">
            <v>676</v>
          </cell>
          <cell r="BX36">
            <v>457</v>
          </cell>
          <cell r="BY36" t="e">
            <v>#N/A</v>
          </cell>
          <cell r="BZ36">
            <v>2994</v>
          </cell>
          <cell r="CA36">
            <v>5423</v>
          </cell>
          <cell r="CB36">
            <v>1561</v>
          </cell>
          <cell r="CC36">
            <v>11</v>
          </cell>
        </row>
        <row r="37">
          <cell r="A37" t="str">
            <v>Utility average load factor</v>
          </cell>
          <cell r="B37" t="str">
            <v>LF</v>
          </cell>
          <cell r="C37">
            <v>2011</v>
          </cell>
          <cell r="D37">
            <v>77</v>
          </cell>
          <cell r="E37">
            <v>72</v>
          </cell>
          <cell r="F37">
            <v>88</v>
          </cell>
          <cell r="G37" t="str">
            <v>0</v>
          </cell>
          <cell r="H37">
            <v>70</v>
          </cell>
          <cell r="I37">
            <v>70</v>
          </cell>
          <cell r="J37">
            <v>71</v>
          </cell>
          <cell r="K37">
            <v>81</v>
          </cell>
          <cell r="L37">
            <v>83</v>
          </cell>
          <cell r="M37">
            <v>75</v>
          </cell>
          <cell r="N37">
            <v>72</v>
          </cell>
          <cell r="O37" t="e">
            <v>#N/A</v>
          </cell>
          <cell r="P37" t="str">
            <v>0</v>
          </cell>
          <cell r="Q37" t="str">
            <v>0</v>
          </cell>
          <cell r="R37">
            <v>0</v>
          </cell>
          <cell r="S37">
            <v>74</v>
          </cell>
          <cell r="T37">
            <v>54</v>
          </cell>
          <cell r="U37">
            <v>74</v>
          </cell>
          <cell r="V37">
            <v>73</v>
          </cell>
          <cell r="W37">
            <v>59</v>
          </cell>
          <cell r="X37">
            <v>86</v>
          </cell>
          <cell r="Y37">
            <v>71</v>
          </cell>
          <cell r="Z37">
            <v>73</v>
          </cell>
          <cell r="AA37">
            <v>67</v>
          </cell>
          <cell r="AB37">
            <v>76</v>
          </cell>
          <cell r="AC37">
            <v>64</v>
          </cell>
          <cell r="AD37">
            <v>0</v>
          </cell>
          <cell r="AE37">
            <v>68</v>
          </cell>
          <cell r="AF37">
            <v>75</v>
          </cell>
          <cell r="AG37">
            <v>69</v>
          </cell>
          <cell r="AH37">
            <v>82</v>
          </cell>
          <cell r="AI37">
            <v>73</v>
          </cell>
          <cell r="AJ37">
            <v>80</v>
          </cell>
          <cell r="AK37">
            <v>72</v>
          </cell>
          <cell r="AL37">
            <v>55</v>
          </cell>
          <cell r="AM37" t="str">
            <v>0</v>
          </cell>
          <cell r="AN37">
            <v>81</v>
          </cell>
          <cell r="AO37">
            <v>71</v>
          </cell>
          <cell r="AP37" t="str">
            <v>0</v>
          </cell>
          <cell r="AQ37">
            <v>71</v>
          </cell>
          <cell r="AR37">
            <v>72</v>
          </cell>
          <cell r="AS37">
            <v>72</v>
          </cell>
          <cell r="AT37">
            <v>71</v>
          </cell>
          <cell r="AU37">
            <v>54</v>
          </cell>
          <cell r="AV37" t="str">
            <v>0</v>
          </cell>
          <cell r="AW37" t="str">
            <v>0</v>
          </cell>
          <cell r="AX37">
            <v>70</v>
          </cell>
          <cell r="AY37">
            <v>77</v>
          </cell>
          <cell r="AZ37">
            <v>75</v>
          </cell>
          <cell r="BA37">
            <v>72</v>
          </cell>
          <cell r="BB37">
            <v>67</v>
          </cell>
          <cell r="BC37">
            <v>71</v>
          </cell>
          <cell r="BD37">
            <v>71</v>
          </cell>
          <cell r="BE37">
            <v>55</v>
          </cell>
          <cell r="BF37">
            <v>78</v>
          </cell>
          <cell r="BG37">
            <v>68270</v>
          </cell>
          <cell r="BH37">
            <v>71</v>
          </cell>
          <cell r="BI37">
            <v>84</v>
          </cell>
          <cell r="BJ37">
            <v>0</v>
          </cell>
          <cell r="BK37">
            <v>72</v>
          </cell>
          <cell r="BL37">
            <v>70</v>
          </cell>
          <cell r="BM37" t="str">
            <v>0</v>
          </cell>
          <cell r="BN37">
            <v>8</v>
          </cell>
          <cell r="BO37">
            <v>53</v>
          </cell>
          <cell r="BP37">
            <v>76</v>
          </cell>
          <cell r="BQ37">
            <v>63</v>
          </cell>
          <cell r="BR37">
            <v>75</v>
          </cell>
          <cell r="BS37">
            <v>74</v>
          </cell>
          <cell r="BT37">
            <v>66</v>
          </cell>
          <cell r="BU37">
            <v>71</v>
          </cell>
          <cell r="BV37">
            <v>67</v>
          </cell>
          <cell r="BW37">
            <v>87</v>
          </cell>
          <cell r="BX37">
            <v>62</v>
          </cell>
          <cell r="BY37" t="e">
            <v>#N/A</v>
          </cell>
          <cell r="BZ37">
            <v>71</v>
          </cell>
          <cell r="CA37">
            <v>69</v>
          </cell>
          <cell r="CB37">
            <v>71</v>
          </cell>
          <cell r="CC37">
            <v>80</v>
          </cell>
        </row>
      </sheetData>
      <sheetData sheetId="12" refreshError="1">
        <row r="8">
          <cell r="C8" t="str">
            <v>Row Reference</v>
          </cell>
          <cell r="D8" t="str">
            <v>Year</v>
          </cell>
          <cell r="E8" t="str">
            <v>Amalgamated Company Name</v>
          </cell>
          <cell r="F8" t="str">
            <v>Total PPE without CWIP</v>
          </cell>
          <cell r="G8" t="str">
            <v>Total Accumulated Depreciation</v>
          </cell>
          <cell r="H8" t="str">
            <v>Net Plant</v>
          </cell>
        </row>
        <row r="9">
          <cell r="C9">
            <v>1</v>
          </cell>
          <cell r="D9">
            <v>1989</v>
          </cell>
          <cell r="E9" t="str">
            <v>POWERSTREAM INC.</v>
          </cell>
          <cell r="F9">
            <v>213210</v>
          </cell>
          <cell r="G9">
            <v>-73704</v>
          </cell>
          <cell r="H9">
            <v>139506</v>
          </cell>
        </row>
        <row r="10">
          <cell r="C10">
            <v>2</v>
          </cell>
          <cell r="D10">
            <v>1989</v>
          </cell>
          <cell r="E10" t="str">
            <v>POWERSTREAM INC.</v>
          </cell>
          <cell r="F10">
            <v>3133191</v>
          </cell>
          <cell r="G10">
            <v>-1121309</v>
          </cell>
          <cell r="H10">
            <v>2011882</v>
          </cell>
        </row>
        <row r="11">
          <cell r="C11">
            <v>3</v>
          </cell>
          <cell r="D11">
            <v>1989</v>
          </cell>
          <cell r="E11" t="str">
            <v>BLUEWATER POWER DISTRIBUTION CORPORATION</v>
          </cell>
          <cell r="F11">
            <v>260525</v>
          </cell>
          <cell r="G11">
            <v>-91268</v>
          </cell>
          <cell r="H11">
            <v>169257</v>
          </cell>
        </row>
        <row r="12">
          <cell r="C12">
            <v>4</v>
          </cell>
          <cell r="D12">
            <v>1989</v>
          </cell>
          <cell r="E12" t="str">
            <v>BLUEWATER POWER DISTRIBUTION CORPORATION</v>
          </cell>
          <cell r="F12">
            <v>191363</v>
          </cell>
          <cell r="G12">
            <v>-121745</v>
          </cell>
          <cell r="H12">
            <v>69618</v>
          </cell>
        </row>
        <row r="13">
          <cell r="C13">
            <v>5</v>
          </cell>
          <cell r="D13">
            <v>1989</v>
          </cell>
          <cell r="E13" t="str">
            <v>BLUEWATER POWER DISTRIBUTION CORPORATION</v>
          </cell>
          <cell r="F13">
            <v>568854</v>
          </cell>
          <cell r="G13">
            <v>-263249</v>
          </cell>
          <cell r="H13">
            <v>305605</v>
          </cell>
        </row>
        <row r="14">
          <cell r="C14">
            <v>6</v>
          </cell>
          <cell r="D14">
            <v>1989</v>
          </cell>
          <cell r="E14" t="str">
            <v>BLUEWATER POWER DISTRIBUTION CORPORATION</v>
          </cell>
          <cell r="F14">
            <v>2647523</v>
          </cell>
          <cell r="G14">
            <v>-1132679</v>
          </cell>
          <cell r="H14">
            <v>1514844</v>
          </cell>
        </row>
        <row r="15">
          <cell r="C15">
            <v>7</v>
          </cell>
          <cell r="D15">
            <v>1989</v>
          </cell>
          <cell r="E15" t="str">
            <v>BLUEWATER POWER DISTRIBUTION CORPORATION</v>
          </cell>
          <cell r="F15">
            <v>861737</v>
          </cell>
          <cell r="G15">
            <v>-387652</v>
          </cell>
          <cell r="H15">
            <v>474085</v>
          </cell>
        </row>
        <row r="16">
          <cell r="C16">
            <v>8</v>
          </cell>
          <cell r="D16">
            <v>1989</v>
          </cell>
          <cell r="E16" t="str">
            <v>COOPERATIVE HYDRO EMBRUN INC.</v>
          </cell>
          <cell r="F16">
            <v>1841466</v>
          </cell>
          <cell r="G16">
            <v>-385342</v>
          </cell>
          <cell r="H16">
            <v>1456124</v>
          </cell>
        </row>
        <row r="17">
          <cell r="C17">
            <v>9</v>
          </cell>
          <cell r="D17">
            <v>1989</v>
          </cell>
          <cell r="E17" t="str">
            <v>ENERSOURCE HYDRO MISSISSAUGA INC.</v>
          </cell>
          <cell r="F17">
            <v>223978110</v>
          </cell>
          <cell r="G17">
            <v>-67068512</v>
          </cell>
          <cell r="H17">
            <v>156909598</v>
          </cell>
        </row>
        <row r="18">
          <cell r="C18">
            <v>10</v>
          </cell>
          <cell r="D18">
            <v>1989</v>
          </cell>
          <cell r="E18" t="str">
            <v>ERIE THAMES POWERLINES CORPORATION</v>
          </cell>
          <cell r="F18">
            <v>877567</v>
          </cell>
          <cell r="G18">
            <v>-386885</v>
          </cell>
          <cell r="H18">
            <v>490682</v>
          </cell>
        </row>
        <row r="19">
          <cell r="C19">
            <v>11</v>
          </cell>
          <cell r="D19">
            <v>1989</v>
          </cell>
          <cell r="E19" t="str">
            <v>ERIE THAMES POWERLINES CORPORATION</v>
          </cell>
          <cell r="F19">
            <v>4652200</v>
          </cell>
          <cell r="G19">
            <v>-2039121</v>
          </cell>
          <cell r="H19">
            <v>2613079</v>
          </cell>
        </row>
        <row r="20">
          <cell r="C20">
            <v>12</v>
          </cell>
          <cell r="D20">
            <v>1989</v>
          </cell>
          <cell r="E20" t="str">
            <v>ERIE THAMES POWERLINES CORPORATION</v>
          </cell>
          <cell r="F20">
            <v>1260145</v>
          </cell>
          <cell r="G20">
            <v>-549918</v>
          </cell>
          <cell r="H20">
            <v>710227</v>
          </cell>
        </row>
        <row r="21">
          <cell r="C21">
            <v>13</v>
          </cell>
          <cell r="D21">
            <v>1989</v>
          </cell>
          <cell r="E21" t="str">
            <v>ERIE THAMES POWERLINES CORPORATION</v>
          </cell>
          <cell r="F21">
            <v>349401</v>
          </cell>
          <cell r="G21">
            <v>-172270</v>
          </cell>
          <cell r="H21">
            <v>177131</v>
          </cell>
        </row>
        <row r="22">
          <cell r="C22">
            <v>14</v>
          </cell>
          <cell r="D22">
            <v>1989</v>
          </cell>
          <cell r="E22" t="str">
            <v>ERIE THAMES POWERLINES CORPORATION</v>
          </cell>
          <cell r="F22">
            <v>1001624</v>
          </cell>
          <cell r="G22">
            <v>-453472</v>
          </cell>
          <cell r="H22">
            <v>548152</v>
          </cell>
        </row>
        <row r="23">
          <cell r="C23">
            <v>15</v>
          </cell>
          <cell r="D23">
            <v>1989</v>
          </cell>
          <cell r="E23" t="str">
            <v>FESTIVAL HYDRO INC.</v>
          </cell>
          <cell r="F23">
            <v>312933</v>
          </cell>
          <cell r="G23">
            <v>-146263</v>
          </cell>
          <cell r="H23">
            <v>166670</v>
          </cell>
        </row>
        <row r="24">
          <cell r="C24">
            <v>16</v>
          </cell>
          <cell r="D24">
            <v>1989</v>
          </cell>
          <cell r="E24" t="str">
            <v>FESTIVAL HYDRO INC.</v>
          </cell>
          <cell r="F24">
            <v>108685</v>
          </cell>
          <cell r="G24">
            <v>-59299</v>
          </cell>
          <cell r="H24">
            <v>49386</v>
          </cell>
        </row>
        <row r="25">
          <cell r="C25">
            <v>17</v>
          </cell>
          <cell r="D25">
            <v>1989</v>
          </cell>
          <cell r="E25" t="str">
            <v>FESTIVAL HYDRO INC.</v>
          </cell>
          <cell r="F25">
            <v>523943</v>
          </cell>
          <cell r="G25">
            <v>-309641</v>
          </cell>
          <cell r="H25">
            <v>214302</v>
          </cell>
        </row>
        <row r="26">
          <cell r="C26">
            <v>18</v>
          </cell>
          <cell r="D26">
            <v>1989</v>
          </cell>
          <cell r="E26" t="str">
            <v>FESTIVAL HYDRO INC.</v>
          </cell>
          <cell r="F26">
            <v>1003727</v>
          </cell>
          <cell r="G26">
            <v>-445164</v>
          </cell>
          <cell r="H26">
            <v>558563</v>
          </cell>
        </row>
        <row r="27">
          <cell r="C27">
            <v>19</v>
          </cell>
          <cell r="D27">
            <v>1989</v>
          </cell>
          <cell r="E27" t="str">
            <v>FESTIVAL HYDRO INC.</v>
          </cell>
          <cell r="F27">
            <v>2595489</v>
          </cell>
          <cell r="G27">
            <v>-1348894</v>
          </cell>
          <cell r="H27">
            <v>1246595</v>
          </cell>
        </row>
        <row r="28">
          <cell r="C28">
            <v>20</v>
          </cell>
          <cell r="D28">
            <v>1989</v>
          </cell>
          <cell r="E28" t="str">
            <v>FESTIVAL HYDRO INC.</v>
          </cell>
          <cell r="F28">
            <v>408941</v>
          </cell>
          <cell r="G28">
            <v>-185982</v>
          </cell>
          <cell r="H28">
            <v>222959</v>
          </cell>
        </row>
        <row r="29">
          <cell r="C29">
            <v>21</v>
          </cell>
          <cell r="D29">
            <v>1989</v>
          </cell>
          <cell r="E29" t="str">
            <v>GEORGIAN BAY ENERGY INC.</v>
          </cell>
          <cell r="F29">
            <v>136406</v>
          </cell>
          <cell r="G29">
            <v>-68232</v>
          </cell>
          <cell r="H29">
            <v>68174</v>
          </cell>
        </row>
        <row r="30">
          <cell r="C30">
            <v>22</v>
          </cell>
          <cell r="D30">
            <v>1989</v>
          </cell>
          <cell r="E30" t="str">
            <v>GREATER SUDBURY HYDRO INC.</v>
          </cell>
          <cell r="F30">
            <v>1699002</v>
          </cell>
          <cell r="G30">
            <v>-682845</v>
          </cell>
          <cell r="H30">
            <v>1016157</v>
          </cell>
        </row>
        <row r="31">
          <cell r="C31">
            <v>23</v>
          </cell>
          <cell r="D31">
            <v>1989</v>
          </cell>
          <cell r="E31" t="str">
            <v>GREATER SUDBURY HYDRO INC.</v>
          </cell>
          <cell r="F31">
            <v>579077</v>
          </cell>
          <cell r="G31">
            <v>-248195</v>
          </cell>
          <cell r="H31">
            <v>330882</v>
          </cell>
        </row>
        <row r="32">
          <cell r="C32">
            <v>24</v>
          </cell>
          <cell r="D32">
            <v>1989</v>
          </cell>
          <cell r="E32" t="str">
            <v>GUELPH HYDRO ELECTRIC SYSTEMS INC.</v>
          </cell>
          <cell r="F32">
            <v>420588</v>
          </cell>
          <cell r="G32">
            <v>-200995</v>
          </cell>
          <cell r="H32">
            <v>219593</v>
          </cell>
        </row>
        <row r="33">
          <cell r="C33">
            <v>25</v>
          </cell>
          <cell r="D33">
            <v>1989</v>
          </cell>
          <cell r="E33" t="str">
            <v>HALDIMAND COUNTY HYDRO INC.</v>
          </cell>
          <cell r="F33">
            <v>3469013</v>
          </cell>
          <cell r="G33">
            <v>-1150278</v>
          </cell>
          <cell r="H33">
            <v>2318735</v>
          </cell>
        </row>
        <row r="34">
          <cell r="C34">
            <v>26</v>
          </cell>
          <cell r="D34">
            <v>1989</v>
          </cell>
          <cell r="E34" t="str">
            <v>HALDIMAND COUNTY HYDRO INC.</v>
          </cell>
          <cell r="F34">
            <v>3948547</v>
          </cell>
          <cell r="G34">
            <v>-1630597</v>
          </cell>
          <cell r="H34">
            <v>2317950</v>
          </cell>
        </row>
        <row r="35">
          <cell r="C35">
            <v>27</v>
          </cell>
          <cell r="D35">
            <v>1989</v>
          </cell>
          <cell r="E35" t="str">
            <v>HORIZON UTILITIES CORPORATION</v>
          </cell>
          <cell r="F35">
            <v>9046453</v>
          </cell>
          <cell r="G35">
            <v>-4278848</v>
          </cell>
          <cell r="H35">
            <v>4767605</v>
          </cell>
        </row>
        <row r="36">
          <cell r="C36">
            <v>28</v>
          </cell>
          <cell r="D36">
            <v>1989</v>
          </cell>
          <cell r="E36" t="str">
            <v>HORIZON UTILITIES CORPORATION</v>
          </cell>
          <cell r="F36">
            <v>1050295</v>
          </cell>
          <cell r="G36">
            <v>-516464</v>
          </cell>
          <cell r="H36">
            <v>533831</v>
          </cell>
        </row>
        <row r="37">
          <cell r="C37">
            <v>29</v>
          </cell>
          <cell r="D37">
            <v>1989</v>
          </cell>
          <cell r="E37" t="str">
            <v>HORIZON UTILITIES CORPORATION</v>
          </cell>
          <cell r="F37">
            <v>23133118</v>
          </cell>
          <cell r="G37">
            <v>-7240214</v>
          </cell>
          <cell r="H37">
            <v>15892904</v>
          </cell>
        </row>
        <row r="38">
          <cell r="C38">
            <v>30</v>
          </cell>
          <cell r="D38">
            <v>1989</v>
          </cell>
          <cell r="E38" t="str">
            <v>HORIZON UTILITIES CORPORATION</v>
          </cell>
          <cell r="F38">
            <v>129116661</v>
          </cell>
          <cell r="G38">
            <v>-42287142</v>
          </cell>
          <cell r="H38">
            <v>86829519</v>
          </cell>
        </row>
        <row r="39">
          <cell r="C39">
            <v>31</v>
          </cell>
          <cell r="D39">
            <v>1989</v>
          </cell>
          <cell r="E39" t="str">
            <v>HORIZON UTILITIES CORPORATION</v>
          </cell>
          <cell r="F39">
            <v>53073888</v>
          </cell>
          <cell r="G39">
            <v>-21991627</v>
          </cell>
          <cell r="H39">
            <v>31082261</v>
          </cell>
        </row>
        <row r="40">
          <cell r="C40">
            <v>32</v>
          </cell>
          <cell r="D40">
            <v>1989</v>
          </cell>
          <cell r="E40" t="str">
            <v>HYDRO ONE NETWORKS INC.</v>
          </cell>
          <cell r="F40">
            <v>246876</v>
          </cell>
          <cell r="G40">
            <v>-109404</v>
          </cell>
          <cell r="H40">
            <v>137472</v>
          </cell>
        </row>
        <row r="41">
          <cell r="C41">
            <v>33</v>
          </cell>
          <cell r="D41">
            <v>1989</v>
          </cell>
          <cell r="E41" t="str">
            <v>HYDRO ONE NETWORKS INC.</v>
          </cell>
          <cell r="F41">
            <v>60055</v>
          </cell>
          <cell r="G41">
            <v>-15484</v>
          </cell>
          <cell r="H41">
            <v>44571</v>
          </cell>
        </row>
        <row r="42">
          <cell r="C42">
            <v>34</v>
          </cell>
          <cell r="D42">
            <v>1989</v>
          </cell>
          <cell r="E42" t="str">
            <v>HYDRO ONE NETWORKS INC.</v>
          </cell>
          <cell r="F42">
            <v>3161851</v>
          </cell>
          <cell r="G42">
            <v>-1491812</v>
          </cell>
          <cell r="H42">
            <v>1670039</v>
          </cell>
        </row>
        <row r="43">
          <cell r="C43">
            <v>35</v>
          </cell>
          <cell r="D43">
            <v>1989</v>
          </cell>
          <cell r="E43" t="str">
            <v>HYDRO ONE NETWORKS INC.</v>
          </cell>
          <cell r="F43">
            <v>305552</v>
          </cell>
          <cell r="G43">
            <v>-180929</v>
          </cell>
          <cell r="H43">
            <v>124623</v>
          </cell>
        </row>
        <row r="44">
          <cell r="C44">
            <v>36</v>
          </cell>
          <cell r="D44">
            <v>1989</v>
          </cell>
          <cell r="E44" t="str">
            <v>HYDRO ONE NETWORKS INC.</v>
          </cell>
          <cell r="F44">
            <v>663243</v>
          </cell>
          <cell r="G44">
            <v>-253194</v>
          </cell>
          <cell r="H44">
            <v>410049</v>
          </cell>
        </row>
        <row r="45">
          <cell r="C45">
            <v>37</v>
          </cell>
          <cell r="D45">
            <v>1989</v>
          </cell>
          <cell r="E45" t="str">
            <v>HYDRO ONE NETWORKS INC.</v>
          </cell>
          <cell r="F45">
            <v>332694</v>
          </cell>
          <cell r="G45">
            <v>-104689</v>
          </cell>
          <cell r="H45">
            <v>228005</v>
          </cell>
        </row>
        <row r="46">
          <cell r="C46">
            <v>38</v>
          </cell>
          <cell r="D46">
            <v>1989</v>
          </cell>
          <cell r="E46" t="str">
            <v>HYDRO ONE NETWORKS INC.</v>
          </cell>
          <cell r="F46">
            <v>1392939</v>
          </cell>
          <cell r="G46">
            <v>-578177</v>
          </cell>
          <cell r="H46">
            <v>814762</v>
          </cell>
        </row>
        <row r="47">
          <cell r="C47">
            <v>39</v>
          </cell>
          <cell r="D47">
            <v>1989</v>
          </cell>
          <cell r="E47" t="str">
            <v>HYDRO ONE NETWORKS INC.</v>
          </cell>
          <cell r="F47">
            <v>2028021</v>
          </cell>
          <cell r="G47">
            <v>-693361</v>
          </cell>
          <cell r="H47">
            <v>1334660</v>
          </cell>
        </row>
        <row r="48">
          <cell r="C48">
            <v>40</v>
          </cell>
          <cell r="D48">
            <v>1989</v>
          </cell>
          <cell r="E48" t="str">
            <v>HYDRO ONE NETWORKS INC.</v>
          </cell>
          <cell r="F48">
            <v>10347414</v>
          </cell>
          <cell r="G48">
            <v>-4246352</v>
          </cell>
          <cell r="H48">
            <v>6101062</v>
          </cell>
        </row>
        <row r="49">
          <cell r="C49">
            <v>41</v>
          </cell>
          <cell r="D49">
            <v>1989</v>
          </cell>
          <cell r="E49" t="str">
            <v>HYDRO ONE NETWORKS INC.</v>
          </cell>
          <cell r="F49">
            <v>4422742</v>
          </cell>
          <cell r="G49">
            <v>-1535489</v>
          </cell>
          <cell r="H49">
            <v>2887253</v>
          </cell>
        </row>
        <row r="50">
          <cell r="C50">
            <v>42</v>
          </cell>
          <cell r="D50">
            <v>1989</v>
          </cell>
          <cell r="E50" t="str">
            <v>HYDRO ONE NETWORKS INC.</v>
          </cell>
          <cell r="F50">
            <v>513559</v>
          </cell>
          <cell r="G50">
            <v>-196194</v>
          </cell>
          <cell r="H50">
            <v>317365</v>
          </cell>
        </row>
        <row r="51">
          <cell r="C51">
            <v>43</v>
          </cell>
          <cell r="D51">
            <v>1989</v>
          </cell>
          <cell r="E51" t="str">
            <v>HYDRO ONE NETWORKS INC.</v>
          </cell>
          <cell r="F51">
            <v>817579</v>
          </cell>
          <cell r="G51">
            <v>-403928</v>
          </cell>
          <cell r="H51">
            <v>413651</v>
          </cell>
        </row>
        <row r="52">
          <cell r="C52">
            <v>44</v>
          </cell>
          <cell r="D52">
            <v>1989</v>
          </cell>
          <cell r="E52" t="str">
            <v>HYDRO ONE NETWORKS INC.</v>
          </cell>
          <cell r="F52">
            <v>401209</v>
          </cell>
          <cell r="G52">
            <v>-188720</v>
          </cell>
          <cell r="H52">
            <v>212489</v>
          </cell>
        </row>
        <row r="53">
          <cell r="C53">
            <v>45</v>
          </cell>
          <cell r="D53">
            <v>1989</v>
          </cell>
          <cell r="E53" t="str">
            <v>HYDRO ONE NETWORKS INC.</v>
          </cell>
          <cell r="F53">
            <v>4156737</v>
          </cell>
          <cell r="G53">
            <v>-1728723</v>
          </cell>
          <cell r="H53">
            <v>2428014</v>
          </cell>
        </row>
        <row r="54">
          <cell r="C54">
            <v>46</v>
          </cell>
          <cell r="D54">
            <v>1989</v>
          </cell>
          <cell r="E54" t="str">
            <v>HYDRO ONE NETWORKS INC.</v>
          </cell>
          <cell r="F54">
            <v>373787</v>
          </cell>
          <cell r="G54">
            <v>-155517</v>
          </cell>
          <cell r="H54">
            <v>218270</v>
          </cell>
        </row>
        <row r="55">
          <cell r="C55">
            <v>47</v>
          </cell>
          <cell r="D55">
            <v>1989</v>
          </cell>
          <cell r="E55" t="str">
            <v>HYDRO ONE NETWORKS INC.</v>
          </cell>
          <cell r="F55">
            <v>2691770</v>
          </cell>
          <cell r="G55">
            <v>-1451968</v>
          </cell>
          <cell r="H55">
            <v>1239802</v>
          </cell>
        </row>
        <row r="56">
          <cell r="C56">
            <v>48</v>
          </cell>
          <cell r="D56">
            <v>1989</v>
          </cell>
          <cell r="E56" t="str">
            <v>HYDRO ONE NETWORKS INC.</v>
          </cell>
          <cell r="F56">
            <v>678346</v>
          </cell>
          <cell r="G56">
            <v>-375682</v>
          </cell>
          <cell r="H56">
            <v>302664</v>
          </cell>
        </row>
        <row r="57">
          <cell r="C57">
            <v>49</v>
          </cell>
          <cell r="D57">
            <v>1989</v>
          </cell>
          <cell r="E57" t="str">
            <v>HYDRO ONE NETWORKS INC.</v>
          </cell>
          <cell r="F57">
            <v>604580</v>
          </cell>
          <cell r="G57">
            <v>-231591</v>
          </cell>
          <cell r="H57">
            <v>372989</v>
          </cell>
        </row>
        <row r="58">
          <cell r="C58">
            <v>50</v>
          </cell>
          <cell r="D58">
            <v>1989</v>
          </cell>
          <cell r="E58" t="str">
            <v>HYDRO ONE NETWORKS INC.</v>
          </cell>
          <cell r="F58">
            <v>1287025</v>
          </cell>
          <cell r="G58">
            <v>-579961</v>
          </cell>
          <cell r="H58">
            <v>707064</v>
          </cell>
        </row>
        <row r="59">
          <cell r="C59">
            <v>51</v>
          </cell>
          <cell r="D59">
            <v>1989</v>
          </cell>
          <cell r="E59" t="str">
            <v>HYDRO ONE NETWORKS INC.</v>
          </cell>
          <cell r="F59">
            <v>1626706</v>
          </cell>
          <cell r="G59">
            <v>-439438</v>
          </cell>
          <cell r="H59">
            <v>1187268</v>
          </cell>
        </row>
        <row r="60">
          <cell r="C60">
            <v>52</v>
          </cell>
          <cell r="D60">
            <v>1989</v>
          </cell>
          <cell r="E60" t="str">
            <v>HYDRO ONE NETWORKS INC.</v>
          </cell>
          <cell r="F60">
            <v>789297</v>
          </cell>
          <cell r="G60">
            <v>-360326</v>
          </cell>
          <cell r="H60">
            <v>428971</v>
          </cell>
        </row>
        <row r="61">
          <cell r="C61">
            <v>53</v>
          </cell>
          <cell r="D61">
            <v>1989</v>
          </cell>
          <cell r="E61" t="str">
            <v>HYDRO ONE NETWORKS INC.</v>
          </cell>
          <cell r="F61">
            <v>1278790</v>
          </cell>
          <cell r="G61">
            <v>-587083</v>
          </cell>
          <cell r="H61">
            <v>691707</v>
          </cell>
        </row>
        <row r="62">
          <cell r="C62">
            <v>54</v>
          </cell>
          <cell r="D62">
            <v>1989</v>
          </cell>
          <cell r="E62" t="str">
            <v>HYDRO ONE NETWORKS INC.</v>
          </cell>
          <cell r="F62">
            <v>1415428</v>
          </cell>
          <cell r="G62">
            <v>-560686</v>
          </cell>
          <cell r="H62">
            <v>854742</v>
          </cell>
        </row>
        <row r="63">
          <cell r="C63">
            <v>55</v>
          </cell>
          <cell r="D63">
            <v>1989</v>
          </cell>
          <cell r="E63" t="str">
            <v>HYDRO ONE NETWORKS INC.</v>
          </cell>
          <cell r="F63">
            <v>839229</v>
          </cell>
          <cell r="G63">
            <v>-367594</v>
          </cell>
          <cell r="H63">
            <v>471635</v>
          </cell>
        </row>
        <row r="64">
          <cell r="C64">
            <v>56</v>
          </cell>
          <cell r="D64">
            <v>1989</v>
          </cell>
          <cell r="E64" t="str">
            <v>HYDRO ONE NETWORKS INC.</v>
          </cell>
          <cell r="F64">
            <v>1173241</v>
          </cell>
          <cell r="G64">
            <v>-376435</v>
          </cell>
          <cell r="H64">
            <v>796806</v>
          </cell>
        </row>
        <row r="65">
          <cell r="C65">
            <v>57</v>
          </cell>
          <cell r="D65">
            <v>1989</v>
          </cell>
          <cell r="E65" t="str">
            <v>HYDRO ONE NETWORKS INC.</v>
          </cell>
          <cell r="F65">
            <v>628842</v>
          </cell>
          <cell r="G65">
            <v>-271911</v>
          </cell>
          <cell r="H65">
            <v>356931</v>
          </cell>
        </row>
        <row r="66">
          <cell r="C66">
            <v>58</v>
          </cell>
          <cell r="D66">
            <v>1989</v>
          </cell>
          <cell r="E66" t="str">
            <v>HYDRO ONE NETWORKS INC.</v>
          </cell>
          <cell r="F66">
            <v>511798</v>
          </cell>
          <cell r="G66">
            <v>-243839</v>
          </cell>
          <cell r="H66">
            <v>267959</v>
          </cell>
        </row>
        <row r="67">
          <cell r="C67">
            <v>59</v>
          </cell>
          <cell r="D67">
            <v>1989</v>
          </cell>
          <cell r="E67" t="str">
            <v>HYDRO ONE NETWORKS INC.</v>
          </cell>
          <cell r="F67">
            <v>431114</v>
          </cell>
          <cell r="G67">
            <v>-71951</v>
          </cell>
          <cell r="H67">
            <v>359163</v>
          </cell>
        </row>
        <row r="68">
          <cell r="C68">
            <v>60</v>
          </cell>
          <cell r="D68">
            <v>1989</v>
          </cell>
          <cell r="E68" t="str">
            <v>HYDRO ONE NETWORKS INC.</v>
          </cell>
          <cell r="F68">
            <v>457241</v>
          </cell>
          <cell r="G68">
            <v>-223580</v>
          </cell>
          <cell r="H68">
            <v>233661</v>
          </cell>
        </row>
        <row r="69">
          <cell r="C69">
            <v>61</v>
          </cell>
          <cell r="D69">
            <v>1989</v>
          </cell>
          <cell r="E69" t="str">
            <v>HYDRO ONE NETWORKS INC.</v>
          </cell>
          <cell r="F69">
            <v>98934</v>
          </cell>
          <cell r="G69">
            <v>-47110</v>
          </cell>
          <cell r="H69">
            <v>51824</v>
          </cell>
        </row>
        <row r="70">
          <cell r="C70">
            <v>62</v>
          </cell>
          <cell r="D70">
            <v>1989</v>
          </cell>
          <cell r="E70" t="str">
            <v>HYDRO ONE NETWORKS INC.</v>
          </cell>
          <cell r="F70">
            <v>424299</v>
          </cell>
          <cell r="G70">
            <v>-175486</v>
          </cell>
          <cell r="H70">
            <v>248813</v>
          </cell>
        </row>
        <row r="71">
          <cell r="C71">
            <v>63</v>
          </cell>
          <cell r="D71">
            <v>1989</v>
          </cell>
          <cell r="E71" t="str">
            <v>HYDRO ONE NETWORKS INC.</v>
          </cell>
          <cell r="F71">
            <v>347447</v>
          </cell>
          <cell r="G71">
            <v>-179596</v>
          </cell>
          <cell r="H71">
            <v>167851</v>
          </cell>
        </row>
        <row r="72">
          <cell r="C72">
            <v>64</v>
          </cell>
          <cell r="D72">
            <v>1989</v>
          </cell>
          <cell r="E72" t="str">
            <v>HYDRO ONE NETWORKS INC.</v>
          </cell>
          <cell r="F72">
            <v>180376</v>
          </cell>
          <cell r="G72">
            <v>-98387</v>
          </cell>
          <cell r="H72">
            <v>81989</v>
          </cell>
        </row>
        <row r="73">
          <cell r="C73">
            <v>65</v>
          </cell>
          <cell r="D73">
            <v>1989</v>
          </cell>
          <cell r="E73" t="str">
            <v>HYDRO ONE NETWORKS INC.</v>
          </cell>
          <cell r="F73">
            <v>9943593</v>
          </cell>
          <cell r="G73">
            <v>-3265304</v>
          </cell>
          <cell r="H73">
            <v>6678289</v>
          </cell>
        </row>
        <row r="74">
          <cell r="C74">
            <v>66</v>
          </cell>
          <cell r="D74">
            <v>1989</v>
          </cell>
          <cell r="E74" t="str">
            <v>HYDRO ONE NETWORKS INC.</v>
          </cell>
          <cell r="F74">
            <v>90604</v>
          </cell>
          <cell r="G74">
            <v>-36509</v>
          </cell>
          <cell r="H74">
            <v>54095</v>
          </cell>
        </row>
        <row r="75">
          <cell r="C75">
            <v>67</v>
          </cell>
          <cell r="D75">
            <v>1989</v>
          </cell>
          <cell r="E75" t="str">
            <v>HYDRO ONE NETWORKS INC.</v>
          </cell>
          <cell r="F75">
            <v>502831</v>
          </cell>
          <cell r="G75">
            <v>-162897</v>
          </cell>
          <cell r="H75">
            <v>339934</v>
          </cell>
        </row>
        <row r="76">
          <cell r="C76">
            <v>68</v>
          </cell>
          <cell r="D76">
            <v>1989</v>
          </cell>
          <cell r="E76" t="str">
            <v>HYDRO ONE NETWORKS INC.</v>
          </cell>
          <cell r="F76">
            <v>750053</v>
          </cell>
          <cell r="G76">
            <v>-319995</v>
          </cell>
          <cell r="H76">
            <v>430058</v>
          </cell>
        </row>
        <row r="77">
          <cell r="C77">
            <v>69</v>
          </cell>
          <cell r="D77">
            <v>1989</v>
          </cell>
          <cell r="E77" t="str">
            <v>HYDRO ONE NETWORKS INC.</v>
          </cell>
          <cell r="F77">
            <v>606179</v>
          </cell>
          <cell r="G77">
            <v>-309315</v>
          </cell>
          <cell r="H77">
            <v>296864</v>
          </cell>
        </row>
        <row r="78">
          <cell r="C78">
            <v>70</v>
          </cell>
          <cell r="D78">
            <v>1989</v>
          </cell>
          <cell r="E78" t="str">
            <v>HYDRO ONE NETWORKS INC.</v>
          </cell>
          <cell r="F78">
            <v>2574056</v>
          </cell>
          <cell r="G78">
            <v>-1134457</v>
          </cell>
          <cell r="H78">
            <v>1439599</v>
          </cell>
        </row>
        <row r="79">
          <cell r="C79">
            <v>71</v>
          </cell>
          <cell r="D79">
            <v>1989</v>
          </cell>
          <cell r="E79" t="str">
            <v>HYDRO ONE NETWORKS INC.</v>
          </cell>
          <cell r="F79">
            <v>865581</v>
          </cell>
          <cell r="G79">
            <v>-432942</v>
          </cell>
          <cell r="H79">
            <v>432639</v>
          </cell>
        </row>
        <row r="80">
          <cell r="C80">
            <v>72</v>
          </cell>
          <cell r="D80">
            <v>1989</v>
          </cell>
          <cell r="E80" t="str">
            <v>HYDRO ONE NETWORKS INC.</v>
          </cell>
          <cell r="F80">
            <v>1235056</v>
          </cell>
          <cell r="G80">
            <v>-580120</v>
          </cell>
          <cell r="H80">
            <v>654936</v>
          </cell>
        </row>
        <row r="81">
          <cell r="C81">
            <v>73</v>
          </cell>
          <cell r="D81">
            <v>1989</v>
          </cell>
          <cell r="E81" t="str">
            <v>HYDRO ONE NETWORKS INC.</v>
          </cell>
          <cell r="F81">
            <v>3007718</v>
          </cell>
          <cell r="G81">
            <v>-1157395</v>
          </cell>
          <cell r="H81">
            <v>1850323</v>
          </cell>
        </row>
        <row r="82">
          <cell r="C82">
            <v>74</v>
          </cell>
          <cell r="D82">
            <v>1989</v>
          </cell>
          <cell r="E82" t="str">
            <v>HYDRO ONE NETWORKS INC.</v>
          </cell>
          <cell r="F82">
            <v>525764</v>
          </cell>
          <cell r="G82">
            <v>-226837</v>
          </cell>
          <cell r="H82">
            <v>298927</v>
          </cell>
        </row>
        <row r="83">
          <cell r="C83">
            <v>75</v>
          </cell>
          <cell r="D83">
            <v>1989</v>
          </cell>
          <cell r="E83" t="str">
            <v>HYDRO ONE NETWORKS INC.</v>
          </cell>
          <cell r="F83">
            <v>435373</v>
          </cell>
          <cell r="G83">
            <v>-188173</v>
          </cell>
          <cell r="H83">
            <v>247200</v>
          </cell>
        </row>
        <row r="84">
          <cell r="C84">
            <v>76</v>
          </cell>
          <cell r="D84">
            <v>1989</v>
          </cell>
          <cell r="E84" t="str">
            <v>HYDRO ONE NETWORKS INC.</v>
          </cell>
          <cell r="F84">
            <v>1864867</v>
          </cell>
          <cell r="G84">
            <v>-837321</v>
          </cell>
          <cell r="H84">
            <v>1027546</v>
          </cell>
        </row>
        <row r="85">
          <cell r="C85">
            <v>77</v>
          </cell>
          <cell r="D85">
            <v>1989</v>
          </cell>
          <cell r="E85" t="str">
            <v>HYDRO ONE NETWORKS INC.</v>
          </cell>
          <cell r="F85">
            <v>3851896</v>
          </cell>
          <cell r="G85">
            <v>-1670459</v>
          </cell>
          <cell r="H85">
            <v>2181437</v>
          </cell>
        </row>
        <row r="86">
          <cell r="C86">
            <v>78</v>
          </cell>
          <cell r="D86">
            <v>1989</v>
          </cell>
          <cell r="E86" t="str">
            <v>HYDRO ONE NETWORKS INC.</v>
          </cell>
          <cell r="F86">
            <v>352737</v>
          </cell>
          <cell r="G86">
            <v>-220940</v>
          </cell>
          <cell r="H86">
            <v>131797</v>
          </cell>
        </row>
        <row r="87">
          <cell r="C87">
            <v>79</v>
          </cell>
          <cell r="D87">
            <v>1989</v>
          </cell>
          <cell r="E87" t="str">
            <v>HYDRO ONE NETWORKS INC.</v>
          </cell>
          <cell r="F87">
            <v>329226</v>
          </cell>
          <cell r="G87">
            <v>-152218</v>
          </cell>
          <cell r="H87">
            <v>177008</v>
          </cell>
        </row>
        <row r="88">
          <cell r="C88">
            <v>80</v>
          </cell>
          <cell r="D88">
            <v>1989</v>
          </cell>
          <cell r="E88" t="str">
            <v>HYDRO ONE NETWORKS INC.</v>
          </cell>
          <cell r="F88">
            <v>2493349</v>
          </cell>
          <cell r="G88">
            <v>-742883</v>
          </cell>
          <cell r="H88">
            <v>1750466</v>
          </cell>
        </row>
        <row r="89">
          <cell r="C89">
            <v>81</v>
          </cell>
          <cell r="D89">
            <v>1989</v>
          </cell>
          <cell r="E89" t="str">
            <v>HYDRO ONE NETWORKS INC.</v>
          </cell>
          <cell r="F89">
            <v>889593</v>
          </cell>
          <cell r="G89">
            <v>-354358</v>
          </cell>
          <cell r="H89">
            <v>535235</v>
          </cell>
        </row>
        <row r="90">
          <cell r="C90">
            <v>82</v>
          </cell>
          <cell r="D90">
            <v>1989</v>
          </cell>
          <cell r="E90" t="str">
            <v>HYDRO ONE NETWORKS INC.</v>
          </cell>
          <cell r="F90">
            <v>548796</v>
          </cell>
          <cell r="G90">
            <v>-224049</v>
          </cell>
          <cell r="H90">
            <v>324747</v>
          </cell>
        </row>
        <row r="91">
          <cell r="C91">
            <v>83</v>
          </cell>
          <cell r="D91">
            <v>1989</v>
          </cell>
          <cell r="E91" t="str">
            <v>HYDRO ONE NETWORKS INC.</v>
          </cell>
          <cell r="F91">
            <v>4355159</v>
          </cell>
          <cell r="G91">
            <v>-2213954</v>
          </cell>
          <cell r="H91">
            <v>2141205</v>
          </cell>
        </row>
        <row r="92">
          <cell r="C92">
            <v>84</v>
          </cell>
          <cell r="D92">
            <v>1989</v>
          </cell>
          <cell r="E92" t="str">
            <v>HYDRO ONE NETWORKS INC.</v>
          </cell>
          <cell r="F92">
            <v>508585</v>
          </cell>
          <cell r="G92">
            <v>-266683</v>
          </cell>
          <cell r="H92">
            <v>241902</v>
          </cell>
        </row>
        <row r="93">
          <cell r="C93">
            <v>85</v>
          </cell>
          <cell r="D93">
            <v>1989</v>
          </cell>
          <cell r="E93" t="str">
            <v>HYDRO ONE NETWORKS INC.</v>
          </cell>
          <cell r="F93">
            <v>887601</v>
          </cell>
          <cell r="G93">
            <v>-320918</v>
          </cell>
          <cell r="H93">
            <v>566683</v>
          </cell>
        </row>
        <row r="94">
          <cell r="C94">
            <v>86</v>
          </cell>
          <cell r="D94">
            <v>1989</v>
          </cell>
          <cell r="E94" t="str">
            <v>HYDRO ONE NETWORKS INC.</v>
          </cell>
          <cell r="F94">
            <v>1149236</v>
          </cell>
          <cell r="G94">
            <v>-481120</v>
          </cell>
          <cell r="H94">
            <v>668116</v>
          </cell>
        </row>
        <row r="95">
          <cell r="C95">
            <v>87</v>
          </cell>
          <cell r="D95">
            <v>1989</v>
          </cell>
          <cell r="E95" t="str">
            <v>HYDRO ONE NETWORKS INC.</v>
          </cell>
          <cell r="F95">
            <v>3072499</v>
          </cell>
          <cell r="G95">
            <v>-1133578</v>
          </cell>
          <cell r="H95">
            <v>1938921</v>
          </cell>
        </row>
        <row r="96">
          <cell r="C96">
            <v>88</v>
          </cell>
          <cell r="D96">
            <v>1989</v>
          </cell>
          <cell r="E96" t="str">
            <v>HYDRO ONE NETWORKS INC.</v>
          </cell>
          <cell r="F96">
            <v>1609431</v>
          </cell>
          <cell r="G96">
            <v>-687463</v>
          </cell>
          <cell r="H96">
            <v>921968</v>
          </cell>
        </row>
        <row r="97">
          <cell r="C97">
            <v>89</v>
          </cell>
          <cell r="D97">
            <v>1989</v>
          </cell>
          <cell r="E97" t="str">
            <v>HYDRO ONE NETWORKS INC.</v>
          </cell>
          <cell r="F97">
            <v>2757363</v>
          </cell>
          <cell r="G97">
            <v>-1205492</v>
          </cell>
          <cell r="H97">
            <v>1551871</v>
          </cell>
        </row>
        <row r="98">
          <cell r="C98">
            <v>90</v>
          </cell>
          <cell r="D98">
            <v>1989</v>
          </cell>
          <cell r="E98" t="str">
            <v>HYDRO ONE NETWORKS INC.</v>
          </cell>
          <cell r="F98">
            <v>1425343</v>
          </cell>
          <cell r="G98">
            <v>-747069</v>
          </cell>
          <cell r="H98">
            <v>678274</v>
          </cell>
        </row>
        <row r="99">
          <cell r="C99">
            <v>91</v>
          </cell>
          <cell r="D99">
            <v>1989</v>
          </cell>
          <cell r="E99" t="str">
            <v>HYDRO ONE NETWORKS INC.</v>
          </cell>
          <cell r="F99">
            <v>598968</v>
          </cell>
          <cell r="G99">
            <v>-315913</v>
          </cell>
          <cell r="H99">
            <v>283055</v>
          </cell>
        </row>
        <row r="100">
          <cell r="C100">
            <v>92</v>
          </cell>
          <cell r="D100">
            <v>1989</v>
          </cell>
          <cell r="E100" t="str">
            <v>HYDRO ONE NETWORKS INC.</v>
          </cell>
          <cell r="F100">
            <v>448092</v>
          </cell>
          <cell r="G100">
            <v>-198904</v>
          </cell>
          <cell r="H100">
            <v>249188</v>
          </cell>
        </row>
        <row r="101">
          <cell r="C101">
            <v>93</v>
          </cell>
          <cell r="D101">
            <v>1989</v>
          </cell>
          <cell r="E101" t="str">
            <v>HYDRO ONE NETWORKS INC.</v>
          </cell>
          <cell r="F101">
            <v>278576</v>
          </cell>
          <cell r="G101">
            <v>-148258</v>
          </cell>
          <cell r="H101">
            <v>130318</v>
          </cell>
        </row>
        <row r="102">
          <cell r="C102">
            <v>94</v>
          </cell>
          <cell r="D102">
            <v>1989</v>
          </cell>
          <cell r="E102" t="str">
            <v>HYDRO ONE NETWORKS INC.</v>
          </cell>
          <cell r="F102">
            <v>564225</v>
          </cell>
          <cell r="G102">
            <v>-324221</v>
          </cell>
          <cell r="H102">
            <v>240004</v>
          </cell>
        </row>
        <row r="103">
          <cell r="C103">
            <v>95</v>
          </cell>
          <cell r="D103">
            <v>1989</v>
          </cell>
          <cell r="E103" t="str">
            <v>HYDRO ONE NETWORKS INC.</v>
          </cell>
          <cell r="F103">
            <v>85076</v>
          </cell>
          <cell r="G103">
            <v>-36386</v>
          </cell>
          <cell r="H103">
            <v>48690</v>
          </cell>
        </row>
        <row r="104">
          <cell r="C104">
            <v>96</v>
          </cell>
          <cell r="D104">
            <v>1989</v>
          </cell>
          <cell r="E104" t="str">
            <v>HYDRO ONE NETWORKS INC.</v>
          </cell>
          <cell r="F104">
            <v>7489913</v>
          </cell>
          <cell r="G104">
            <v>-3383702</v>
          </cell>
          <cell r="H104">
            <v>4106211</v>
          </cell>
        </row>
        <row r="105">
          <cell r="C105">
            <v>97</v>
          </cell>
          <cell r="D105">
            <v>1989</v>
          </cell>
          <cell r="E105" t="str">
            <v>HYDRO ONE NETWORKS INC.</v>
          </cell>
          <cell r="F105">
            <v>453179</v>
          </cell>
          <cell r="G105">
            <v>-193702</v>
          </cell>
          <cell r="H105">
            <v>259477</v>
          </cell>
        </row>
        <row r="106">
          <cell r="C106">
            <v>98</v>
          </cell>
          <cell r="D106">
            <v>1989</v>
          </cell>
          <cell r="E106" t="str">
            <v>HYDRO ONE NETWORKS INC.</v>
          </cell>
          <cell r="F106">
            <v>820939</v>
          </cell>
          <cell r="G106">
            <v>-382383</v>
          </cell>
          <cell r="H106">
            <v>438556</v>
          </cell>
        </row>
        <row r="107">
          <cell r="C107">
            <v>99</v>
          </cell>
          <cell r="D107">
            <v>1989</v>
          </cell>
          <cell r="E107" t="str">
            <v>HYDRO ONE NETWORKS INC.</v>
          </cell>
          <cell r="F107">
            <v>86455</v>
          </cell>
          <cell r="G107">
            <v>-51314</v>
          </cell>
          <cell r="H107">
            <v>35141</v>
          </cell>
        </row>
        <row r="108">
          <cell r="C108">
            <v>100</v>
          </cell>
          <cell r="D108">
            <v>1989</v>
          </cell>
          <cell r="E108" t="str">
            <v>HYDRO ONE NETWORKS INC.</v>
          </cell>
          <cell r="F108">
            <v>373277</v>
          </cell>
          <cell r="G108">
            <v>-161156</v>
          </cell>
          <cell r="H108">
            <v>212121</v>
          </cell>
        </row>
        <row r="109">
          <cell r="C109">
            <v>101</v>
          </cell>
          <cell r="D109">
            <v>1989</v>
          </cell>
          <cell r="E109" t="str">
            <v>HYDRO ONE NETWORKS INC.</v>
          </cell>
          <cell r="F109">
            <v>4321387</v>
          </cell>
          <cell r="G109">
            <v>-1113193</v>
          </cell>
          <cell r="H109">
            <v>3208194</v>
          </cell>
        </row>
        <row r="110">
          <cell r="C110">
            <v>102</v>
          </cell>
          <cell r="D110">
            <v>1989</v>
          </cell>
          <cell r="E110" t="str">
            <v>HYDRO ONE NETWORKS INC.</v>
          </cell>
          <cell r="F110">
            <v>190304</v>
          </cell>
          <cell r="G110">
            <v>-104878</v>
          </cell>
          <cell r="H110">
            <v>85426</v>
          </cell>
        </row>
        <row r="111">
          <cell r="C111">
            <v>103</v>
          </cell>
          <cell r="D111">
            <v>1989</v>
          </cell>
          <cell r="E111" t="str">
            <v>HYDRO ONE NETWORKS INC.</v>
          </cell>
          <cell r="F111">
            <v>538205</v>
          </cell>
          <cell r="G111">
            <v>-247398</v>
          </cell>
          <cell r="H111">
            <v>290807</v>
          </cell>
        </row>
        <row r="112">
          <cell r="C112">
            <v>104</v>
          </cell>
          <cell r="D112">
            <v>1989</v>
          </cell>
          <cell r="E112" t="str">
            <v>HYDRO OTTAWA LIMITED</v>
          </cell>
          <cell r="F112">
            <v>1346099</v>
          </cell>
          <cell r="G112">
            <v>-353206</v>
          </cell>
          <cell r="H112">
            <v>992893</v>
          </cell>
        </row>
        <row r="113">
          <cell r="C113">
            <v>105</v>
          </cell>
          <cell r="D113">
            <v>1989</v>
          </cell>
          <cell r="E113" t="str">
            <v>HYDRO OTTAWA LIMITED</v>
          </cell>
          <cell r="F113">
            <v>1476830</v>
          </cell>
          <cell r="G113">
            <v>-563039</v>
          </cell>
          <cell r="H113">
            <v>913791</v>
          </cell>
        </row>
        <row r="114">
          <cell r="C114">
            <v>106</v>
          </cell>
          <cell r="D114">
            <v>1989</v>
          </cell>
          <cell r="E114" t="str">
            <v>HYDRO OTTAWA LIMITED</v>
          </cell>
          <cell r="F114">
            <v>25453858</v>
          </cell>
          <cell r="G114">
            <v>-6326552</v>
          </cell>
          <cell r="H114">
            <v>19127306</v>
          </cell>
        </row>
        <row r="115">
          <cell r="C115">
            <v>107</v>
          </cell>
          <cell r="D115">
            <v>1989</v>
          </cell>
          <cell r="E115" t="str">
            <v>HYDRO OTTAWA LIMITED</v>
          </cell>
          <cell r="F115">
            <v>47855303</v>
          </cell>
          <cell r="G115">
            <v>-16462741</v>
          </cell>
          <cell r="H115">
            <v>31392562</v>
          </cell>
        </row>
        <row r="116">
          <cell r="C116">
            <v>108</v>
          </cell>
          <cell r="D116">
            <v>1989</v>
          </cell>
          <cell r="E116" t="str">
            <v>HYDRO OTTAWA LIMITED</v>
          </cell>
          <cell r="F116">
            <v>50407797</v>
          </cell>
          <cell r="G116">
            <v>-13821149</v>
          </cell>
          <cell r="H116">
            <v>36586648</v>
          </cell>
        </row>
        <row r="117">
          <cell r="C117">
            <v>109</v>
          </cell>
          <cell r="D117">
            <v>1989</v>
          </cell>
          <cell r="E117" t="str">
            <v>LAKEFRONT UTILITIES INC.</v>
          </cell>
          <cell r="F117">
            <v>976572</v>
          </cell>
          <cell r="G117">
            <v>-339053</v>
          </cell>
          <cell r="H117">
            <v>637519</v>
          </cell>
        </row>
        <row r="118">
          <cell r="C118">
            <v>110</v>
          </cell>
          <cell r="D118">
            <v>1989</v>
          </cell>
          <cell r="E118" t="str">
            <v>LAKELAND POWER DISTRIBUTION LTD.</v>
          </cell>
          <cell r="F118">
            <v>457449</v>
          </cell>
          <cell r="G118">
            <v>-222816</v>
          </cell>
          <cell r="H118">
            <v>234633</v>
          </cell>
        </row>
        <row r="119">
          <cell r="C119">
            <v>111</v>
          </cell>
          <cell r="D119">
            <v>1989</v>
          </cell>
          <cell r="E119" t="str">
            <v>LAKELAND POWER DISTRIBUTION LTD.</v>
          </cell>
          <cell r="F119">
            <v>2212430</v>
          </cell>
          <cell r="G119">
            <v>-794736</v>
          </cell>
          <cell r="H119">
            <v>1417694</v>
          </cell>
        </row>
        <row r="120">
          <cell r="C120">
            <v>112</v>
          </cell>
          <cell r="D120">
            <v>1989</v>
          </cell>
          <cell r="E120" t="str">
            <v>LAKELAND POWER DISTRIBUTION LTD.</v>
          </cell>
          <cell r="F120">
            <v>189928</v>
          </cell>
          <cell r="G120">
            <v>-86036</v>
          </cell>
          <cell r="H120">
            <v>103892</v>
          </cell>
        </row>
        <row r="121">
          <cell r="C121">
            <v>113</v>
          </cell>
          <cell r="D121">
            <v>1989</v>
          </cell>
          <cell r="E121" t="str">
            <v>LAKELAND POWER DISTRIBUTION LTD.</v>
          </cell>
          <cell r="F121">
            <v>551181</v>
          </cell>
          <cell r="G121">
            <v>-202754</v>
          </cell>
          <cell r="H121">
            <v>348427</v>
          </cell>
        </row>
        <row r="122">
          <cell r="C122">
            <v>114</v>
          </cell>
          <cell r="D122">
            <v>1989</v>
          </cell>
          <cell r="E122" t="str">
            <v>LONDON HYDRO INC.</v>
          </cell>
          <cell r="F122">
            <v>130474881</v>
          </cell>
          <cell r="G122">
            <v>-57338528</v>
          </cell>
          <cell r="H122">
            <v>73136353</v>
          </cell>
        </row>
        <row r="123">
          <cell r="C123">
            <v>115</v>
          </cell>
          <cell r="D123">
            <v>1989</v>
          </cell>
          <cell r="E123" t="str">
            <v>MIDDLESEX POWER DISTRIBUTION CORPORATION</v>
          </cell>
          <cell r="F123">
            <v>440207</v>
          </cell>
          <cell r="G123">
            <v>-228120</v>
          </cell>
          <cell r="H123">
            <v>212087</v>
          </cell>
        </row>
        <row r="124">
          <cell r="C124">
            <v>116</v>
          </cell>
          <cell r="D124">
            <v>1989</v>
          </cell>
          <cell r="E124" t="str">
            <v>MIDDLESEX POWER DISTRIBUTION CORPORATION</v>
          </cell>
          <cell r="F124">
            <v>126213</v>
          </cell>
          <cell r="G124">
            <v>-69104</v>
          </cell>
          <cell r="H124">
            <v>57109</v>
          </cell>
        </row>
        <row r="125">
          <cell r="C125">
            <v>117</v>
          </cell>
          <cell r="D125">
            <v>1989</v>
          </cell>
          <cell r="E125" t="str">
            <v>MIDDLESEX POWER DISTRIBUTION CORPORATION</v>
          </cell>
          <cell r="F125">
            <v>720962</v>
          </cell>
          <cell r="G125">
            <v>-350444</v>
          </cell>
          <cell r="H125">
            <v>370518</v>
          </cell>
        </row>
        <row r="126">
          <cell r="C126">
            <v>118</v>
          </cell>
          <cell r="D126">
            <v>1989</v>
          </cell>
          <cell r="E126" t="str">
            <v>MIDDLESEX POWER DISTRIBUTION CORPORATION</v>
          </cell>
          <cell r="F126">
            <v>750297</v>
          </cell>
          <cell r="G126">
            <v>-208674</v>
          </cell>
          <cell r="H126">
            <v>541623</v>
          </cell>
        </row>
        <row r="127">
          <cell r="C127">
            <v>119</v>
          </cell>
          <cell r="D127">
            <v>1989</v>
          </cell>
          <cell r="E127" t="str">
            <v>NIAGARA PENINSULA ENERGY INC.</v>
          </cell>
          <cell r="F127">
            <v>40074248</v>
          </cell>
          <cell r="G127">
            <v>-14586728</v>
          </cell>
          <cell r="H127">
            <v>25487520</v>
          </cell>
        </row>
        <row r="128">
          <cell r="C128">
            <v>120</v>
          </cell>
          <cell r="D128">
            <v>1989</v>
          </cell>
          <cell r="E128" t="str">
            <v>NORFOLK POWER DISTRIBUTION INC.</v>
          </cell>
          <cell r="F128">
            <v>1856746</v>
          </cell>
          <cell r="G128">
            <v>-785976</v>
          </cell>
          <cell r="H128">
            <v>1070770</v>
          </cell>
        </row>
        <row r="129">
          <cell r="C129">
            <v>121</v>
          </cell>
          <cell r="D129">
            <v>1989</v>
          </cell>
          <cell r="E129" t="str">
            <v>NORFOLK POWER DISTRIBUTION INC.</v>
          </cell>
          <cell r="F129">
            <v>7730982</v>
          </cell>
          <cell r="G129">
            <v>-3211102</v>
          </cell>
          <cell r="H129">
            <v>4519880</v>
          </cell>
        </row>
        <row r="130">
          <cell r="C130">
            <v>122</v>
          </cell>
          <cell r="D130">
            <v>1989</v>
          </cell>
          <cell r="E130" t="str">
            <v>NORTHERN ONTARIO WIRES INC.</v>
          </cell>
          <cell r="F130">
            <v>1517773</v>
          </cell>
          <cell r="G130">
            <v>-258893</v>
          </cell>
          <cell r="H130">
            <v>1258880</v>
          </cell>
        </row>
        <row r="131">
          <cell r="C131">
            <v>123</v>
          </cell>
          <cell r="D131">
            <v>1989</v>
          </cell>
          <cell r="E131" t="str">
            <v>NORTHERN ONTARIO WIRES INC.</v>
          </cell>
          <cell r="F131">
            <v>2204786</v>
          </cell>
          <cell r="G131">
            <v>-1217012</v>
          </cell>
          <cell r="H131">
            <v>987774</v>
          </cell>
        </row>
        <row r="132">
          <cell r="C132">
            <v>124</v>
          </cell>
          <cell r="D132">
            <v>1989</v>
          </cell>
          <cell r="E132" t="str">
            <v>OTTAWA RIVER POWER CORPORATION</v>
          </cell>
          <cell r="F132">
            <v>372799</v>
          </cell>
          <cell r="G132">
            <v>-165983</v>
          </cell>
          <cell r="H132">
            <v>206816</v>
          </cell>
        </row>
        <row r="133">
          <cell r="C133">
            <v>125</v>
          </cell>
          <cell r="D133">
            <v>1989</v>
          </cell>
          <cell r="E133" t="str">
            <v>OTTAWA RIVER POWER CORPORATION</v>
          </cell>
          <cell r="F133">
            <v>306373</v>
          </cell>
          <cell r="G133">
            <v>-136630</v>
          </cell>
          <cell r="H133">
            <v>169743</v>
          </cell>
        </row>
        <row r="134">
          <cell r="C134">
            <v>126</v>
          </cell>
          <cell r="D134">
            <v>1989</v>
          </cell>
          <cell r="E134" t="str">
            <v>OTTAWA RIVER POWER CORPORATION</v>
          </cell>
          <cell r="F134">
            <v>2076847</v>
          </cell>
          <cell r="G134">
            <v>-993374</v>
          </cell>
          <cell r="H134">
            <v>1083473</v>
          </cell>
        </row>
        <row r="135">
          <cell r="C135">
            <v>127</v>
          </cell>
          <cell r="D135">
            <v>1989</v>
          </cell>
          <cell r="E135" t="str">
            <v>NIAGARA PENINSULA ENERGY INC.</v>
          </cell>
          <cell r="F135">
            <v>1045928</v>
          </cell>
          <cell r="G135">
            <v>-503125</v>
          </cell>
          <cell r="H135">
            <v>542803</v>
          </cell>
        </row>
        <row r="136">
          <cell r="C136">
            <v>128</v>
          </cell>
          <cell r="D136">
            <v>1989</v>
          </cell>
          <cell r="E136" t="str">
            <v>NIAGARA PENINSULA ENERGY INC.</v>
          </cell>
          <cell r="F136">
            <v>420462</v>
          </cell>
          <cell r="G136">
            <v>-193667</v>
          </cell>
          <cell r="H136">
            <v>226795</v>
          </cell>
        </row>
        <row r="137">
          <cell r="C137">
            <v>129</v>
          </cell>
          <cell r="D137">
            <v>1989</v>
          </cell>
          <cell r="E137" t="str">
            <v>PETERBOROUGH DISTRIBUTION INCORPORATED</v>
          </cell>
          <cell r="F137">
            <v>636321</v>
          </cell>
          <cell r="G137">
            <v>-317155</v>
          </cell>
          <cell r="H137">
            <v>319166</v>
          </cell>
        </row>
        <row r="138">
          <cell r="C138">
            <v>130</v>
          </cell>
          <cell r="D138">
            <v>1989</v>
          </cell>
          <cell r="E138" t="str">
            <v>PETERBOROUGH DISTRIBUTION INCORPORATED</v>
          </cell>
          <cell r="F138">
            <v>1504747</v>
          </cell>
          <cell r="G138">
            <v>-646805</v>
          </cell>
          <cell r="H138">
            <v>857942</v>
          </cell>
        </row>
        <row r="139">
          <cell r="C139">
            <v>131</v>
          </cell>
          <cell r="D139">
            <v>1989</v>
          </cell>
          <cell r="E139" t="str">
            <v>POWERSTREAM INC.</v>
          </cell>
          <cell r="F139">
            <v>18373768</v>
          </cell>
          <cell r="G139">
            <v>-3752139</v>
          </cell>
          <cell r="H139">
            <v>14621629</v>
          </cell>
        </row>
        <row r="140">
          <cell r="C140">
            <v>132</v>
          </cell>
          <cell r="D140">
            <v>1989</v>
          </cell>
          <cell r="E140" t="str">
            <v>POWERSTREAM INC.</v>
          </cell>
          <cell r="F140">
            <v>87114225</v>
          </cell>
          <cell r="G140">
            <v>-19618308</v>
          </cell>
          <cell r="H140">
            <v>67495917</v>
          </cell>
        </row>
        <row r="141">
          <cell r="C141">
            <v>133</v>
          </cell>
          <cell r="D141">
            <v>1989</v>
          </cell>
          <cell r="E141" t="str">
            <v>POWERSTREAM INC.</v>
          </cell>
          <cell r="F141">
            <v>114199391</v>
          </cell>
          <cell r="G141">
            <v>-29171544</v>
          </cell>
          <cell r="H141">
            <v>85027847</v>
          </cell>
        </row>
        <row r="142">
          <cell r="C142">
            <v>134</v>
          </cell>
          <cell r="D142">
            <v>1989</v>
          </cell>
          <cell r="E142" t="str">
            <v>POWERSTREAM INC.</v>
          </cell>
          <cell r="F142">
            <v>59522683</v>
          </cell>
          <cell r="G142">
            <v>-13594476</v>
          </cell>
          <cell r="H142">
            <v>45928207</v>
          </cell>
        </row>
        <row r="143">
          <cell r="C143">
            <v>135</v>
          </cell>
          <cell r="D143">
            <v>1989</v>
          </cell>
          <cell r="E143" t="str">
            <v>RIDEAU ST. LAWRENCE DISTRIBUTION INC.</v>
          </cell>
          <cell r="F143">
            <v>1269958</v>
          </cell>
          <cell r="G143">
            <v>-850923</v>
          </cell>
          <cell r="H143">
            <v>419035</v>
          </cell>
        </row>
        <row r="144">
          <cell r="C144">
            <v>136</v>
          </cell>
          <cell r="D144">
            <v>1989</v>
          </cell>
          <cell r="E144" t="str">
            <v>VERIDIAN CONNECTIONS INC.</v>
          </cell>
          <cell r="F144">
            <v>18167940</v>
          </cell>
          <cell r="G144">
            <v>-8686629</v>
          </cell>
          <cell r="H144">
            <v>9481311</v>
          </cell>
        </row>
        <row r="145">
          <cell r="C145">
            <v>137</v>
          </cell>
          <cell r="D145">
            <v>1989</v>
          </cell>
          <cell r="E145" t="str">
            <v>VERIDIAN CONNECTIONS INC.</v>
          </cell>
          <cell r="F145">
            <v>9806589</v>
          </cell>
          <cell r="G145">
            <v>-3339421</v>
          </cell>
          <cell r="H145">
            <v>6467168</v>
          </cell>
        </row>
        <row r="146">
          <cell r="C146">
            <v>138</v>
          </cell>
          <cell r="D146">
            <v>1989</v>
          </cell>
          <cell r="E146" t="str">
            <v>VERIDIAN CONNECTIONS INC.</v>
          </cell>
          <cell r="F146">
            <v>2153255</v>
          </cell>
          <cell r="G146">
            <v>-1012510</v>
          </cell>
          <cell r="H146">
            <v>1140745</v>
          </cell>
        </row>
        <row r="147">
          <cell r="C147">
            <v>139</v>
          </cell>
          <cell r="D147">
            <v>1989</v>
          </cell>
          <cell r="E147" t="str">
            <v>VERIDIAN CONNECTIONS INC.</v>
          </cell>
          <cell r="F147">
            <v>29957977</v>
          </cell>
          <cell r="G147">
            <v>-7303695</v>
          </cell>
          <cell r="H147">
            <v>22654282</v>
          </cell>
        </row>
        <row r="148">
          <cell r="C148">
            <v>140</v>
          </cell>
          <cell r="D148">
            <v>1989</v>
          </cell>
          <cell r="E148" t="str">
            <v>VERIDIAN CONNECTIONS INC.</v>
          </cell>
          <cell r="F148">
            <v>5462507</v>
          </cell>
          <cell r="G148">
            <v>-2532522</v>
          </cell>
          <cell r="H148">
            <v>2929985</v>
          </cell>
        </row>
        <row r="149">
          <cell r="C149">
            <v>141</v>
          </cell>
          <cell r="D149">
            <v>1989</v>
          </cell>
          <cell r="E149" t="str">
            <v>VERIDIAN CONNECTIONS INC.</v>
          </cell>
          <cell r="F149">
            <v>2220287</v>
          </cell>
          <cell r="G149">
            <v>-842077</v>
          </cell>
          <cell r="H149">
            <v>1378210</v>
          </cell>
        </row>
        <row r="150">
          <cell r="C150">
            <v>142</v>
          </cell>
          <cell r="D150">
            <v>1989</v>
          </cell>
          <cell r="E150" t="str">
            <v>VERIDIAN CONNECTIONS INC.</v>
          </cell>
          <cell r="F150">
            <v>1364377</v>
          </cell>
          <cell r="G150">
            <v>-655426</v>
          </cell>
          <cell r="H150">
            <v>708951</v>
          </cell>
        </row>
        <row r="151">
          <cell r="C151">
            <v>143</v>
          </cell>
          <cell r="D151">
            <v>1989</v>
          </cell>
          <cell r="E151" t="str">
            <v>WELLINGTON NORTH POWER INC.</v>
          </cell>
          <cell r="F151">
            <v>92157</v>
          </cell>
          <cell r="G151">
            <v>-36992</v>
          </cell>
          <cell r="H151">
            <v>55165</v>
          </cell>
        </row>
        <row r="152">
          <cell r="C152">
            <v>144</v>
          </cell>
          <cell r="D152">
            <v>1989</v>
          </cell>
          <cell r="E152" t="str">
            <v>WESTARIO POWER INC.</v>
          </cell>
          <cell r="F152">
            <v>2292948</v>
          </cell>
          <cell r="G152">
            <v>-987026</v>
          </cell>
          <cell r="H152">
            <v>1305922</v>
          </cell>
        </row>
        <row r="153">
          <cell r="C153">
            <v>145</v>
          </cell>
          <cell r="D153">
            <v>1989</v>
          </cell>
          <cell r="E153" t="str">
            <v>WESTARIO POWER INC.</v>
          </cell>
          <cell r="F153">
            <v>3475413</v>
          </cell>
          <cell r="G153">
            <v>-1323364</v>
          </cell>
          <cell r="H153">
            <v>2152049</v>
          </cell>
        </row>
        <row r="154">
          <cell r="C154">
            <v>146</v>
          </cell>
          <cell r="D154">
            <v>1989</v>
          </cell>
          <cell r="E154" t="str">
            <v>WESTARIO POWER INC.</v>
          </cell>
          <cell r="F154">
            <v>1940740</v>
          </cell>
          <cell r="G154">
            <v>-908628</v>
          </cell>
          <cell r="H154">
            <v>1032112</v>
          </cell>
        </row>
        <row r="155">
          <cell r="C155">
            <v>147</v>
          </cell>
          <cell r="D155">
            <v>1989</v>
          </cell>
          <cell r="E155" t="str">
            <v>WESTARIO POWER INC.</v>
          </cell>
          <cell r="F155">
            <v>1881297</v>
          </cell>
          <cell r="G155">
            <v>-769491</v>
          </cell>
          <cell r="H155">
            <v>1111806</v>
          </cell>
        </row>
        <row r="156">
          <cell r="C156">
            <v>148</v>
          </cell>
          <cell r="D156">
            <v>1989</v>
          </cell>
          <cell r="E156" t="str">
            <v>VERIDIAN CONNECTIONS INC.</v>
          </cell>
          <cell r="F156">
            <v>22558766</v>
          </cell>
          <cell r="G156">
            <v>-5607101</v>
          </cell>
          <cell r="H156">
            <v>16951665</v>
          </cell>
        </row>
        <row r="157">
          <cell r="C157">
            <v>149</v>
          </cell>
          <cell r="D157">
            <v>1989</v>
          </cell>
          <cell r="E157" t="str">
            <v>ALLISTON</v>
          </cell>
          <cell r="F157">
            <v>2446932</v>
          </cell>
          <cell r="G157">
            <v>-967274</v>
          </cell>
          <cell r="H157">
            <v>1479658</v>
          </cell>
        </row>
        <row r="158">
          <cell r="C158">
            <v>150</v>
          </cell>
          <cell r="D158">
            <v>1989</v>
          </cell>
          <cell r="E158" t="str">
            <v>ANCASTER HYDRO-ELECTRIC COMMISSION</v>
          </cell>
          <cell r="F158">
            <v>2336443</v>
          </cell>
          <cell r="G158">
            <v>-826546</v>
          </cell>
          <cell r="H158">
            <v>1509897</v>
          </cell>
        </row>
        <row r="159">
          <cell r="C159">
            <v>151</v>
          </cell>
          <cell r="D159">
            <v>1989</v>
          </cell>
          <cell r="E159" t="str">
            <v>ATIKOKAN HYDRO INC.</v>
          </cell>
          <cell r="F159">
            <v>3878674</v>
          </cell>
          <cell r="G159">
            <v>-2312716</v>
          </cell>
          <cell r="H159">
            <v>1565958</v>
          </cell>
        </row>
        <row r="160">
          <cell r="C160">
            <v>152</v>
          </cell>
          <cell r="D160">
            <v>1989</v>
          </cell>
          <cell r="E160" t="str">
            <v>AURORA HYDRO CONNECTIONS LIMITED</v>
          </cell>
          <cell r="F160">
            <v>18373768</v>
          </cell>
          <cell r="G160">
            <v>-3752139</v>
          </cell>
          <cell r="H160">
            <v>14621629</v>
          </cell>
        </row>
        <row r="161">
          <cell r="C161">
            <v>153</v>
          </cell>
          <cell r="D161">
            <v>1989</v>
          </cell>
          <cell r="E161" t="str">
            <v>AYLMER PUBLIC UTILITIES COMMISSION</v>
          </cell>
          <cell r="F161">
            <v>2059491</v>
          </cell>
          <cell r="G161">
            <v>-795863</v>
          </cell>
          <cell r="H161">
            <v>1263628</v>
          </cell>
        </row>
        <row r="162">
          <cell r="C162">
            <v>154</v>
          </cell>
          <cell r="D162">
            <v>1989</v>
          </cell>
          <cell r="E162" t="str">
            <v>BEETON</v>
          </cell>
          <cell r="F162">
            <v>847789</v>
          </cell>
          <cell r="G162">
            <v>-338603</v>
          </cell>
          <cell r="H162">
            <v>509186</v>
          </cell>
        </row>
        <row r="163">
          <cell r="C163">
            <v>155</v>
          </cell>
          <cell r="D163">
            <v>1989</v>
          </cell>
          <cell r="E163" t="str">
            <v>BLUE MOUNTAINS HYDRO SERVICES COMPANY INC.</v>
          </cell>
          <cell r="F163">
            <v>1149961</v>
          </cell>
          <cell r="G163">
            <v>-420151</v>
          </cell>
          <cell r="H163">
            <v>729810</v>
          </cell>
        </row>
        <row r="164">
          <cell r="C164">
            <v>156</v>
          </cell>
          <cell r="D164">
            <v>1989</v>
          </cell>
          <cell r="E164" t="str">
            <v>BOARD OF LIGHT &amp; HEAT COMM. OF THE CITY OF GUELPH</v>
          </cell>
          <cell r="F164">
            <v>44926778</v>
          </cell>
          <cell r="G164">
            <v>-16248668</v>
          </cell>
          <cell r="H164">
            <v>28678110</v>
          </cell>
        </row>
        <row r="165">
          <cell r="C165">
            <v>157</v>
          </cell>
          <cell r="D165">
            <v>1989</v>
          </cell>
          <cell r="E165" t="str">
            <v>BRADFORD WEST GWILLIMBURY PUBLIC UTILITIES COMMISSION</v>
          </cell>
          <cell r="F165">
            <v>5217796</v>
          </cell>
          <cell r="G165">
            <v>-1394112</v>
          </cell>
          <cell r="H165">
            <v>3823684</v>
          </cell>
        </row>
        <row r="166">
          <cell r="C166">
            <v>158</v>
          </cell>
          <cell r="D166">
            <v>1989</v>
          </cell>
          <cell r="E166" t="str">
            <v>BROCK HYDRO-ELECTRIC COMMISSION</v>
          </cell>
          <cell r="F166">
            <v>1722966</v>
          </cell>
          <cell r="G166">
            <v>-706058</v>
          </cell>
          <cell r="H166">
            <v>1016908</v>
          </cell>
        </row>
        <row r="167">
          <cell r="C167">
            <v>159</v>
          </cell>
          <cell r="D167">
            <v>1989</v>
          </cell>
          <cell r="E167" t="str">
            <v>BURLINGTON HYDRO INC.</v>
          </cell>
          <cell r="F167">
            <v>129270186</v>
          </cell>
          <cell r="G167">
            <v>-47233086</v>
          </cell>
          <cell r="H167">
            <v>82037100</v>
          </cell>
        </row>
        <row r="168">
          <cell r="C168">
            <v>160</v>
          </cell>
          <cell r="D168">
            <v>1989</v>
          </cell>
          <cell r="E168" t="str">
            <v>CAMBRIDGE AND NORTH DUMFRIES HYDRO INC.</v>
          </cell>
          <cell r="F168">
            <v>99524546</v>
          </cell>
          <cell r="G168">
            <v>-37309926</v>
          </cell>
          <cell r="H168">
            <v>62214620</v>
          </cell>
        </row>
        <row r="169">
          <cell r="C169">
            <v>161</v>
          </cell>
          <cell r="D169">
            <v>1989</v>
          </cell>
          <cell r="E169" t="str">
            <v>CHAPLEAU PUBLIC UTILITIES CORPORATION</v>
          </cell>
          <cell r="F169">
            <v>2833840</v>
          </cell>
          <cell r="G169">
            <v>-961894</v>
          </cell>
          <cell r="H169">
            <v>1871946</v>
          </cell>
        </row>
        <row r="170">
          <cell r="C170">
            <v>162</v>
          </cell>
          <cell r="D170">
            <v>1989</v>
          </cell>
          <cell r="E170" t="str">
            <v>CLINTON POWER CORPORATION</v>
          </cell>
          <cell r="F170">
            <v>3068696</v>
          </cell>
          <cell r="G170">
            <v>-1499646</v>
          </cell>
          <cell r="H170">
            <v>1569050</v>
          </cell>
        </row>
        <row r="171">
          <cell r="C171">
            <v>163</v>
          </cell>
          <cell r="D171">
            <v>1989</v>
          </cell>
          <cell r="E171" t="str">
            <v>COCHRANE POWER CORPORATION</v>
          </cell>
          <cell r="F171">
            <v>2339580</v>
          </cell>
          <cell r="G171">
            <v>-1061471</v>
          </cell>
          <cell r="H171">
            <v>1278109</v>
          </cell>
        </row>
        <row r="172">
          <cell r="C172">
            <v>164</v>
          </cell>
          <cell r="D172">
            <v>1989</v>
          </cell>
          <cell r="E172" t="str">
            <v>COTTAM HYDRO-ELECTRIC SYSTEM</v>
          </cell>
          <cell r="F172">
            <v>717947</v>
          </cell>
          <cell r="G172">
            <v>-190858</v>
          </cell>
          <cell r="H172">
            <v>527089</v>
          </cell>
        </row>
        <row r="173">
          <cell r="C173">
            <v>165</v>
          </cell>
          <cell r="D173">
            <v>1989</v>
          </cell>
          <cell r="E173" t="str">
            <v>CHATHAM-KENT HYDRO INC.</v>
          </cell>
          <cell r="F173">
            <v>1011339</v>
          </cell>
          <cell r="G173">
            <v>-499233</v>
          </cell>
          <cell r="H173">
            <v>512106</v>
          </cell>
        </row>
        <row r="174">
          <cell r="C174">
            <v>166</v>
          </cell>
          <cell r="D174">
            <v>1989</v>
          </cell>
          <cell r="E174" t="str">
            <v>NA</v>
          </cell>
          <cell r="F174">
            <v>440207</v>
          </cell>
          <cell r="G174">
            <v>-228120</v>
          </cell>
          <cell r="H174">
            <v>212087</v>
          </cell>
        </row>
        <row r="175">
          <cell r="C175">
            <v>167</v>
          </cell>
          <cell r="D175">
            <v>1989</v>
          </cell>
          <cell r="E175" t="str">
            <v>ELMWOOD HYDRO-ELECTRIC SYSTEM</v>
          </cell>
          <cell r="F175">
            <v>103220</v>
          </cell>
          <cell r="G175">
            <v>-51014</v>
          </cell>
          <cell r="H175">
            <v>52206</v>
          </cell>
        </row>
        <row r="176">
          <cell r="C176">
            <v>168</v>
          </cell>
          <cell r="D176">
            <v>1989</v>
          </cell>
          <cell r="E176" t="str">
            <v>ER-2000-0063</v>
          </cell>
          <cell r="F176">
            <v>22428459</v>
          </cell>
          <cell r="G176">
            <v>-10954074</v>
          </cell>
          <cell r="H176">
            <v>11474385</v>
          </cell>
        </row>
        <row r="177">
          <cell r="C177">
            <v>169</v>
          </cell>
          <cell r="D177">
            <v>1989</v>
          </cell>
          <cell r="E177" t="str">
            <v>ESSEX HYDRO-ELECTRIC COMMISSION</v>
          </cell>
          <cell r="F177">
            <v>2582958</v>
          </cell>
          <cell r="G177">
            <v>-1077144</v>
          </cell>
          <cell r="H177">
            <v>1505814</v>
          </cell>
        </row>
        <row r="178">
          <cell r="C178">
            <v>170</v>
          </cell>
          <cell r="D178">
            <v>1989</v>
          </cell>
          <cell r="E178" t="str">
            <v>FORT FRANCES POWER CORPORATION</v>
          </cell>
          <cell r="F178">
            <v>11888614</v>
          </cell>
          <cell r="G178">
            <v>-4158132</v>
          </cell>
          <cell r="H178">
            <v>7730482</v>
          </cell>
        </row>
        <row r="179">
          <cell r="C179">
            <v>171</v>
          </cell>
          <cell r="D179">
            <v>1989</v>
          </cell>
          <cell r="E179" t="str">
            <v>GRAND VALLEY ENERGY INC.</v>
          </cell>
          <cell r="F179">
            <v>909864</v>
          </cell>
          <cell r="G179">
            <v>-281598</v>
          </cell>
          <cell r="H179">
            <v>628266</v>
          </cell>
        </row>
        <row r="180">
          <cell r="C180">
            <v>172</v>
          </cell>
          <cell r="D180">
            <v>1989</v>
          </cell>
          <cell r="E180" t="str">
            <v>GRAVENHURST HYDRO ELECTRIC INC.</v>
          </cell>
          <cell r="F180">
            <v>2153255</v>
          </cell>
          <cell r="G180">
            <v>-1012510</v>
          </cell>
          <cell r="H180">
            <v>1140745</v>
          </cell>
        </row>
        <row r="181">
          <cell r="C181">
            <v>173</v>
          </cell>
          <cell r="D181">
            <v>1989</v>
          </cell>
          <cell r="E181" t="str">
            <v>GRIMSBY POWER INCORPORATED</v>
          </cell>
          <cell r="F181">
            <v>15082712</v>
          </cell>
          <cell r="G181">
            <v>-5247536</v>
          </cell>
          <cell r="H181">
            <v>9835176</v>
          </cell>
        </row>
        <row r="182">
          <cell r="C182">
            <v>174</v>
          </cell>
          <cell r="D182">
            <v>1989</v>
          </cell>
          <cell r="E182" t="str">
            <v>GUELPH/ERAMOSA HYDRO-ELECTRIC COMMISSION</v>
          </cell>
          <cell r="F182">
            <v>1252865</v>
          </cell>
          <cell r="G182">
            <v>-232152</v>
          </cell>
          <cell r="H182">
            <v>1020713</v>
          </cell>
        </row>
        <row r="183">
          <cell r="C183">
            <v>175</v>
          </cell>
          <cell r="D183">
            <v>1989</v>
          </cell>
          <cell r="E183" t="str">
            <v>HALDIMAND HYDRO-ELECTRIC COMMISSION</v>
          </cell>
          <cell r="F183">
            <v>2556831</v>
          </cell>
          <cell r="G183">
            <v>-1162055</v>
          </cell>
          <cell r="H183">
            <v>1394776</v>
          </cell>
        </row>
        <row r="184">
          <cell r="C184">
            <v>176</v>
          </cell>
          <cell r="D184">
            <v>1989</v>
          </cell>
          <cell r="E184" t="str">
            <v>HALTON HILLS HYDRO INC.</v>
          </cell>
          <cell r="F184">
            <v>40166414</v>
          </cell>
          <cell r="G184">
            <v>-17972914</v>
          </cell>
          <cell r="H184">
            <v>22193500</v>
          </cell>
        </row>
        <row r="185">
          <cell r="C185">
            <v>177</v>
          </cell>
          <cell r="D185">
            <v>1989</v>
          </cell>
          <cell r="E185" t="str">
            <v>HORIZON UTILITIES CORPORATION</v>
          </cell>
          <cell r="F185">
            <v>129116661</v>
          </cell>
          <cell r="G185">
            <v>-42287142</v>
          </cell>
          <cell r="H185">
            <v>86829519</v>
          </cell>
        </row>
        <row r="186">
          <cell r="C186">
            <v>178</v>
          </cell>
          <cell r="D186">
            <v>1989</v>
          </cell>
          <cell r="E186" t="str">
            <v>HEARST POWER DISTRIBUTION COMPANY LIMITED</v>
          </cell>
          <cell r="F186">
            <v>3881368</v>
          </cell>
          <cell r="G186">
            <v>-2148102</v>
          </cell>
          <cell r="H186">
            <v>1733266</v>
          </cell>
        </row>
        <row r="187">
          <cell r="C187">
            <v>179</v>
          </cell>
          <cell r="D187">
            <v>1989</v>
          </cell>
          <cell r="E187" t="str">
            <v>ESSEX POWERLINES CORPORATION</v>
          </cell>
          <cell r="F187">
            <v>5542102</v>
          </cell>
          <cell r="G187">
            <v>-2199661</v>
          </cell>
          <cell r="H187">
            <v>3342441</v>
          </cell>
        </row>
        <row r="188">
          <cell r="C188">
            <v>180</v>
          </cell>
          <cell r="D188">
            <v>1989</v>
          </cell>
          <cell r="E188" t="str">
            <v>HYDRO HAWKESBURY INC.</v>
          </cell>
          <cell r="F188">
            <v>3068389</v>
          </cell>
          <cell r="G188">
            <v>-1397209</v>
          </cell>
          <cell r="H188">
            <v>1671180</v>
          </cell>
        </row>
        <row r="189">
          <cell r="C189">
            <v>181</v>
          </cell>
          <cell r="D189">
            <v>1989</v>
          </cell>
          <cell r="E189" t="str">
            <v>HYDRO ONE BRAMPTON NETWORKS INC.</v>
          </cell>
          <cell r="F189">
            <v>263442502</v>
          </cell>
          <cell r="G189">
            <v>-74691680</v>
          </cell>
          <cell r="H189">
            <v>188750822</v>
          </cell>
        </row>
        <row r="190">
          <cell r="C190">
            <v>182</v>
          </cell>
          <cell r="D190">
            <v>1989</v>
          </cell>
          <cell r="E190" t="str">
            <v>HYDRO OTTAWA LIMITED</v>
          </cell>
          <cell r="F190">
            <v>176852386</v>
          </cell>
          <cell r="G190">
            <v>-65526523</v>
          </cell>
          <cell r="H190">
            <v>111325863</v>
          </cell>
        </row>
        <row r="191">
          <cell r="C191">
            <v>183</v>
          </cell>
          <cell r="D191">
            <v>1989</v>
          </cell>
          <cell r="E191" t="str">
            <v>HYDRO VAUGHAN DISTRIBUTION INC.</v>
          </cell>
          <cell r="F191">
            <v>87114225</v>
          </cell>
          <cell r="G191">
            <v>-19618308</v>
          </cell>
          <cell r="H191">
            <v>67495917</v>
          </cell>
        </row>
        <row r="192">
          <cell r="C192">
            <v>184</v>
          </cell>
          <cell r="D192">
            <v>1989</v>
          </cell>
          <cell r="E192" t="str">
            <v>ESSEX POWERLINES CORPORATION</v>
          </cell>
          <cell r="F192">
            <v>3661681</v>
          </cell>
          <cell r="G192">
            <v>-1392150</v>
          </cell>
          <cell r="H192">
            <v>2269531</v>
          </cell>
        </row>
        <row r="193">
          <cell r="C193">
            <v>185</v>
          </cell>
          <cell r="D193">
            <v>1989</v>
          </cell>
          <cell r="E193" t="str">
            <v>HYDRO-ELECTRIC COMMISSION OF SOUTH DUMFRIES</v>
          </cell>
          <cell r="F193">
            <v>419187</v>
          </cell>
          <cell r="G193">
            <v>-112466</v>
          </cell>
          <cell r="H193">
            <v>306721</v>
          </cell>
        </row>
        <row r="194">
          <cell r="C194">
            <v>186</v>
          </cell>
          <cell r="D194">
            <v>1989</v>
          </cell>
          <cell r="E194" t="str">
            <v>BRANTFORD POWER INC.</v>
          </cell>
          <cell r="F194">
            <v>32631267</v>
          </cell>
          <cell r="G194">
            <v>-13822555</v>
          </cell>
          <cell r="H194">
            <v>18808712</v>
          </cell>
        </row>
        <row r="195">
          <cell r="C195">
            <v>187</v>
          </cell>
          <cell r="D195">
            <v>1989</v>
          </cell>
          <cell r="E195" t="str">
            <v>OTTAWA RIVER POWER CORPORATION</v>
          </cell>
          <cell r="F195">
            <v>9083886</v>
          </cell>
          <cell r="G195">
            <v>-5319003</v>
          </cell>
          <cell r="H195">
            <v>3764883</v>
          </cell>
        </row>
        <row r="196">
          <cell r="C196">
            <v>188</v>
          </cell>
          <cell r="D196">
            <v>1989</v>
          </cell>
          <cell r="E196" t="str">
            <v>BLUEWATER POWER DISTRIBUTION CORPORATION</v>
          </cell>
          <cell r="F196">
            <v>16851170</v>
          </cell>
          <cell r="G196">
            <v>-10371459</v>
          </cell>
          <cell r="H196">
            <v>6479711</v>
          </cell>
        </row>
        <row r="197">
          <cell r="C197">
            <v>189</v>
          </cell>
          <cell r="D197">
            <v>1989</v>
          </cell>
          <cell r="E197" t="str">
            <v>TORONTO HYDRO-ELECTRIC SYSTEM LIMITED</v>
          </cell>
          <cell r="F197">
            <v>31709410</v>
          </cell>
          <cell r="G197">
            <v>-13868404</v>
          </cell>
          <cell r="H197">
            <v>17841006</v>
          </cell>
        </row>
        <row r="198">
          <cell r="C198">
            <v>190</v>
          </cell>
          <cell r="D198">
            <v>1989</v>
          </cell>
          <cell r="E198" t="str">
            <v>TORONTO HYDRO-ELECTRIC SYSTEM LIMITED</v>
          </cell>
          <cell r="F198">
            <v>132297477</v>
          </cell>
          <cell r="G198">
            <v>-54876328</v>
          </cell>
          <cell r="H198">
            <v>77421149</v>
          </cell>
        </row>
        <row r="199">
          <cell r="C199">
            <v>191</v>
          </cell>
          <cell r="D199">
            <v>1989</v>
          </cell>
          <cell r="E199" t="str">
            <v>TORONTO HYDRO-ELECTRIC SYSTEM LIMITED</v>
          </cell>
          <cell r="F199">
            <v>302142199</v>
          </cell>
          <cell r="G199">
            <v>-109654213</v>
          </cell>
          <cell r="H199">
            <v>192487986</v>
          </cell>
        </row>
        <row r="200">
          <cell r="C200">
            <v>192</v>
          </cell>
          <cell r="D200">
            <v>1989</v>
          </cell>
          <cell r="E200" t="str">
            <v>TORONTO HYDRO-ELECTRIC SYSTEM LIMITED</v>
          </cell>
          <cell r="F200">
            <v>198916673</v>
          </cell>
          <cell r="G200">
            <v>-72475027</v>
          </cell>
          <cell r="H200">
            <v>126441646</v>
          </cell>
        </row>
        <row r="201">
          <cell r="C201">
            <v>193</v>
          </cell>
          <cell r="D201">
            <v>1989</v>
          </cell>
          <cell r="E201" t="str">
            <v>TORONTO HYDRO-ELECTRIC SYSTEM LIMITED</v>
          </cell>
          <cell r="F201">
            <v>397964359</v>
          </cell>
          <cell r="G201">
            <v>-185107458</v>
          </cell>
          <cell r="H201">
            <v>212856901</v>
          </cell>
        </row>
        <row r="202">
          <cell r="C202">
            <v>194</v>
          </cell>
          <cell r="D202">
            <v>1989</v>
          </cell>
          <cell r="E202" t="str">
            <v>TORONTO HYDRO-ELECTRIC SYSTEM LIMITED</v>
          </cell>
          <cell r="F202">
            <v>35671443</v>
          </cell>
          <cell r="G202">
            <v>-20508235</v>
          </cell>
          <cell r="H202">
            <v>15163208</v>
          </cell>
        </row>
        <row r="203">
          <cell r="C203">
            <v>195</v>
          </cell>
          <cell r="D203">
            <v>1989</v>
          </cell>
          <cell r="E203" t="str">
            <v>CHATHAM-KENT HYDRO INC.</v>
          </cell>
          <cell r="F203">
            <v>335795</v>
          </cell>
          <cell r="G203">
            <v>-208097</v>
          </cell>
          <cell r="H203">
            <v>127698</v>
          </cell>
        </row>
        <row r="204">
          <cell r="C204">
            <v>196</v>
          </cell>
          <cell r="D204">
            <v>1989</v>
          </cell>
          <cell r="E204" t="str">
            <v>LAKELAND POWER DISTRIBUTION LTD.</v>
          </cell>
          <cell r="F204">
            <v>3027319</v>
          </cell>
          <cell r="G204">
            <v>-1553830</v>
          </cell>
          <cell r="H204">
            <v>1473489</v>
          </cell>
        </row>
        <row r="205">
          <cell r="C205">
            <v>197</v>
          </cell>
          <cell r="D205">
            <v>1989</v>
          </cell>
          <cell r="E205" t="str">
            <v>HYDRO-ELECTRIC COMMISSION OF THE TOWN OF CACHE BAY</v>
          </cell>
          <cell r="F205">
            <v>264467</v>
          </cell>
          <cell r="G205">
            <v>-141605</v>
          </cell>
          <cell r="H205">
            <v>122862</v>
          </cell>
        </row>
        <row r="206">
          <cell r="C206">
            <v>198</v>
          </cell>
          <cell r="D206">
            <v>1989</v>
          </cell>
          <cell r="E206" t="str">
            <v>HYDRO-ELECTRIC COMMISSION OF THE TOWN OF HARRISTON</v>
          </cell>
          <cell r="F206">
            <v>1441535</v>
          </cell>
          <cell r="G206">
            <v>-514737</v>
          </cell>
          <cell r="H206">
            <v>926798</v>
          </cell>
        </row>
        <row r="207">
          <cell r="C207">
            <v>199</v>
          </cell>
          <cell r="D207">
            <v>1989</v>
          </cell>
          <cell r="E207" t="str">
            <v>HYDRO-ELECTRIC COMMISSION OF THE TOWN OF HARROW</v>
          </cell>
          <cell r="F207">
            <v>1382931</v>
          </cell>
          <cell r="G207">
            <v>-648706</v>
          </cell>
          <cell r="H207">
            <v>734225</v>
          </cell>
        </row>
        <row r="208">
          <cell r="C208">
            <v>200</v>
          </cell>
          <cell r="D208">
            <v>1989</v>
          </cell>
          <cell r="E208" t="str">
            <v>ESSEX POWERLINES CORPORATION</v>
          </cell>
          <cell r="F208">
            <v>5997366</v>
          </cell>
          <cell r="G208">
            <v>-1918583</v>
          </cell>
          <cell r="H208">
            <v>4078783</v>
          </cell>
        </row>
        <row r="209">
          <cell r="C209">
            <v>201</v>
          </cell>
          <cell r="D209">
            <v>1989</v>
          </cell>
          <cell r="E209" t="str">
            <v>HYDRO-ELECTRIC COMMISSION OF THE TOWN OF PORT ELGIN</v>
          </cell>
          <cell r="F209">
            <v>3944543</v>
          </cell>
          <cell r="G209">
            <v>-1429387</v>
          </cell>
          <cell r="H209">
            <v>2515156</v>
          </cell>
        </row>
        <row r="210">
          <cell r="C210">
            <v>202</v>
          </cell>
          <cell r="D210">
            <v>1989</v>
          </cell>
          <cell r="E210" t="str">
            <v>HYDRO-ELECTRIC COMMISSION OF THE TOWN OF STAYNER</v>
          </cell>
          <cell r="F210">
            <v>1475413</v>
          </cell>
          <cell r="G210">
            <v>-487635</v>
          </cell>
          <cell r="H210">
            <v>987778</v>
          </cell>
        </row>
        <row r="211">
          <cell r="C211">
            <v>203</v>
          </cell>
          <cell r="D211">
            <v>1989</v>
          </cell>
          <cell r="E211" t="str">
            <v>HYDRO-ELECTRIC COMMISSION OF THE TOWN OF STURGEON FALLS</v>
          </cell>
          <cell r="F211">
            <v>2422058</v>
          </cell>
          <cell r="G211">
            <v>-969631</v>
          </cell>
          <cell r="H211">
            <v>1452427</v>
          </cell>
        </row>
        <row r="212">
          <cell r="C212">
            <v>204</v>
          </cell>
          <cell r="D212">
            <v>1989</v>
          </cell>
          <cell r="E212" t="str">
            <v>HYDRO-ELECTRIC COMMISSION OF THE TOWN OF VANKLEEK HILL</v>
          </cell>
          <cell r="F212">
            <v>749433</v>
          </cell>
          <cell r="G212">
            <v>-357812</v>
          </cell>
          <cell r="H212">
            <v>391621</v>
          </cell>
        </row>
        <row r="213">
          <cell r="C213">
            <v>205</v>
          </cell>
          <cell r="D213">
            <v>1989</v>
          </cell>
          <cell r="E213" t="str">
            <v>CHATHAM-KENT HYDRO INC.</v>
          </cell>
          <cell r="F213">
            <v>6636911</v>
          </cell>
          <cell r="G213">
            <v>-3134185</v>
          </cell>
          <cell r="H213">
            <v>3502726</v>
          </cell>
        </row>
        <row r="214">
          <cell r="C214">
            <v>206</v>
          </cell>
          <cell r="D214">
            <v>1989</v>
          </cell>
          <cell r="E214" t="str">
            <v>WASAGA DISTRIBUTION INC.</v>
          </cell>
          <cell r="F214">
            <v>5205119</v>
          </cell>
          <cell r="G214">
            <v>-2487858</v>
          </cell>
          <cell r="H214">
            <v>2717261</v>
          </cell>
        </row>
        <row r="215">
          <cell r="C215">
            <v>207</v>
          </cell>
          <cell r="D215">
            <v>1989</v>
          </cell>
          <cell r="E215" t="str">
            <v>ESPANOLA REGIONAL HYDRO DISTRIBUTION CORPORATION</v>
          </cell>
          <cell r="F215">
            <v>226053</v>
          </cell>
          <cell r="G215">
            <v>-99753</v>
          </cell>
          <cell r="H215">
            <v>126300</v>
          </cell>
        </row>
        <row r="216">
          <cell r="C216">
            <v>208</v>
          </cell>
          <cell r="D216">
            <v>1989</v>
          </cell>
          <cell r="E216" t="str">
            <v>HYDRO-ELECTRIC COMMISSION OF THE TOWN OF WIARTON</v>
          </cell>
          <cell r="F216">
            <v>1279963</v>
          </cell>
          <cell r="G216">
            <v>-467087</v>
          </cell>
          <cell r="H216">
            <v>812876</v>
          </cell>
        </row>
        <row r="217">
          <cell r="C217">
            <v>209</v>
          </cell>
          <cell r="D217">
            <v>1989</v>
          </cell>
          <cell r="E217" t="str">
            <v>BRANT COUNTY POWER INC.</v>
          </cell>
          <cell r="F217">
            <v>4761696</v>
          </cell>
          <cell r="G217">
            <v>-2548529</v>
          </cell>
          <cell r="H217">
            <v>2213167</v>
          </cell>
        </row>
        <row r="218">
          <cell r="C218">
            <v>210</v>
          </cell>
          <cell r="D218">
            <v>1989</v>
          </cell>
          <cell r="E218" t="str">
            <v>HYDRO-ELECTRIC COMMISSION OF THE TOWNSHIP OF BURFORD</v>
          </cell>
          <cell r="F218">
            <v>387401</v>
          </cell>
          <cell r="G218">
            <v>-173557</v>
          </cell>
          <cell r="H218">
            <v>213844</v>
          </cell>
        </row>
        <row r="219">
          <cell r="C219">
            <v>211</v>
          </cell>
          <cell r="D219">
            <v>1989</v>
          </cell>
          <cell r="E219" t="str">
            <v>HYDRO-ELECTRIC COMMISSION OF THE VILLAGE OF ALFRED</v>
          </cell>
          <cell r="F219">
            <v>413231</v>
          </cell>
          <cell r="G219">
            <v>-213742</v>
          </cell>
          <cell r="H219">
            <v>199489</v>
          </cell>
        </row>
        <row r="220">
          <cell r="C220">
            <v>212</v>
          </cell>
          <cell r="D220">
            <v>1989</v>
          </cell>
          <cell r="E220" t="str">
            <v>HYDRO-ELECTRIC COMMISSION OF THE VILLAGE OF CLIFFORD</v>
          </cell>
          <cell r="F220">
            <v>271710</v>
          </cell>
          <cell r="G220">
            <v>-122043</v>
          </cell>
          <cell r="H220">
            <v>149667</v>
          </cell>
        </row>
        <row r="221">
          <cell r="C221">
            <v>213</v>
          </cell>
          <cell r="D221">
            <v>1989</v>
          </cell>
          <cell r="E221" t="str">
            <v>CENTRE WELLINGTON HYDRO LTD.</v>
          </cell>
          <cell r="F221">
            <v>1198838</v>
          </cell>
          <cell r="G221">
            <v>-417131</v>
          </cell>
          <cell r="H221">
            <v>781707</v>
          </cell>
        </row>
        <row r="222">
          <cell r="C222">
            <v>214</v>
          </cell>
          <cell r="D222">
            <v>1989</v>
          </cell>
          <cell r="E222" t="str">
            <v>HYDRO-ELECTRIC COMMISSION OF THE VILLAGE OF FINCH</v>
          </cell>
          <cell r="F222">
            <v>200731</v>
          </cell>
          <cell r="G222">
            <v>-96022</v>
          </cell>
          <cell r="H222">
            <v>104709</v>
          </cell>
        </row>
        <row r="223">
          <cell r="C223">
            <v>215</v>
          </cell>
          <cell r="D223">
            <v>1989</v>
          </cell>
          <cell r="E223" t="str">
            <v>HYDRO-ELECTRIC COMMISSION OF THE VILLAGE OF FRANKFORD</v>
          </cell>
          <cell r="F223">
            <v>717696</v>
          </cell>
          <cell r="G223">
            <v>-265563</v>
          </cell>
          <cell r="H223">
            <v>452133</v>
          </cell>
        </row>
        <row r="224">
          <cell r="C224">
            <v>216</v>
          </cell>
          <cell r="D224">
            <v>1989</v>
          </cell>
          <cell r="E224" t="str">
            <v>HYDRO-ELECTRIC COMMISSION OF THE VILLAGE OF L'ORIGNAL</v>
          </cell>
          <cell r="F224">
            <v>834214</v>
          </cell>
          <cell r="G224">
            <v>-319071</v>
          </cell>
          <cell r="H224">
            <v>515143</v>
          </cell>
        </row>
        <row r="225">
          <cell r="C225">
            <v>217</v>
          </cell>
          <cell r="D225">
            <v>1989</v>
          </cell>
          <cell r="E225" t="str">
            <v>HYDRO-ELECTRIC COMMISSION OF THE VILLAGE OF LUCAN</v>
          </cell>
          <cell r="F225">
            <v>534798</v>
          </cell>
          <cell r="G225">
            <v>-253722</v>
          </cell>
          <cell r="H225">
            <v>281076</v>
          </cell>
        </row>
        <row r="226">
          <cell r="C226">
            <v>218</v>
          </cell>
          <cell r="D226">
            <v>1989</v>
          </cell>
          <cell r="E226" t="str">
            <v>RIDEAU ST. LAWRENCE DISTRIBUTION INC.</v>
          </cell>
          <cell r="F226">
            <v>1463510</v>
          </cell>
          <cell r="G226">
            <v>-540032</v>
          </cell>
          <cell r="H226">
            <v>923478</v>
          </cell>
        </row>
        <row r="227">
          <cell r="C227">
            <v>219</v>
          </cell>
          <cell r="D227">
            <v>1989</v>
          </cell>
          <cell r="E227" t="str">
            <v>HYDRO-ELECTRIC COMMISSION OF THE VILLAGE OF NEUSTADT</v>
          </cell>
          <cell r="F227">
            <v>193820</v>
          </cell>
          <cell r="G227">
            <v>-83345</v>
          </cell>
          <cell r="H227">
            <v>110475</v>
          </cell>
        </row>
        <row r="228">
          <cell r="C228">
            <v>220</v>
          </cell>
          <cell r="D228">
            <v>1989</v>
          </cell>
          <cell r="E228" t="str">
            <v>HYDRO-ELECTRIC COMMISSION OF THE VILLAGE OF PAISLEY</v>
          </cell>
          <cell r="F228">
            <v>516176</v>
          </cell>
          <cell r="G228">
            <v>-223669</v>
          </cell>
          <cell r="H228">
            <v>292507</v>
          </cell>
        </row>
        <row r="229">
          <cell r="C229">
            <v>221</v>
          </cell>
          <cell r="D229">
            <v>1989</v>
          </cell>
          <cell r="E229" t="str">
            <v>HYDRO-ELECTRIC COMMISSION OF THE VILLAGE OF PLANTAGENET</v>
          </cell>
          <cell r="F229">
            <v>375330</v>
          </cell>
          <cell r="G229">
            <v>-184480</v>
          </cell>
          <cell r="H229">
            <v>190850</v>
          </cell>
        </row>
        <row r="230">
          <cell r="C230">
            <v>222</v>
          </cell>
          <cell r="D230">
            <v>1989</v>
          </cell>
          <cell r="E230" t="str">
            <v>HYDRO-ELECTRIC COMMISSION OF THE VILLAGE OF ST. CLAIR BEACH</v>
          </cell>
          <cell r="F230">
            <v>1672895</v>
          </cell>
          <cell r="G230">
            <v>-573504</v>
          </cell>
          <cell r="H230">
            <v>1099391</v>
          </cell>
        </row>
        <row r="231">
          <cell r="C231">
            <v>223</v>
          </cell>
          <cell r="D231">
            <v>1989</v>
          </cell>
          <cell r="E231" t="str">
            <v>HYDRO-ELECTRIC COMMISSION OF THE VILLAGE OF VICTORIA HARBOUR</v>
          </cell>
          <cell r="F231">
            <v>602632</v>
          </cell>
          <cell r="G231">
            <v>-236332</v>
          </cell>
          <cell r="H231">
            <v>366300</v>
          </cell>
        </row>
        <row r="232">
          <cell r="C232">
            <v>224</v>
          </cell>
          <cell r="D232">
            <v>1989</v>
          </cell>
          <cell r="E232" t="str">
            <v>INNISFIL HYDRO DISTRIBUTION SYSTEMS LIMITED</v>
          </cell>
          <cell r="F232">
            <v>1014584</v>
          </cell>
          <cell r="G232">
            <v>-360118</v>
          </cell>
          <cell r="H232">
            <v>654466</v>
          </cell>
        </row>
        <row r="233">
          <cell r="C233">
            <v>225</v>
          </cell>
          <cell r="D233">
            <v>1989</v>
          </cell>
          <cell r="E233" t="str">
            <v>KENORA HYDRO ELECTRIC CORPORATION LTD.</v>
          </cell>
          <cell r="F233">
            <v>10181622</v>
          </cell>
          <cell r="G233">
            <v>-4859910</v>
          </cell>
          <cell r="H233">
            <v>5321712</v>
          </cell>
        </row>
        <row r="234">
          <cell r="C234">
            <v>226</v>
          </cell>
          <cell r="D234">
            <v>1989</v>
          </cell>
          <cell r="E234" t="str">
            <v>KINGSTON HYDRO CORPORATION</v>
          </cell>
          <cell r="F234">
            <v>67285377</v>
          </cell>
          <cell r="G234">
            <v>-32862222</v>
          </cell>
          <cell r="H234">
            <v>34423155</v>
          </cell>
        </row>
        <row r="235">
          <cell r="C235">
            <v>227</v>
          </cell>
          <cell r="D235">
            <v>1989</v>
          </cell>
          <cell r="E235" t="str">
            <v>KINGSVILLE PUBLIC UTILITY COMMISSION</v>
          </cell>
          <cell r="F235">
            <v>2668830</v>
          </cell>
          <cell r="G235">
            <v>-1081612</v>
          </cell>
          <cell r="H235">
            <v>1587218</v>
          </cell>
        </row>
        <row r="236">
          <cell r="C236">
            <v>228</v>
          </cell>
          <cell r="D236">
            <v>1989</v>
          </cell>
          <cell r="E236" t="str">
            <v>KITCHENER-WILMOT HYDRO INC.</v>
          </cell>
          <cell r="F236">
            <v>196723164</v>
          </cell>
          <cell r="G236">
            <v>-65687372</v>
          </cell>
          <cell r="H236">
            <v>131035792</v>
          </cell>
        </row>
        <row r="237">
          <cell r="C237">
            <v>229</v>
          </cell>
          <cell r="D237">
            <v>1989</v>
          </cell>
          <cell r="E237" t="str">
            <v>LAKESHORE TOWNSHIP HEC</v>
          </cell>
          <cell r="F237">
            <v>1683641</v>
          </cell>
          <cell r="G237">
            <v>-592601</v>
          </cell>
          <cell r="H237">
            <v>1091040</v>
          </cell>
        </row>
        <row r="238">
          <cell r="C238">
            <v>230</v>
          </cell>
          <cell r="D238">
            <v>1989</v>
          </cell>
          <cell r="E238" t="str">
            <v>LINCOLN HYDRO-ELECTRIC COMMISSION</v>
          </cell>
          <cell r="F238">
            <v>1763225</v>
          </cell>
          <cell r="G238">
            <v>-647439</v>
          </cell>
          <cell r="H238">
            <v>1115786</v>
          </cell>
        </row>
        <row r="239">
          <cell r="C239">
            <v>231</v>
          </cell>
          <cell r="D239">
            <v>1989</v>
          </cell>
          <cell r="E239" t="str">
            <v>LONDON HYDRO UTILITIES SERVICES INC.</v>
          </cell>
          <cell r="F239">
            <v>130474881</v>
          </cell>
          <cell r="G239">
            <v>-57338528</v>
          </cell>
          <cell r="H239">
            <v>73136353</v>
          </cell>
        </row>
        <row r="240">
          <cell r="C240">
            <v>232</v>
          </cell>
          <cell r="D240">
            <v>1989</v>
          </cell>
          <cell r="E240" t="str">
            <v>MARKHAM HYDRO DISTRIBUTION INC.</v>
          </cell>
          <cell r="F240">
            <v>114199391</v>
          </cell>
          <cell r="G240">
            <v>-29171544</v>
          </cell>
          <cell r="H240">
            <v>85027847</v>
          </cell>
        </row>
        <row r="241">
          <cell r="C241">
            <v>233</v>
          </cell>
          <cell r="D241">
            <v>1989</v>
          </cell>
          <cell r="E241" t="str">
            <v>MARTINTOWN HYDRO SYSTEM</v>
          </cell>
          <cell r="F241">
            <v>82255</v>
          </cell>
          <cell r="G241">
            <v>-41488</v>
          </cell>
          <cell r="H241">
            <v>40767</v>
          </cell>
        </row>
        <row r="242">
          <cell r="C242">
            <v>234</v>
          </cell>
          <cell r="D242">
            <v>1989</v>
          </cell>
          <cell r="E242" t="str">
            <v>MIDLAND POWER UTILITY CORPORATION</v>
          </cell>
          <cell r="F242">
            <v>11095236</v>
          </cell>
          <cell r="G242">
            <v>-5048448</v>
          </cell>
          <cell r="H242">
            <v>6046788</v>
          </cell>
        </row>
        <row r="243">
          <cell r="C243">
            <v>235</v>
          </cell>
          <cell r="D243">
            <v>1989</v>
          </cell>
          <cell r="E243" t="str">
            <v>MILDMAY HYDRO-ELECTRIC COMMISSION</v>
          </cell>
          <cell r="F243">
            <v>442747</v>
          </cell>
          <cell r="G243">
            <v>-141673</v>
          </cell>
          <cell r="H243">
            <v>301074</v>
          </cell>
        </row>
        <row r="244">
          <cell r="C244">
            <v>236</v>
          </cell>
          <cell r="D244">
            <v>1989</v>
          </cell>
          <cell r="E244" t="str">
            <v>MILTON HYDRO DISTRIBUTION INC.</v>
          </cell>
          <cell r="F244">
            <v>44194444</v>
          </cell>
          <cell r="G244">
            <v>-17271226</v>
          </cell>
          <cell r="H244">
            <v>26923218</v>
          </cell>
        </row>
        <row r="245">
          <cell r="C245">
            <v>237</v>
          </cell>
          <cell r="D245">
            <v>1989</v>
          </cell>
          <cell r="E245" t="str">
            <v>NEPEAN HYDRO ELECTRIC COMMISSION</v>
          </cell>
          <cell r="F245">
            <v>47855303</v>
          </cell>
          <cell r="G245">
            <v>-16462741</v>
          </cell>
          <cell r="H245">
            <v>31392562</v>
          </cell>
        </row>
        <row r="246">
          <cell r="C246">
            <v>238</v>
          </cell>
          <cell r="D246">
            <v>1989</v>
          </cell>
          <cell r="E246" t="str">
            <v>NEWBURGH</v>
          </cell>
          <cell r="F246">
            <v>430612</v>
          </cell>
          <cell r="G246">
            <v>-206425</v>
          </cell>
          <cell r="H246">
            <v>224187</v>
          </cell>
        </row>
        <row r="247">
          <cell r="C247">
            <v>239</v>
          </cell>
          <cell r="D247">
            <v>1989</v>
          </cell>
          <cell r="E247" t="str">
            <v>NA</v>
          </cell>
          <cell r="F247">
            <v>126213</v>
          </cell>
          <cell r="G247">
            <v>-69104</v>
          </cell>
          <cell r="H247">
            <v>57109</v>
          </cell>
        </row>
        <row r="248">
          <cell r="C248">
            <v>240</v>
          </cell>
          <cell r="D248">
            <v>1989</v>
          </cell>
          <cell r="E248" t="str">
            <v>NEWMARKET HYDRO LTD.</v>
          </cell>
          <cell r="F248">
            <v>24069161</v>
          </cell>
          <cell r="G248">
            <v>-5548870</v>
          </cell>
          <cell r="H248">
            <v>18520291</v>
          </cell>
        </row>
        <row r="249">
          <cell r="C249">
            <v>241</v>
          </cell>
          <cell r="D249">
            <v>1989</v>
          </cell>
          <cell r="E249" t="str">
            <v>NIAGARA FALLS HYDRO INC.</v>
          </cell>
          <cell r="F249">
            <v>80148496</v>
          </cell>
          <cell r="G249">
            <v>-29173456</v>
          </cell>
          <cell r="H249">
            <v>50975040</v>
          </cell>
        </row>
        <row r="250">
          <cell r="C250">
            <v>242</v>
          </cell>
          <cell r="D250">
            <v>1989</v>
          </cell>
          <cell r="E250" t="str">
            <v>NIAGARA-ON-THE-LAKE HYDRO INC.</v>
          </cell>
          <cell r="F250">
            <v>22992327</v>
          </cell>
          <cell r="G250">
            <v>-9451104</v>
          </cell>
          <cell r="H250">
            <v>13541223</v>
          </cell>
        </row>
        <row r="251">
          <cell r="C251">
            <v>243</v>
          </cell>
          <cell r="D251">
            <v>1989</v>
          </cell>
          <cell r="E251" t="str">
            <v>NORFOLK POWER DISTRIBUTION INC.</v>
          </cell>
          <cell r="F251">
            <v>277561</v>
          </cell>
          <cell r="G251">
            <v>-154317</v>
          </cell>
          <cell r="H251">
            <v>123244</v>
          </cell>
        </row>
        <row r="252">
          <cell r="C252">
            <v>244</v>
          </cell>
          <cell r="D252">
            <v>1989</v>
          </cell>
          <cell r="E252" t="str">
            <v>NORTH BAY HYDRO DISTRIBUTION LIMITED</v>
          </cell>
          <cell r="F252">
            <v>74546433</v>
          </cell>
          <cell r="G252">
            <v>-38549820</v>
          </cell>
          <cell r="H252">
            <v>35996613</v>
          </cell>
        </row>
        <row r="253">
          <cell r="C253">
            <v>245</v>
          </cell>
          <cell r="D253">
            <v>1989</v>
          </cell>
          <cell r="E253" t="str">
            <v>OAKVILLE HYDRO ELECTRICITY DISTRIBUTION INC.</v>
          </cell>
          <cell r="F253">
            <v>80124682</v>
          </cell>
          <cell r="G253">
            <v>-24674322</v>
          </cell>
          <cell r="H253">
            <v>55450360</v>
          </cell>
        </row>
        <row r="254">
          <cell r="C254">
            <v>246</v>
          </cell>
          <cell r="D254">
            <v>1989</v>
          </cell>
          <cell r="E254" t="str">
            <v>ORANGEVILLE HYDRO LIMITED</v>
          </cell>
          <cell r="F254">
            <v>14299228</v>
          </cell>
          <cell r="G254">
            <v>-4953682</v>
          </cell>
          <cell r="H254">
            <v>9345546</v>
          </cell>
        </row>
        <row r="255">
          <cell r="C255">
            <v>247</v>
          </cell>
          <cell r="D255">
            <v>1989</v>
          </cell>
          <cell r="E255" t="str">
            <v>ORILLIA POWER DISTRIBUTION CORPORATION</v>
          </cell>
          <cell r="F255">
            <v>34195008</v>
          </cell>
          <cell r="G255">
            <v>-20635330</v>
          </cell>
          <cell r="H255">
            <v>13559678</v>
          </cell>
        </row>
        <row r="256">
          <cell r="C256">
            <v>248</v>
          </cell>
          <cell r="D256">
            <v>1989</v>
          </cell>
          <cell r="E256" t="str">
            <v>OSHAWA PUC NETWORKS INC.</v>
          </cell>
          <cell r="F256">
            <v>98706312</v>
          </cell>
          <cell r="G256">
            <v>-38939306</v>
          </cell>
          <cell r="H256">
            <v>59767006</v>
          </cell>
        </row>
        <row r="257">
          <cell r="C257">
            <v>249</v>
          </cell>
          <cell r="D257">
            <v>1989</v>
          </cell>
          <cell r="E257" t="str">
            <v>PARRY SOUND POWER CORPORATION</v>
          </cell>
          <cell r="F257">
            <v>8232366</v>
          </cell>
          <cell r="G257">
            <v>-4594774</v>
          </cell>
          <cell r="H257">
            <v>3637592</v>
          </cell>
        </row>
        <row r="258">
          <cell r="C258">
            <v>250</v>
          </cell>
          <cell r="D258">
            <v>1989</v>
          </cell>
          <cell r="E258" t="str">
            <v>PETERBOROUGH UTILITIES COMMISSION</v>
          </cell>
          <cell r="F258">
            <v>42657413</v>
          </cell>
          <cell r="G258">
            <v>-22803110</v>
          </cell>
          <cell r="H258">
            <v>19854303</v>
          </cell>
        </row>
        <row r="259">
          <cell r="C259">
            <v>251</v>
          </cell>
          <cell r="D259">
            <v>1989</v>
          </cell>
          <cell r="E259" t="str">
            <v>POLICE VILLAGE OF APPLE HILL HYDRO SYSTEM</v>
          </cell>
          <cell r="F259">
            <v>84239</v>
          </cell>
          <cell r="G259">
            <v>-38457</v>
          </cell>
          <cell r="H259">
            <v>45782</v>
          </cell>
        </row>
        <row r="260">
          <cell r="C260">
            <v>252</v>
          </cell>
          <cell r="D260">
            <v>1989</v>
          </cell>
          <cell r="E260" t="str">
            <v>POLICE VILLAGE OF AVONMORE HYDRO SYSTEM</v>
          </cell>
          <cell r="F260">
            <v>115650</v>
          </cell>
          <cell r="G260">
            <v>-61432</v>
          </cell>
          <cell r="H260">
            <v>54218</v>
          </cell>
        </row>
        <row r="261">
          <cell r="C261">
            <v>253</v>
          </cell>
          <cell r="D261">
            <v>1989</v>
          </cell>
          <cell r="E261" t="str">
            <v>POLICE VILLAGE OF COMBER HYDRO SYSTEM</v>
          </cell>
          <cell r="F261">
            <v>231820</v>
          </cell>
          <cell r="G261">
            <v>-93668</v>
          </cell>
          <cell r="H261">
            <v>138152</v>
          </cell>
        </row>
        <row r="262">
          <cell r="C262">
            <v>254</v>
          </cell>
          <cell r="D262">
            <v>1989</v>
          </cell>
          <cell r="E262" t="str">
            <v>POLICE VILLAGE OF DUBLIN HYDRO SYSTEM</v>
          </cell>
          <cell r="F262">
            <v>118839</v>
          </cell>
          <cell r="G262">
            <v>-75579</v>
          </cell>
          <cell r="H262">
            <v>43260</v>
          </cell>
        </row>
        <row r="263">
          <cell r="C263">
            <v>255</v>
          </cell>
          <cell r="D263">
            <v>1989</v>
          </cell>
          <cell r="E263" t="str">
            <v>POLICE VILLAGE OF GRANTON HYDRO SYSTEM</v>
          </cell>
          <cell r="F263">
            <v>128474</v>
          </cell>
          <cell r="G263">
            <v>-52882</v>
          </cell>
          <cell r="H263">
            <v>75592</v>
          </cell>
        </row>
        <row r="264">
          <cell r="C264">
            <v>256</v>
          </cell>
          <cell r="D264">
            <v>1989</v>
          </cell>
          <cell r="E264" t="str">
            <v>CHATHAM-KENT HYDRO INC.</v>
          </cell>
          <cell r="F264">
            <v>200633</v>
          </cell>
          <cell r="G264">
            <v>-124795</v>
          </cell>
          <cell r="H264">
            <v>75838</v>
          </cell>
        </row>
        <row r="265">
          <cell r="C265">
            <v>257</v>
          </cell>
          <cell r="D265">
            <v>1989</v>
          </cell>
          <cell r="E265" t="str">
            <v>POLICE VILLAGE OF MOOREFIELD HYDRO SYSTEM</v>
          </cell>
          <cell r="F265">
            <v>128858</v>
          </cell>
          <cell r="G265">
            <v>-44351</v>
          </cell>
          <cell r="H265">
            <v>84507</v>
          </cell>
        </row>
        <row r="266">
          <cell r="C266">
            <v>258</v>
          </cell>
          <cell r="D266">
            <v>1989</v>
          </cell>
          <cell r="E266" t="str">
            <v>POLICE VILLAGE OF PRICEVILLE HYDRO SYSTEM</v>
          </cell>
          <cell r="F266">
            <v>103035</v>
          </cell>
          <cell r="G266">
            <v>-45423</v>
          </cell>
          <cell r="H266">
            <v>57612</v>
          </cell>
        </row>
        <row r="267">
          <cell r="C267">
            <v>259</v>
          </cell>
          <cell r="D267">
            <v>1989</v>
          </cell>
          <cell r="E267" t="str">
            <v>PORT BURWELL</v>
          </cell>
          <cell r="F267">
            <v>338863</v>
          </cell>
          <cell r="G267">
            <v>-175306</v>
          </cell>
          <cell r="H267">
            <v>163557</v>
          </cell>
        </row>
        <row r="268">
          <cell r="C268">
            <v>260</v>
          </cell>
          <cell r="D268">
            <v>1989</v>
          </cell>
          <cell r="E268" t="str">
            <v>CANADIAN NIAGARA POWER INC.</v>
          </cell>
          <cell r="F268">
            <v>17262028</v>
          </cell>
          <cell r="G268">
            <v>-8774702</v>
          </cell>
          <cell r="H268">
            <v>8487326</v>
          </cell>
        </row>
        <row r="269">
          <cell r="C269">
            <v>261</v>
          </cell>
          <cell r="D269">
            <v>1989</v>
          </cell>
          <cell r="E269" t="str">
            <v>CHATHAM-KENT HYDRO INC.</v>
          </cell>
          <cell r="F269">
            <v>20620995</v>
          </cell>
          <cell r="G269">
            <v>-6818196</v>
          </cell>
          <cell r="H269">
            <v>13802799</v>
          </cell>
        </row>
        <row r="270">
          <cell r="C270">
            <v>262</v>
          </cell>
          <cell r="D270">
            <v>1989</v>
          </cell>
          <cell r="E270" t="str">
            <v>PUBLIC UTILITIES COMMISSION OF THE CITY OF BARRIE</v>
          </cell>
          <cell r="F270">
            <v>44654712</v>
          </cell>
          <cell r="G270">
            <v>-12059421</v>
          </cell>
          <cell r="H270">
            <v>32595291</v>
          </cell>
        </row>
        <row r="271">
          <cell r="C271">
            <v>263</v>
          </cell>
          <cell r="D271">
            <v>1989</v>
          </cell>
          <cell r="E271" t="str">
            <v>PUBLIC UTILITIES COMMISSION OF THE CITY OF OWEN SOUND</v>
          </cell>
          <cell r="F271">
            <v>8485146</v>
          </cell>
          <cell r="G271">
            <v>-4000718</v>
          </cell>
          <cell r="H271">
            <v>4484428</v>
          </cell>
        </row>
        <row r="272">
          <cell r="C272">
            <v>264</v>
          </cell>
          <cell r="D272">
            <v>1989</v>
          </cell>
          <cell r="E272" t="str">
            <v>PUBLIC UTILITIES COMMISSION OF THE CITY OF TRENTON</v>
          </cell>
          <cell r="F272">
            <v>8672783</v>
          </cell>
          <cell r="G272">
            <v>-3789604</v>
          </cell>
          <cell r="H272">
            <v>4883179</v>
          </cell>
        </row>
        <row r="273">
          <cell r="C273">
            <v>265</v>
          </cell>
          <cell r="D273">
            <v>1989</v>
          </cell>
          <cell r="E273" t="str">
            <v>PUBLIC UTILITIES COMMISSION OF THE TOWN OF ALEXANDRIA</v>
          </cell>
          <cell r="F273">
            <v>1853681</v>
          </cell>
          <cell r="G273">
            <v>-825899</v>
          </cell>
          <cell r="H273">
            <v>1027782</v>
          </cell>
        </row>
        <row r="274">
          <cell r="C274">
            <v>266</v>
          </cell>
          <cell r="D274">
            <v>1989</v>
          </cell>
          <cell r="E274" t="str">
            <v>CHATHAM-KENT HYDRO INC.</v>
          </cell>
          <cell r="F274">
            <v>1415044</v>
          </cell>
          <cell r="G274">
            <v>-751980</v>
          </cell>
          <cell r="H274">
            <v>663064</v>
          </cell>
        </row>
        <row r="275">
          <cell r="C275">
            <v>267</v>
          </cell>
          <cell r="D275">
            <v>1989</v>
          </cell>
          <cell r="E275" t="str">
            <v>PUBLIC UTILITIES COMMISSION OF THE TOWN OF CAMPBELLFORD</v>
          </cell>
          <cell r="F275">
            <v>2413560</v>
          </cell>
          <cell r="G275">
            <v>-1126763</v>
          </cell>
          <cell r="H275">
            <v>1286797</v>
          </cell>
        </row>
        <row r="276">
          <cell r="C276">
            <v>268</v>
          </cell>
          <cell r="D276">
            <v>1989</v>
          </cell>
          <cell r="E276" t="str">
            <v>PUBLIC UTILITIES COMMISSION OF THE TOWN OF CHESLEY</v>
          </cell>
          <cell r="F276">
            <v>1037486</v>
          </cell>
          <cell r="G276">
            <v>-403172</v>
          </cell>
          <cell r="H276">
            <v>634314</v>
          </cell>
        </row>
        <row r="277">
          <cell r="C277">
            <v>269</v>
          </cell>
          <cell r="D277">
            <v>1989</v>
          </cell>
          <cell r="E277" t="str">
            <v>LAKEFRONT UTILITIES INC.</v>
          </cell>
          <cell r="F277">
            <v>5257407</v>
          </cell>
          <cell r="G277">
            <v>-3067434</v>
          </cell>
          <cell r="H277">
            <v>2189973</v>
          </cell>
        </row>
        <row r="278">
          <cell r="C278">
            <v>270</v>
          </cell>
          <cell r="D278">
            <v>1989</v>
          </cell>
          <cell r="E278" t="str">
            <v>CENTRE WELLINGTON HYDRO LTD.</v>
          </cell>
          <cell r="F278">
            <v>3260900</v>
          </cell>
          <cell r="G278">
            <v>-1160309</v>
          </cell>
          <cell r="H278">
            <v>2100591</v>
          </cell>
        </row>
        <row r="279">
          <cell r="C279">
            <v>271</v>
          </cell>
          <cell r="D279">
            <v>1989</v>
          </cell>
          <cell r="E279" t="str">
            <v>WEST COAST HURON ENERGY INC.</v>
          </cell>
          <cell r="F279">
            <v>4151487</v>
          </cell>
          <cell r="G279">
            <v>-1892994</v>
          </cell>
          <cell r="H279">
            <v>2258493</v>
          </cell>
        </row>
        <row r="280">
          <cell r="C280">
            <v>272</v>
          </cell>
          <cell r="D280">
            <v>1989</v>
          </cell>
          <cell r="E280" t="str">
            <v>ESPANOLA REGIONAL HYDRO DISTRIBUTION CORPORATION</v>
          </cell>
          <cell r="F280">
            <v>417037</v>
          </cell>
          <cell r="G280">
            <v>-210813</v>
          </cell>
          <cell r="H280">
            <v>206224</v>
          </cell>
        </row>
        <row r="281">
          <cell r="C281">
            <v>273</v>
          </cell>
          <cell r="D281">
            <v>1989</v>
          </cell>
          <cell r="E281" t="str">
            <v>PUBLIC UTILITIES COMMISSION OF THE TOWN OF MITCHELL</v>
          </cell>
          <cell r="F281">
            <v>1770335</v>
          </cell>
          <cell r="G281">
            <v>-738766</v>
          </cell>
          <cell r="H281">
            <v>1031569</v>
          </cell>
        </row>
        <row r="282">
          <cell r="C282">
            <v>274</v>
          </cell>
          <cell r="D282">
            <v>1989</v>
          </cell>
          <cell r="E282" t="str">
            <v>WELLINGTON NORTH POWER INC.</v>
          </cell>
          <cell r="F282">
            <v>1846192</v>
          </cell>
          <cell r="G282">
            <v>-659314</v>
          </cell>
          <cell r="H282">
            <v>1186878</v>
          </cell>
        </row>
        <row r="283">
          <cell r="C283">
            <v>275</v>
          </cell>
          <cell r="D283">
            <v>1989</v>
          </cell>
          <cell r="E283" t="str">
            <v>PUBLIC UTILITIES COMMISSION OF THE TOWN OF PALMERSTON</v>
          </cell>
          <cell r="F283">
            <v>943495</v>
          </cell>
          <cell r="G283">
            <v>-335937</v>
          </cell>
          <cell r="H283">
            <v>607558</v>
          </cell>
        </row>
        <row r="284">
          <cell r="C284">
            <v>276</v>
          </cell>
          <cell r="D284">
            <v>1989</v>
          </cell>
          <cell r="E284" t="str">
            <v>BRANT COUNTY POWER INC.</v>
          </cell>
          <cell r="F284">
            <v>4392139</v>
          </cell>
          <cell r="G284">
            <v>-1677953</v>
          </cell>
          <cell r="H284">
            <v>2714186</v>
          </cell>
        </row>
        <row r="285">
          <cell r="C285">
            <v>277</v>
          </cell>
          <cell r="D285">
            <v>1989</v>
          </cell>
          <cell r="E285" t="str">
            <v>PUBLIC UTILITIES COMMISSION OF THE TOWN OF PICTON</v>
          </cell>
          <cell r="F285">
            <v>2482959</v>
          </cell>
          <cell r="G285">
            <v>-1163372</v>
          </cell>
          <cell r="H285">
            <v>1319587</v>
          </cell>
        </row>
        <row r="286">
          <cell r="C286">
            <v>278</v>
          </cell>
          <cell r="D286">
            <v>1989</v>
          </cell>
          <cell r="E286" t="str">
            <v>CHATHAM-KENT HYDRO INC.</v>
          </cell>
          <cell r="F286">
            <v>1155475</v>
          </cell>
          <cell r="G286">
            <v>-615710</v>
          </cell>
          <cell r="H286">
            <v>539765</v>
          </cell>
        </row>
        <row r="287">
          <cell r="C287">
            <v>279</v>
          </cell>
          <cell r="D287">
            <v>1989</v>
          </cell>
          <cell r="E287" t="str">
            <v>PUBLIC UTILITIES COMMISSION OF THE TOWN OF SOUTHAMPTON</v>
          </cell>
          <cell r="F287">
            <v>1858206</v>
          </cell>
          <cell r="G287">
            <v>-784658</v>
          </cell>
          <cell r="H287">
            <v>1073548</v>
          </cell>
        </row>
        <row r="288">
          <cell r="C288">
            <v>280</v>
          </cell>
          <cell r="D288">
            <v>1989</v>
          </cell>
          <cell r="E288" t="str">
            <v>ESSEX POWERLINES CORPORATION</v>
          </cell>
          <cell r="F288">
            <v>4618254</v>
          </cell>
          <cell r="G288">
            <v>-1347656</v>
          </cell>
          <cell r="H288">
            <v>3270598</v>
          </cell>
        </row>
        <row r="289">
          <cell r="C289">
            <v>281</v>
          </cell>
          <cell r="D289">
            <v>1989</v>
          </cell>
          <cell r="E289" t="str">
            <v>CHATHAM-KENT HYDRO INC.</v>
          </cell>
          <cell r="F289">
            <v>2041164</v>
          </cell>
          <cell r="G289">
            <v>-869156</v>
          </cell>
          <cell r="H289">
            <v>1172008</v>
          </cell>
        </row>
        <row r="290">
          <cell r="C290">
            <v>282</v>
          </cell>
          <cell r="D290">
            <v>1989</v>
          </cell>
          <cell r="E290" t="str">
            <v>PUBLIC UTILITIES COMMISSION OF THE TOWN OF WESTMINSTER</v>
          </cell>
          <cell r="F290">
            <v>1485695</v>
          </cell>
          <cell r="G290">
            <v>-500351</v>
          </cell>
          <cell r="H290">
            <v>985344</v>
          </cell>
        </row>
        <row r="291">
          <cell r="C291">
            <v>283</v>
          </cell>
          <cell r="D291">
            <v>1989</v>
          </cell>
          <cell r="E291" t="str">
            <v>WELLINGTON NORTH POWER INC.</v>
          </cell>
          <cell r="F291">
            <v>836299</v>
          </cell>
          <cell r="G291">
            <v>-380252</v>
          </cell>
          <cell r="H291">
            <v>456047</v>
          </cell>
        </row>
        <row r="292">
          <cell r="C292">
            <v>284</v>
          </cell>
          <cell r="D292">
            <v>1989</v>
          </cell>
          <cell r="E292" t="str">
            <v>PUBLIC UTILITIES COMMISSION OF THE VILLAGE OF BELMONT</v>
          </cell>
          <cell r="F292">
            <v>532510</v>
          </cell>
          <cell r="G292">
            <v>-202665</v>
          </cell>
          <cell r="H292">
            <v>329845</v>
          </cell>
        </row>
        <row r="293">
          <cell r="C293">
            <v>285</v>
          </cell>
          <cell r="D293">
            <v>1989</v>
          </cell>
          <cell r="E293" t="str">
            <v>PUBLIC UTILITIES COMMISSION OF THE VILLAGE OF LANCASTER</v>
          </cell>
          <cell r="F293">
            <v>314339</v>
          </cell>
          <cell r="G293">
            <v>-126346</v>
          </cell>
          <cell r="H293">
            <v>187993</v>
          </cell>
        </row>
        <row r="294">
          <cell r="C294">
            <v>286</v>
          </cell>
          <cell r="D294">
            <v>1989</v>
          </cell>
          <cell r="E294" t="str">
            <v>PUBLIC UTILITIES COMMISSION OF THE VILLAGE OF PORT MCNICOLL</v>
          </cell>
          <cell r="F294">
            <v>503730</v>
          </cell>
          <cell r="G294">
            <v>-227984</v>
          </cell>
          <cell r="H294">
            <v>275746</v>
          </cell>
        </row>
        <row r="295">
          <cell r="C295">
            <v>287</v>
          </cell>
          <cell r="D295">
            <v>1989</v>
          </cell>
          <cell r="E295" t="str">
            <v>PUBLIC UTILITIES COMMISSION OF THE VILLAGE OF PORT STANLEY</v>
          </cell>
          <cell r="F295">
            <v>675421</v>
          </cell>
          <cell r="G295">
            <v>-277738</v>
          </cell>
          <cell r="H295">
            <v>397683</v>
          </cell>
        </row>
        <row r="296">
          <cell r="C296">
            <v>288</v>
          </cell>
          <cell r="D296">
            <v>1989</v>
          </cell>
          <cell r="E296" t="str">
            <v>CHATHAM-KENT HYDRO INC.</v>
          </cell>
          <cell r="F296">
            <v>223629</v>
          </cell>
          <cell r="G296">
            <v>-104885</v>
          </cell>
          <cell r="H296">
            <v>118744</v>
          </cell>
        </row>
        <row r="297">
          <cell r="C297">
            <v>289</v>
          </cell>
          <cell r="D297">
            <v>1989</v>
          </cell>
          <cell r="E297" t="str">
            <v>RIDEAU ST. LAWRENCE DISTRIBUTION INC.</v>
          </cell>
          <cell r="F297">
            <v>515520</v>
          </cell>
          <cell r="G297">
            <v>-145488</v>
          </cell>
          <cell r="H297">
            <v>370032</v>
          </cell>
        </row>
        <row r="298">
          <cell r="C298">
            <v>290</v>
          </cell>
          <cell r="D298">
            <v>1989</v>
          </cell>
          <cell r="E298" t="str">
            <v>CHATHAM-KENT HYDRO INC.</v>
          </cell>
          <cell r="F298">
            <v>593920</v>
          </cell>
          <cell r="G298">
            <v>-334691</v>
          </cell>
          <cell r="H298">
            <v>259229</v>
          </cell>
        </row>
        <row r="299">
          <cell r="C299">
            <v>291</v>
          </cell>
          <cell r="D299">
            <v>1989</v>
          </cell>
          <cell r="E299" t="str">
            <v>PUBLIC UTILITY COMMISSION OF THE VILLAGE OF WEST LORNE</v>
          </cell>
          <cell r="F299">
            <v>624323</v>
          </cell>
          <cell r="G299">
            <v>-278735</v>
          </cell>
          <cell r="H299">
            <v>345588</v>
          </cell>
        </row>
        <row r="300">
          <cell r="C300">
            <v>292</v>
          </cell>
          <cell r="D300">
            <v>1989</v>
          </cell>
          <cell r="E300" t="str">
            <v>REMARA-BRECHIN HYDRO</v>
          </cell>
          <cell r="F300">
            <v>79042</v>
          </cell>
          <cell r="G300">
            <v>-39086</v>
          </cell>
          <cell r="H300">
            <v>39956</v>
          </cell>
        </row>
        <row r="301">
          <cell r="C301">
            <v>293</v>
          </cell>
          <cell r="D301">
            <v>1989</v>
          </cell>
          <cell r="E301" t="str">
            <v>RENFREW HYDRO INC.</v>
          </cell>
          <cell r="F301">
            <v>9330048</v>
          </cell>
          <cell r="G301">
            <v>-5484260</v>
          </cell>
          <cell r="H301">
            <v>3845788</v>
          </cell>
        </row>
        <row r="302">
          <cell r="C302">
            <v>294</v>
          </cell>
          <cell r="D302">
            <v>1989</v>
          </cell>
          <cell r="E302" t="str">
            <v>RICHMOND HILL HYDRO INC.</v>
          </cell>
          <cell r="F302">
            <v>59522683</v>
          </cell>
          <cell r="G302">
            <v>-13594476</v>
          </cell>
          <cell r="H302">
            <v>45928207</v>
          </cell>
        </row>
        <row r="303">
          <cell r="C303">
            <v>295</v>
          </cell>
          <cell r="D303">
            <v>1989</v>
          </cell>
          <cell r="E303" t="str">
            <v>RIPLEY PUBLIC UTILITIES COMMISSION</v>
          </cell>
          <cell r="F303">
            <v>198398</v>
          </cell>
          <cell r="G303">
            <v>-103431</v>
          </cell>
          <cell r="H303">
            <v>94967</v>
          </cell>
        </row>
        <row r="304">
          <cell r="C304">
            <v>296</v>
          </cell>
          <cell r="D304">
            <v>1989</v>
          </cell>
          <cell r="E304" t="str">
            <v>RODNEY PUBLIC UTILITIES COMMISSION</v>
          </cell>
          <cell r="F304">
            <v>213299</v>
          </cell>
          <cell r="G304">
            <v>-133022</v>
          </cell>
          <cell r="H304">
            <v>80277</v>
          </cell>
        </row>
        <row r="305">
          <cell r="C305">
            <v>297</v>
          </cell>
          <cell r="D305">
            <v>1989</v>
          </cell>
          <cell r="E305" t="str">
            <v>SIOUX LOOKOUT HYDRO INC.</v>
          </cell>
          <cell r="F305">
            <v>2520954</v>
          </cell>
          <cell r="G305">
            <v>-802449</v>
          </cell>
          <cell r="H305">
            <v>1718505</v>
          </cell>
        </row>
        <row r="306">
          <cell r="C306">
            <v>298</v>
          </cell>
          <cell r="D306">
            <v>1989</v>
          </cell>
          <cell r="E306" t="str">
            <v>ST. CATHARINES HYDRO UTILITY SERVICES INC.</v>
          </cell>
          <cell r="F306">
            <v>53073888</v>
          </cell>
          <cell r="G306">
            <v>-21991627</v>
          </cell>
          <cell r="H306">
            <v>31082261</v>
          </cell>
        </row>
        <row r="307">
          <cell r="C307">
            <v>299</v>
          </cell>
          <cell r="D307">
            <v>1989</v>
          </cell>
          <cell r="E307" t="str">
            <v>ST. THOMAS ENERGY INC.</v>
          </cell>
          <cell r="F307">
            <v>21339536</v>
          </cell>
          <cell r="G307">
            <v>-11041140</v>
          </cell>
          <cell r="H307">
            <v>10298396</v>
          </cell>
        </row>
        <row r="308">
          <cell r="C308">
            <v>300</v>
          </cell>
          <cell r="D308">
            <v>1989</v>
          </cell>
          <cell r="E308" t="str">
            <v>FESTIVAL HYDRO INC.</v>
          </cell>
          <cell r="F308">
            <v>19498519</v>
          </cell>
          <cell r="G308">
            <v>-7660220</v>
          </cell>
          <cell r="H308">
            <v>11838299</v>
          </cell>
        </row>
        <row r="309">
          <cell r="C309">
            <v>301</v>
          </cell>
          <cell r="D309">
            <v>1989</v>
          </cell>
          <cell r="E309" t="str">
            <v>MIDDLESEX POWER DISTRIBUTION CORPORATION</v>
          </cell>
          <cell r="F309">
            <v>3487132</v>
          </cell>
          <cell r="G309">
            <v>-1566813</v>
          </cell>
          <cell r="H309">
            <v>1920319</v>
          </cell>
        </row>
        <row r="310">
          <cell r="C310">
            <v>302</v>
          </cell>
          <cell r="D310">
            <v>1989</v>
          </cell>
          <cell r="E310" t="str">
            <v>GREATER SUDBURY HYDRO INC.</v>
          </cell>
          <cell r="F310">
            <v>51617207</v>
          </cell>
          <cell r="G310">
            <v>-23313988</v>
          </cell>
          <cell r="H310">
            <v>28303219</v>
          </cell>
        </row>
        <row r="311">
          <cell r="C311">
            <v>303</v>
          </cell>
          <cell r="D311">
            <v>1989</v>
          </cell>
          <cell r="E311" t="str">
            <v>TARA HYDRO-ELECTRIC SYSTEM</v>
          </cell>
          <cell r="F311">
            <v>304788</v>
          </cell>
          <cell r="G311">
            <v>-128521</v>
          </cell>
          <cell r="H311">
            <v>176267</v>
          </cell>
        </row>
        <row r="312">
          <cell r="C312">
            <v>304</v>
          </cell>
          <cell r="D312">
            <v>1989</v>
          </cell>
          <cell r="E312" t="str">
            <v>TEESWATER HYDRO-ELECTRIC COMMISSION</v>
          </cell>
          <cell r="F312">
            <v>386504</v>
          </cell>
          <cell r="G312">
            <v>-171846</v>
          </cell>
          <cell r="H312">
            <v>214658</v>
          </cell>
        </row>
        <row r="313">
          <cell r="C313">
            <v>305</v>
          </cell>
          <cell r="D313">
            <v>1989</v>
          </cell>
          <cell r="E313" t="str">
            <v>TERRACE BAY SUPERIOR WIRES INC.</v>
          </cell>
          <cell r="F313">
            <v>1149236</v>
          </cell>
          <cell r="G313">
            <v>-481120</v>
          </cell>
          <cell r="H313">
            <v>668116</v>
          </cell>
        </row>
        <row r="314">
          <cell r="C314">
            <v>306</v>
          </cell>
          <cell r="D314">
            <v>1989</v>
          </cell>
          <cell r="E314" t="str">
            <v>ESPANOLA REGIONAL HYDRO DISTRIBUTION CORPORATION</v>
          </cell>
          <cell r="F314">
            <v>1792664</v>
          </cell>
          <cell r="G314">
            <v>-836250</v>
          </cell>
          <cell r="H314">
            <v>956414</v>
          </cell>
        </row>
        <row r="315">
          <cell r="C315">
            <v>307</v>
          </cell>
          <cell r="D315">
            <v>1989</v>
          </cell>
          <cell r="E315" t="str">
            <v>COLLUS POWER CORPORATION</v>
          </cell>
          <cell r="F315">
            <v>5753581</v>
          </cell>
          <cell r="G315">
            <v>-2653207</v>
          </cell>
          <cell r="H315">
            <v>3100374</v>
          </cell>
        </row>
        <row r="316">
          <cell r="C316">
            <v>308</v>
          </cell>
          <cell r="D316">
            <v>1989</v>
          </cell>
          <cell r="E316" t="str">
            <v>THUNDER BAY HYDRO ELECTRICITY DISTRIBUTION INC.</v>
          </cell>
          <cell r="F316">
            <v>60156968</v>
          </cell>
          <cell r="G316">
            <v>-24624842</v>
          </cell>
          <cell r="H316">
            <v>35532126</v>
          </cell>
        </row>
        <row r="317">
          <cell r="C317">
            <v>309</v>
          </cell>
          <cell r="D317">
            <v>1989</v>
          </cell>
          <cell r="E317" t="str">
            <v>TILLSONBURG HYDRO INC.</v>
          </cell>
          <cell r="F317">
            <v>12960856</v>
          </cell>
          <cell r="G317">
            <v>-5189230</v>
          </cell>
          <cell r="H317">
            <v>7771626</v>
          </cell>
        </row>
        <row r="318">
          <cell r="C318">
            <v>310</v>
          </cell>
          <cell r="D318">
            <v>1989</v>
          </cell>
          <cell r="E318" t="str">
            <v>TOTTENHAM</v>
          </cell>
          <cell r="F318">
            <v>898172</v>
          </cell>
          <cell r="G318">
            <v>-341878</v>
          </cell>
          <cell r="H318">
            <v>556294</v>
          </cell>
        </row>
        <row r="319">
          <cell r="C319">
            <v>311</v>
          </cell>
          <cell r="D319">
            <v>1989</v>
          </cell>
          <cell r="E319" t="str">
            <v>TOWNSHIP OF MCGARRY HYDRO SYSTEM</v>
          </cell>
          <cell r="F319">
            <v>240638</v>
          </cell>
          <cell r="G319">
            <v>-147697</v>
          </cell>
          <cell r="H319">
            <v>92941</v>
          </cell>
        </row>
        <row r="320">
          <cell r="C320">
            <v>312</v>
          </cell>
          <cell r="D320">
            <v>1989</v>
          </cell>
          <cell r="E320" t="str">
            <v>VILLAGE OF BARRY'S BAY HYDRO SYSTEM</v>
          </cell>
          <cell r="F320">
            <v>511897</v>
          </cell>
          <cell r="G320">
            <v>-216343</v>
          </cell>
          <cell r="H320">
            <v>295554</v>
          </cell>
        </row>
        <row r="321">
          <cell r="C321">
            <v>313</v>
          </cell>
          <cell r="D321">
            <v>1989</v>
          </cell>
          <cell r="E321" t="str">
            <v>VILLAGE OF BLOOMFIELD HYDRO SYSTEM</v>
          </cell>
          <cell r="F321">
            <v>265296</v>
          </cell>
          <cell r="G321">
            <v>-138793</v>
          </cell>
          <cell r="H321">
            <v>126503</v>
          </cell>
        </row>
        <row r="322">
          <cell r="C322">
            <v>314</v>
          </cell>
          <cell r="D322">
            <v>1989</v>
          </cell>
          <cell r="E322" t="str">
            <v>RIDEAU ST. LAWRENCE DISTRIBUTION INC.</v>
          </cell>
          <cell r="F322">
            <v>542651</v>
          </cell>
          <cell r="G322">
            <v>-267710</v>
          </cell>
          <cell r="H322">
            <v>274941</v>
          </cell>
        </row>
        <row r="323">
          <cell r="C323">
            <v>315</v>
          </cell>
          <cell r="D323">
            <v>1989</v>
          </cell>
          <cell r="E323" t="str">
            <v>VILLAGE OF CHESTERVILLE HYDRO SYSTEM</v>
          </cell>
          <cell r="F323">
            <v>782459</v>
          </cell>
          <cell r="G323">
            <v>-330510</v>
          </cell>
          <cell r="H323">
            <v>451949</v>
          </cell>
        </row>
        <row r="324">
          <cell r="C324">
            <v>316</v>
          </cell>
          <cell r="D324">
            <v>1989</v>
          </cell>
          <cell r="E324" t="str">
            <v>VILLAGE OF CREEMORE HYDRO SYSTEM</v>
          </cell>
          <cell r="F324">
            <v>424428</v>
          </cell>
          <cell r="G324">
            <v>-198382</v>
          </cell>
          <cell r="H324">
            <v>226046</v>
          </cell>
        </row>
        <row r="325">
          <cell r="C325">
            <v>317</v>
          </cell>
          <cell r="D325">
            <v>1989</v>
          </cell>
          <cell r="E325" t="str">
            <v>CHATHAM-KENT HYDRO INC.</v>
          </cell>
          <cell r="F325">
            <v>180717</v>
          </cell>
          <cell r="G325">
            <v>-41338</v>
          </cell>
          <cell r="H325">
            <v>139379</v>
          </cell>
        </row>
        <row r="326">
          <cell r="C326">
            <v>318</v>
          </cell>
          <cell r="D326">
            <v>1989</v>
          </cell>
          <cell r="E326" t="str">
            <v>VILLAGE OF FLESHERTON HYDRO SYSTEM</v>
          </cell>
          <cell r="F326">
            <v>288440</v>
          </cell>
          <cell r="G326">
            <v>-110886</v>
          </cell>
          <cell r="H326">
            <v>177554</v>
          </cell>
        </row>
        <row r="327">
          <cell r="C327">
            <v>319</v>
          </cell>
          <cell r="D327">
            <v>1989</v>
          </cell>
          <cell r="E327" t="str">
            <v>RIDEAU ST. LAWRENCE DISTRIBUTION INC.</v>
          </cell>
          <cell r="F327">
            <v>580623</v>
          </cell>
          <cell r="G327">
            <v>-271160</v>
          </cell>
          <cell r="H327">
            <v>309463</v>
          </cell>
        </row>
        <row r="328">
          <cell r="C328">
            <v>320</v>
          </cell>
          <cell r="D328">
            <v>1989</v>
          </cell>
          <cell r="E328" t="str">
            <v>VILLAGE OF LUCKNOW HYDRO SYSTEM</v>
          </cell>
          <cell r="F328">
            <v>494962</v>
          </cell>
          <cell r="G328">
            <v>-203239</v>
          </cell>
          <cell r="H328">
            <v>291723</v>
          </cell>
        </row>
        <row r="329">
          <cell r="C329">
            <v>321</v>
          </cell>
          <cell r="D329">
            <v>1989</v>
          </cell>
          <cell r="E329" t="str">
            <v>VILLAGE OF MAXVILLE HYDRO SYSTEM</v>
          </cell>
          <cell r="F329">
            <v>336473</v>
          </cell>
          <cell r="G329">
            <v>-165643</v>
          </cell>
          <cell r="H329">
            <v>170830</v>
          </cell>
        </row>
        <row r="330">
          <cell r="C330">
            <v>322</v>
          </cell>
          <cell r="D330">
            <v>1989</v>
          </cell>
          <cell r="E330" t="str">
            <v>WATERLOO NORTH HYDRO INC.</v>
          </cell>
          <cell r="F330">
            <v>120080120</v>
          </cell>
          <cell r="G330">
            <v>-39324742</v>
          </cell>
          <cell r="H330">
            <v>80755378</v>
          </cell>
        </row>
        <row r="331">
          <cell r="C331">
            <v>323</v>
          </cell>
          <cell r="D331">
            <v>1989</v>
          </cell>
          <cell r="E331" t="str">
            <v>WAUBAUSHENE PUBLIC UTILITIES COMMISSION</v>
          </cell>
          <cell r="F331">
            <v>343786</v>
          </cell>
          <cell r="G331">
            <v>-128484</v>
          </cell>
          <cell r="H331">
            <v>215302</v>
          </cell>
        </row>
        <row r="332">
          <cell r="C332">
            <v>324</v>
          </cell>
          <cell r="D332">
            <v>1989</v>
          </cell>
          <cell r="E332" t="str">
            <v>WELLAND HYDRO-ELECTRIC SYSTEM CORP.</v>
          </cell>
          <cell r="F332">
            <v>34733326</v>
          </cell>
          <cell r="G332">
            <v>-17761066</v>
          </cell>
          <cell r="H332">
            <v>16972260</v>
          </cell>
        </row>
        <row r="333">
          <cell r="C333">
            <v>325</v>
          </cell>
          <cell r="D333">
            <v>1989</v>
          </cell>
          <cell r="E333" t="str">
            <v>NA</v>
          </cell>
          <cell r="F333">
            <v>420588</v>
          </cell>
          <cell r="G333">
            <v>-200995</v>
          </cell>
          <cell r="H333">
            <v>219593</v>
          </cell>
        </row>
        <row r="334">
          <cell r="C334">
            <v>326</v>
          </cell>
          <cell r="D334">
            <v>1989</v>
          </cell>
          <cell r="E334" t="str">
            <v>WHITBY HYDRO ELECTRIC CORPORATION</v>
          </cell>
          <cell r="F334">
            <v>61955314</v>
          </cell>
          <cell r="G334">
            <v>-16683922</v>
          </cell>
          <cell r="H334">
            <v>45271392</v>
          </cell>
        </row>
        <row r="335">
          <cell r="C335">
            <v>327</v>
          </cell>
          <cell r="D335">
            <v>1989</v>
          </cell>
          <cell r="E335" t="str">
            <v>RIDEAU ST. LAWRENCE DISTRIBUTION INC.</v>
          </cell>
          <cell r="F335">
            <v>124452</v>
          </cell>
          <cell r="G335">
            <v>-50739</v>
          </cell>
          <cell r="H335">
            <v>73713</v>
          </cell>
        </row>
        <row r="336">
          <cell r="C336">
            <v>328</v>
          </cell>
          <cell r="D336">
            <v>1989</v>
          </cell>
          <cell r="E336" t="str">
            <v>WINCHESTER HYDRO COMMISSION</v>
          </cell>
          <cell r="F336">
            <v>1034723</v>
          </cell>
          <cell r="G336">
            <v>-435337</v>
          </cell>
          <cell r="H336">
            <v>599386</v>
          </cell>
        </row>
        <row r="337">
          <cell r="C337">
            <v>329</v>
          </cell>
          <cell r="D337">
            <v>1989</v>
          </cell>
          <cell r="E337" t="str">
            <v>ENWIN UTILITIES LTD.</v>
          </cell>
          <cell r="F337">
            <v>97140545</v>
          </cell>
          <cell r="G337">
            <v>-44254634</v>
          </cell>
          <cell r="H337">
            <v>52885911</v>
          </cell>
        </row>
        <row r="338">
          <cell r="C338">
            <v>330</v>
          </cell>
          <cell r="D338">
            <v>1989</v>
          </cell>
          <cell r="E338" t="str">
            <v>WOODSTOCK HYDRO SERVICES INC.</v>
          </cell>
          <cell r="F338">
            <v>25121958</v>
          </cell>
          <cell r="G338">
            <v>-12229742</v>
          </cell>
          <cell r="H338">
            <v>12892216</v>
          </cell>
        </row>
        <row r="339">
          <cell r="C339">
            <v>331</v>
          </cell>
          <cell r="F339">
            <v>5494069011</v>
          </cell>
        </row>
        <row r="340">
          <cell r="C340">
            <v>332</v>
          </cell>
          <cell r="F340">
            <v>0</v>
          </cell>
        </row>
        <row r="341">
          <cell r="C341">
            <v>333</v>
          </cell>
          <cell r="F341">
            <v>0</v>
          </cell>
        </row>
        <row r="342">
          <cell r="C342">
            <v>334</v>
          </cell>
          <cell r="F342">
            <v>56864</v>
          </cell>
        </row>
        <row r="343">
          <cell r="C343">
            <v>335</v>
          </cell>
          <cell r="F343">
            <v>0</v>
          </cell>
        </row>
        <row r="344">
          <cell r="C344">
            <v>336</v>
          </cell>
          <cell r="F344">
            <v>0</v>
          </cell>
        </row>
        <row r="345">
          <cell r="C345">
            <v>337</v>
          </cell>
          <cell r="F345">
            <v>58540</v>
          </cell>
        </row>
        <row r="346">
          <cell r="C346">
            <v>338</v>
          </cell>
          <cell r="F346">
            <v>0</v>
          </cell>
        </row>
        <row r="347">
          <cell r="C347">
            <v>339</v>
          </cell>
          <cell r="D347">
            <v>1990</v>
          </cell>
          <cell r="E347" t="str">
            <v>POWERSTREAM INC.</v>
          </cell>
          <cell r="F347">
            <v>215795</v>
          </cell>
        </row>
        <row r="348">
          <cell r="C348">
            <v>340</v>
          </cell>
          <cell r="D348">
            <v>1990</v>
          </cell>
          <cell r="E348" t="str">
            <v>POWERSTREAM INC.</v>
          </cell>
          <cell r="F348">
            <v>3298511</v>
          </cell>
        </row>
        <row r="349">
          <cell r="C349">
            <v>341</v>
          </cell>
          <cell r="D349">
            <v>1990</v>
          </cell>
          <cell r="E349" t="str">
            <v>BLUEWATER POWER DISTRIBUTION CORPORATION</v>
          </cell>
          <cell r="F349">
            <v>283780</v>
          </cell>
        </row>
        <row r="350">
          <cell r="C350">
            <v>342</v>
          </cell>
          <cell r="D350">
            <v>1990</v>
          </cell>
          <cell r="E350" t="str">
            <v>BLUEWATER POWER DISTRIBUTION CORPORATION</v>
          </cell>
          <cell r="F350">
            <v>136443</v>
          </cell>
        </row>
        <row r="351">
          <cell r="C351">
            <v>343</v>
          </cell>
          <cell r="D351">
            <v>1990</v>
          </cell>
          <cell r="E351" t="str">
            <v>BLUEWATER POWER DISTRIBUTION CORPORATION</v>
          </cell>
          <cell r="F351">
            <v>644429</v>
          </cell>
        </row>
        <row r="352">
          <cell r="C352">
            <v>344</v>
          </cell>
          <cell r="D352">
            <v>1990</v>
          </cell>
          <cell r="E352" t="str">
            <v>BLUEWATER POWER DISTRIBUTION CORPORATION</v>
          </cell>
          <cell r="F352">
            <v>2895102</v>
          </cell>
        </row>
        <row r="353">
          <cell r="C353">
            <v>345</v>
          </cell>
          <cell r="D353">
            <v>1990</v>
          </cell>
          <cell r="E353" t="str">
            <v>BLUEWATER POWER DISTRIBUTION CORPORATION</v>
          </cell>
          <cell r="F353">
            <v>797855</v>
          </cell>
        </row>
        <row r="354">
          <cell r="C354">
            <v>346</v>
          </cell>
          <cell r="D354">
            <v>1990</v>
          </cell>
          <cell r="E354" t="str">
            <v>COOPERATIVE HYDRO EMBRUN INC.</v>
          </cell>
          <cell r="F354">
            <v>1989627</v>
          </cell>
        </row>
        <row r="355">
          <cell r="C355">
            <v>347</v>
          </cell>
          <cell r="D355">
            <v>1990</v>
          </cell>
          <cell r="E355" t="str">
            <v>ENERSOURCE HYDRO MISSISSAUGA INC.</v>
          </cell>
          <cell r="F355">
            <v>234194525</v>
          </cell>
        </row>
        <row r="356">
          <cell r="C356">
            <v>348</v>
          </cell>
          <cell r="D356">
            <v>1990</v>
          </cell>
          <cell r="E356" t="str">
            <v>ERIE THAMES POWERLINES CORPORATION</v>
          </cell>
          <cell r="F356">
            <v>1031160</v>
          </cell>
        </row>
        <row r="357">
          <cell r="C357">
            <v>349</v>
          </cell>
          <cell r="D357">
            <v>1990</v>
          </cell>
          <cell r="E357" t="str">
            <v>ERIE THAMES POWERLINES CORPORATION</v>
          </cell>
          <cell r="F357">
            <v>5300686</v>
          </cell>
        </row>
        <row r="358">
          <cell r="C358">
            <v>350</v>
          </cell>
          <cell r="D358">
            <v>1990</v>
          </cell>
          <cell r="E358" t="str">
            <v>ERIE THAMES POWERLINES CORPORATION</v>
          </cell>
          <cell r="F358">
            <v>1371951</v>
          </cell>
        </row>
        <row r="359">
          <cell r="C359">
            <v>351</v>
          </cell>
          <cell r="D359">
            <v>1990</v>
          </cell>
          <cell r="E359" t="str">
            <v>ERIE THAMES POWERLINES CORPORATION</v>
          </cell>
          <cell r="F359">
            <v>387579</v>
          </cell>
        </row>
        <row r="360">
          <cell r="C360">
            <v>352</v>
          </cell>
          <cell r="D360">
            <v>1990</v>
          </cell>
          <cell r="E360" t="str">
            <v>ERIE THAMES POWERLINES CORPORATION</v>
          </cell>
          <cell r="F360">
            <v>1037956</v>
          </cell>
        </row>
        <row r="361">
          <cell r="C361">
            <v>353</v>
          </cell>
          <cell r="D361">
            <v>1990</v>
          </cell>
          <cell r="E361" t="str">
            <v>FESTIVAL HYDRO INC.</v>
          </cell>
          <cell r="F361">
            <v>350041</v>
          </cell>
        </row>
        <row r="362">
          <cell r="C362">
            <v>354</v>
          </cell>
          <cell r="D362">
            <v>1990</v>
          </cell>
          <cell r="E362" t="str">
            <v>FESTIVAL HYDRO INC.</v>
          </cell>
          <cell r="F362">
            <v>120164</v>
          </cell>
        </row>
        <row r="363">
          <cell r="C363">
            <v>355</v>
          </cell>
          <cell r="D363">
            <v>1990</v>
          </cell>
          <cell r="E363" t="str">
            <v>FESTIVAL HYDRO INC.</v>
          </cell>
          <cell r="F363">
            <v>534114</v>
          </cell>
        </row>
        <row r="364">
          <cell r="C364">
            <v>356</v>
          </cell>
          <cell r="D364">
            <v>1990</v>
          </cell>
          <cell r="E364" t="str">
            <v>FESTIVAL HYDRO INC.</v>
          </cell>
          <cell r="F364">
            <v>1039959</v>
          </cell>
        </row>
        <row r="365">
          <cell r="C365">
            <v>357</v>
          </cell>
          <cell r="D365">
            <v>1990</v>
          </cell>
          <cell r="E365" t="str">
            <v>FESTIVAL HYDRO INC.</v>
          </cell>
          <cell r="F365">
            <v>2796882</v>
          </cell>
        </row>
        <row r="366">
          <cell r="C366">
            <v>358</v>
          </cell>
          <cell r="D366">
            <v>1990</v>
          </cell>
          <cell r="E366" t="str">
            <v>FESTIVAL HYDRO INC.</v>
          </cell>
          <cell r="F366">
            <v>483516</v>
          </cell>
        </row>
        <row r="367">
          <cell r="C367">
            <v>359</v>
          </cell>
          <cell r="D367">
            <v>1990</v>
          </cell>
          <cell r="E367" t="str">
            <v>GEORGIAN BAY ENERGY INC.</v>
          </cell>
          <cell r="F367">
            <v>165150</v>
          </cell>
        </row>
        <row r="368">
          <cell r="C368">
            <v>360</v>
          </cell>
          <cell r="D368">
            <v>1990</v>
          </cell>
          <cell r="E368" t="str">
            <v>GREATER SUDBURY HYDRO INC.</v>
          </cell>
          <cell r="F368">
            <v>1856852</v>
          </cell>
        </row>
        <row r="369">
          <cell r="C369">
            <v>361</v>
          </cell>
          <cell r="D369">
            <v>1990</v>
          </cell>
          <cell r="E369" t="str">
            <v>GREATER SUDBURY HYDRO INC.</v>
          </cell>
          <cell r="F369">
            <v>656137</v>
          </cell>
        </row>
        <row r="370">
          <cell r="C370">
            <v>362</v>
          </cell>
          <cell r="D370">
            <v>1990</v>
          </cell>
          <cell r="E370" t="str">
            <v>GUELPH HYDRO ELECTRIC SYSTEMS INC.</v>
          </cell>
          <cell r="F370">
            <v>516718</v>
          </cell>
        </row>
        <row r="371">
          <cell r="C371">
            <v>363</v>
          </cell>
          <cell r="D371">
            <v>1990</v>
          </cell>
          <cell r="E371" t="str">
            <v>HALDIMAND COUNTY HYDRO INC.</v>
          </cell>
          <cell r="F371">
            <v>3776005</v>
          </cell>
        </row>
        <row r="372">
          <cell r="C372">
            <v>364</v>
          </cell>
          <cell r="D372">
            <v>1990</v>
          </cell>
          <cell r="E372" t="str">
            <v>HALDIMAND COUNTY HYDRO INC.</v>
          </cell>
          <cell r="F372">
            <v>4481014</v>
          </cell>
        </row>
        <row r="373">
          <cell r="C373">
            <v>365</v>
          </cell>
          <cell r="D373">
            <v>1990</v>
          </cell>
          <cell r="E373" t="str">
            <v>HORIZON UTILITIES CORPORATION</v>
          </cell>
          <cell r="F373">
            <v>9951652</v>
          </cell>
        </row>
        <row r="374">
          <cell r="C374">
            <v>366</v>
          </cell>
          <cell r="D374">
            <v>1990</v>
          </cell>
          <cell r="E374" t="str">
            <v>HORIZON UTILITIES CORPORATION</v>
          </cell>
          <cell r="F374">
            <v>1140102</v>
          </cell>
        </row>
        <row r="375">
          <cell r="C375">
            <v>367</v>
          </cell>
          <cell r="D375">
            <v>1990</v>
          </cell>
          <cell r="E375" t="str">
            <v>HORIZON UTILITIES CORPORATION</v>
          </cell>
          <cell r="F375">
            <v>25934276</v>
          </cell>
        </row>
        <row r="376">
          <cell r="C376">
            <v>368</v>
          </cell>
          <cell r="D376">
            <v>1990</v>
          </cell>
          <cell r="E376" t="str">
            <v>HORIZON UTILITIES CORPORATION</v>
          </cell>
          <cell r="F376">
            <v>140402698</v>
          </cell>
        </row>
        <row r="377">
          <cell r="C377">
            <v>369</v>
          </cell>
          <cell r="D377">
            <v>1990</v>
          </cell>
          <cell r="E377" t="str">
            <v>HORIZON UTILITIES CORPORATION</v>
          </cell>
          <cell r="F377">
            <v>57170932</v>
          </cell>
        </row>
        <row r="378">
          <cell r="C378">
            <v>370</v>
          </cell>
          <cell r="D378">
            <v>1990</v>
          </cell>
          <cell r="E378" t="str">
            <v>HYDRO ONE NETWORKS INC.</v>
          </cell>
          <cell r="F378">
            <v>290967</v>
          </cell>
        </row>
        <row r="379">
          <cell r="C379">
            <v>371</v>
          </cell>
          <cell r="D379">
            <v>1990</v>
          </cell>
          <cell r="E379" t="str">
            <v>HYDRO ONE NETWORKS INC.</v>
          </cell>
          <cell r="F379">
            <v>73788</v>
          </cell>
        </row>
        <row r="380">
          <cell r="C380">
            <v>372</v>
          </cell>
          <cell r="D380">
            <v>1990</v>
          </cell>
          <cell r="E380" t="str">
            <v>HYDRO ONE NETWORKS INC.</v>
          </cell>
          <cell r="F380">
            <v>3614017</v>
          </cell>
        </row>
        <row r="381">
          <cell r="C381">
            <v>373</v>
          </cell>
          <cell r="D381">
            <v>1990</v>
          </cell>
          <cell r="E381" t="str">
            <v>HYDRO ONE NETWORKS INC.</v>
          </cell>
          <cell r="F381">
            <v>327914</v>
          </cell>
        </row>
        <row r="382">
          <cell r="C382">
            <v>374</v>
          </cell>
          <cell r="D382">
            <v>1990</v>
          </cell>
          <cell r="E382" t="str">
            <v>HYDRO ONE NETWORKS INC.</v>
          </cell>
          <cell r="F382">
            <v>707942</v>
          </cell>
        </row>
        <row r="383">
          <cell r="C383">
            <v>375</v>
          </cell>
          <cell r="D383">
            <v>1990</v>
          </cell>
          <cell r="E383" t="str">
            <v>HYDRO ONE NETWORKS INC.</v>
          </cell>
          <cell r="F383">
            <v>355315</v>
          </cell>
        </row>
        <row r="384">
          <cell r="C384">
            <v>376</v>
          </cell>
          <cell r="D384">
            <v>1990</v>
          </cell>
          <cell r="E384" t="str">
            <v>HYDRO ONE NETWORKS INC.</v>
          </cell>
          <cell r="F384">
            <v>2217893</v>
          </cell>
        </row>
        <row r="385">
          <cell r="C385">
            <v>377</v>
          </cell>
          <cell r="D385">
            <v>1990</v>
          </cell>
          <cell r="E385" t="str">
            <v>HYDRO ONE NETWORKS INC.</v>
          </cell>
          <cell r="F385">
            <v>2161440</v>
          </cell>
        </row>
        <row r="386">
          <cell r="C386">
            <v>378</v>
          </cell>
          <cell r="D386">
            <v>1990</v>
          </cell>
          <cell r="E386" t="str">
            <v>HYDRO ONE NETWORKS INC.</v>
          </cell>
          <cell r="F386">
            <v>11117060</v>
          </cell>
        </row>
        <row r="387">
          <cell r="C387">
            <v>379</v>
          </cell>
          <cell r="D387">
            <v>1990</v>
          </cell>
          <cell r="E387" t="str">
            <v>HYDRO ONE NETWORKS INC.</v>
          </cell>
          <cell r="F387">
            <v>5035971</v>
          </cell>
        </row>
        <row r="388">
          <cell r="C388">
            <v>380</v>
          </cell>
          <cell r="D388">
            <v>1990</v>
          </cell>
          <cell r="E388" t="str">
            <v>HYDRO ONE NETWORKS INC.</v>
          </cell>
          <cell r="F388">
            <v>631914</v>
          </cell>
        </row>
        <row r="389">
          <cell r="C389">
            <v>381</v>
          </cell>
          <cell r="D389">
            <v>1990</v>
          </cell>
          <cell r="E389" t="str">
            <v>HYDRO ONE NETWORKS INC.</v>
          </cell>
          <cell r="F389">
            <v>1225089</v>
          </cell>
        </row>
        <row r="390">
          <cell r="C390">
            <v>382</v>
          </cell>
          <cell r="D390">
            <v>1990</v>
          </cell>
          <cell r="E390" t="str">
            <v>HYDRO ONE NETWORKS INC.</v>
          </cell>
          <cell r="F390">
            <v>418622</v>
          </cell>
        </row>
        <row r="391">
          <cell r="C391">
            <v>383</v>
          </cell>
          <cell r="D391">
            <v>1990</v>
          </cell>
          <cell r="E391" t="str">
            <v>HYDRO ONE NETWORKS INC.</v>
          </cell>
          <cell r="F391">
            <v>4449528</v>
          </cell>
        </row>
        <row r="392">
          <cell r="C392">
            <v>384</v>
          </cell>
          <cell r="D392">
            <v>1990</v>
          </cell>
          <cell r="E392" t="str">
            <v>HYDRO ONE NETWORKS INC.</v>
          </cell>
          <cell r="F392">
            <v>435631</v>
          </cell>
        </row>
        <row r="393">
          <cell r="C393">
            <v>385</v>
          </cell>
          <cell r="D393">
            <v>1990</v>
          </cell>
          <cell r="E393" t="str">
            <v>HYDRO ONE NETWORKS INC.</v>
          </cell>
          <cell r="F393">
            <v>2777188</v>
          </cell>
        </row>
        <row r="394">
          <cell r="C394">
            <v>386</v>
          </cell>
          <cell r="D394">
            <v>1990</v>
          </cell>
          <cell r="E394" t="str">
            <v>HYDRO ONE NETWORKS INC.</v>
          </cell>
          <cell r="F394">
            <v>714059</v>
          </cell>
        </row>
        <row r="395">
          <cell r="C395">
            <v>387</v>
          </cell>
          <cell r="D395">
            <v>1990</v>
          </cell>
          <cell r="E395" t="str">
            <v>HYDRO ONE NETWORKS INC.</v>
          </cell>
          <cell r="F395">
            <v>662225</v>
          </cell>
        </row>
        <row r="396">
          <cell r="C396">
            <v>388</v>
          </cell>
          <cell r="D396">
            <v>1990</v>
          </cell>
          <cell r="E396" t="str">
            <v>HYDRO ONE NETWORKS INC.</v>
          </cell>
          <cell r="F396">
            <v>1364897</v>
          </cell>
        </row>
        <row r="397">
          <cell r="C397">
            <v>389</v>
          </cell>
          <cell r="D397">
            <v>1990</v>
          </cell>
          <cell r="E397" t="str">
            <v>HYDRO ONE NETWORKS INC.</v>
          </cell>
          <cell r="F397">
            <v>2045882</v>
          </cell>
        </row>
        <row r="398">
          <cell r="C398">
            <v>390</v>
          </cell>
          <cell r="D398">
            <v>1990</v>
          </cell>
          <cell r="E398" t="str">
            <v>HYDRO ONE NETWORKS INC.</v>
          </cell>
          <cell r="F398">
            <v>877300</v>
          </cell>
        </row>
        <row r="399">
          <cell r="C399">
            <v>391</v>
          </cell>
          <cell r="D399">
            <v>1990</v>
          </cell>
          <cell r="E399" t="str">
            <v>HYDRO ONE NETWORKS INC.</v>
          </cell>
          <cell r="F399">
            <v>1380379</v>
          </cell>
        </row>
        <row r="400">
          <cell r="C400">
            <v>392</v>
          </cell>
          <cell r="D400">
            <v>1990</v>
          </cell>
          <cell r="E400" t="str">
            <v>HYDRO ONE NETWORKS INC.</v>
          </cell>
          <cell r="F400">
            <v>1689191</v>
          </cell>
        </row>
        <row r="401">
          <cell r="C401">
            <v>393</v>
          </cell>
          <cell r="D401">
            <v>1990</v>
          </cell>
          <cell r="E401" t="str">
            <v>HYDRO ONE NETWORKS INC.</v>
          </cell>
          <cell r="F401">
            <v>907221</v>
          </cell>
        </row>
        <row r="402">
          <cell r="C402">
            <v>394</v>
          </cell>
          <cell r="D402">
            <v>1990</v>
          </cell>
          <cell r="E402" t="str">
            <v>HYDRO ONE NETWORKS INC.</v>
          </cell>
          <cell r="F402">
            <v>1142229</v>
          </cell>
        </row>
        <row r="403">
          <cell r="C403">
            <v>395</v>
          </cell>
          <cell r="D403">
            <v>1990</v>
          </cell>
          <cell r="E403" t="str">
            <v>HYDRO ONE NETWORKS INC.</v>
          </cell>
          <cell r="F403">
            <v>889358</v>
          </cell>
        </row>
        <row r="404">
          <cell r="C404">
            <v>396</v>
          </cell>
          <cell r="D404">
            <v>1990</v>
          </cell>
          <cell r="E404" t="str">
            <v>HYDRO ONE NETWORKS INC.</v>
          </cell>
          <cell r="F404">
            <v>548316</v>
          </cell>
        </row>
        <row r="405">
          <cell r="C405">
            <v>397</v>
          </cell>
          <cell r="D405">
            <v>1990</v>
          </cell>
          <cell r="E405" t="str">
            <v>HYDRO ONE NETWORKS INC.</v>
          </cell>
          <cell r="F405">
            <v>441447</v>
          </cell>
        </row>
        <row r="406">
          <cell r="C406">
            <v>398</v>
          </cell>
          <cell r="D406">
            <v>1990</v>
          </cell>
          <cell r="E406" t="str">
            <v>HYDRO ONE NETWORKS INC.</v>
          </cell>
          <cell r="F406">
            <v>579589</v>
          </cell>
        </row>
        <row r="407">
          <cell r="C407">
            <v>399</v>
          </cell>
          <cell r="D407">
            <v>1990</v>
          </cell>
          <cell r="E407" t="str">
            <v>HYDRO ONE NETWORKS INC.</v>
          </cell>
          <cell r="F407">
            <v>107993</v>
          </cell>
        </row>
        <row r="408">
          <cell r="C408">
            <v>400</v>
          </cell>
          <cell r="D408">
            <v>1990</v>
          </cell>
          <cell r="E408" t="str">
            <v>HYDRO ONE NETWORKS INC.</v>
          </cell>
          <cell r="F408">
            <v>558766</v>
          </cell>
        </row>
        <row r="409">
          <cell r="C409">
            <v>401</v>
          </cell>
          <cell r="D409">
            <v>1990</v>
          </cell>
          <cell r="E409" t="str">
            <v>HYDRO ONE NETWORKS INC.</v>
          </cell>
          <cell r="F409">
            <v>517687</v>
          </cell>
        </row>
        <row r="410">
          <cell r="C410">
            <v>402</v>
          </cell>
          <cell r="D410">
            <v>1990</v>
          </cell>
          <cell r="E410" t="str">
            <v>HYDRO ONE NETWORKS INC.</v>
          </cell>
          <cell r="F410">
            <v>189521</v>
          </cell>
        </row>
        <row r="411">
          <cell r="C411">
            <v>403</v>
          </cell>
          <cell r="D411">
            <v>1990</v>
          </cell>
          <cell r="E411" t="str">
            <v>HYDRO ONE NETWORKS INC.</v>
          </cell>
          <cell r="F411">
            <v>11129649</v>
          </cell>
        </row>
        <row r="412">
          <cell r="C412">
            <v>404</v>
          </cell>
          <cell r="D412">
            <v>1990</v>
          </cell>
          <cell r="E412" t="str">
            <v>HYDRO ONE NETWORKS INC.</v>
          </cell>
          <cell r="F412">
            <v>108608</v>
          </cell>
        </row>
        <row r="413">
          <cell r="C413">
            <v>405</v>
          </cell>
          <cell r="D413">
            <v>1990</v>
          </cell>
          <cell r="E413" t="str">
            <v>HYDRO ONE NETWORKS INC.</v>
          </cell>
          <cell r="F413">
            <v>708215</v>
          </cell>
        </row>
        <row r="414">
          <cell r="C414">
            <v>406</v>
          </cell>
          <cell r="D414">
            <v>1990</v>
          </cell>
          <cell r="E414" t="str">
            <v>HYDRO ONE NETWORKS INC.</v>
          </cell>
          <cell r="F414">
            <v>804842</v>
          </cell>
        </row>
        <row r="415">
          <cell r="C415">
            <v>407</v>
          </cell>
          <cell r="D415">
            <v>1990</v>
          </cell>
          <cell r="E415" t="str">
            <v>HYDRO ONE NETWORKS INC.</v>
          </cell>
          <cell r="F415">
            <v>635351</v>
          </cell>
        </row>
        <row r="416">
          <cell r="C416">
            <v>408</v>
          </cell>
          <cell r="D416">
            <v>1990</v>
          </cell>
          <cell r="E416" t="str">
            <v>HYDRO ONE NETWORKS INC.</v>
          </cell>
          <cell r="F416">
            <v>2949606</v>
          </cell>
        </row>
        <row r="417">
          <cell r="C417">
            <v>409</v>
          </cell>
          <cell r="D417">
            <v>1990</v>
          </cell>
          <cell r="E417" t="str">
            <v>HYDRO ONE NETWORKS INC.</v>
          </cell>
          <cell r="F417">
            <v>710344</v>
          </cell>
        </row>
        <row r="418">
          <cell r="C418">
            <v>410</v>
          </cell>
          <cell r="D418">
            <v>1990</v>
          </cell>
          <cell r="E418" t="str">
            <v>HYDRO ONE NETWORKS INC.</v>
          </cell>
          <cell r="F418">
            <v>1355316</v>
          </cell>
        </row>
        <row r="419">
          <cell r="C419">
            <v>411</v>
          </cell>
          <cell r="D419">
            <v>1990</v>
          </cell>
          <cell r="E419" t="str">
            <v>HYDRO ONE NETWORKS INC.</v>
          </cell>
          <cell r="F419">
            <v>2814282</v>
          </cell>
        </row>
        <row r="420">
          <cell r="C420">
            <v>412</v>
          </cell>
          <cell r="D420">
            <v>1990</v>
          </cell>
          <cell r="E420" t="str">
            <v>HYDRO ONE NETWORKS INC.</v>
          </cell>
          <cell r="F420">
            <v>537743</v>
          </cell>
        </row>
        <row r="421">
          <cell r="C421">
            <v>413</v>
          </cell>
          <cell r="D421">
            <v>1990</v>
          </cell>
          <cell r="E421" t="str">
            <v>HYDRO ONE NETWORKS INC.</v>
          </cell>
          <cell r="F421">
            <v>480012</v>
          </cell>
        </row>
        <row r="422">
          <cell r="C422">
            <v>414</v>
          </cell>
          <cell r="D422">
            <v>1990</v>
          </cell>
          <cell r="E422" t="str">
            <v>HYDRO ONE NETWORKS INC.</v>
          </cell>
          <cell r="F422">
            <v>2017838</v>
          </cell>
        </row>
        <row r="423">
          <cell r="C423">
            <v>415</v>
          </cell>
          <cell r="D423">
            <v>1990</v>
          </cell>
          <cell r="E423" t="str">
            <v>HYDRO ONE NETWORKS INC.</v>
          </cell>
          <cell r="F423">
            <v>4520248</v>
          </cell>
        </row>
        <row r="424">
          <cell r="C424">
            <v>416</v>
          </cell>
          <cell r="D424">
            <v>1990</v>
          </cell>
          <cell r="E424" t="str">
            <v>HYDRO ONE NETWORKS INC.</v>
          </cell>
          <cell r="F424">
            <v>369519</v>
          </cell>
        </row>
        <row r="425">
          <cell r="C425">
            <v>417</v>
          </cell>
          <cell r="D425">
            <v>1990</v>
          </cell>
          <cell r="E425" t="str">
            <v>HYDRO ONE NETWORKS INC.</v>
          </cell>
          <cell r="F425">
            <v>285391</v>
          </cell>
        </row>
        <row r="426">
          <cell r="C426">
            <v>418</v>
          </cell>
          <cell r="D426">
            <v>1990</v>
          </cell>
          <cell r="E426" t="str">
            <v>HYDRO ONE NETWORKS INC.</v>
          </cell>
          <cell r="F426">
            <v>3353572</v>
          </cell>
        </row>
        <row r="427">
          <cell r="C427">
            <v>419</v>
          </cell>
          <cell r="D427">
            <v>1990</v>
          </cell>
          <cell r="E427" t="str">
            <v>HYDRO ONE NETWORKS INC.</v>
          </cell>
          <cell r="F427">
            <v>951781</v>
          </cell>
        </row>
        <row r="428">
          <cell r="C428">
            <v>420</v>
          </cell>
          <cell r="D428">
            <v>1990</v>
          </cell>
          <cell r="E428" t="str">
            <v>HYDRO ONE NETWORKS INC.</v>
          </cell>
          <cell r="F428">
            <v>594222</v>
          </cell>
        </row>
        <row r="429">
          <cell r="C429">
            <v>421</v>
          </cell>
          <cell r="D429">
            <v>1990</v>
          </cell>
          <cell r="E429" t="str">
            <v>HYDRO ONE NETWORKS INC.</v>
          </cell>
          <cell r="F429">
            <v>4638344</v>
          </cell>
        </row>
        <row r="430">
          <cell r="C430">
            <v>422</v>
          </cell>
          <cell r="D430">
            <v>1990</v>
          </cell>
          <cell r="E430" t="str">
            <v>HYDRO ONE NETWORKS INC.</v>
          </cell>
          <cell r="F430">
            <v>547000</v>
          </cell>
        </row>
        <row r="431">
          <cell r="C431">
            <v>423</v>
          </cell>
          <cell r="D431">
            <v>1990</v>
          </cell>
          <cell r="E431" t="str">
            <v>HYDRO ONE NETWORKS INC.</v>
          </cell>
          <cell r="F431">
            <v>935523</v>
          </cell>
        </row>
        <row r="432">
          <cell r="C432">
            <v>424</v>
          </cell>
          <cell r="D432">
            <v>1990</v>
          </cell>
          <cell r="E432" t="str">
            <v>HYDRO ONE NETWORKS INC.</v>
          </cell>
          <cell r="F432">
            <v>1181131</v>
          </cell>
        </row>
        <row r="433">
          <cell r="C433">
            <v>425</v>
          </cell>
          <cell r="D433">
            <v>1990</v>
          </cell>
          <cell r="E433" t="str">
            <v>HYDRO ONE NETWORKS INC.</v>
          </cell>
          <cell r="F433">
            <v>3289470</v>
          </cell>
        </row>
        <row r="434">
          <cell r="C434">
            <v>426</v>
          </cell>
          <cell r="D434">
            <v>1990</v>
          </cell>
          <cell r="E434" t="str">
            <v>HYDRO ONE NETWORKS INC.</v>
          </cell>
          <cell r="F434">
            <v>1715696</v>
          </cell>
        </row>
        <row r="435">
          <cell r="C435">
            <v>427</v>
          </cell>
          <cell r="D435">
            <v>1990</v>
          </cell>
          <cell r="E435" t="str">
            <v>HYDRO ONE NETWORKS INC.</v>
          </cell>
          <cell r="F435">
            <v>3004075</v>
          </cell>
        </row>
        <row r="436">
          <cell r="C436">
            <v>428</v>
          </cell>
          <cell r="D436">
            <v>1990</v>
          </cell>
          <cell r="E436" t="str">
            <v>HYDRO ONE NETWORKS INC.</v>
          </cell>
          <cell r="F436">
            <v>1963494</v>
          </cell>
        </row>
        <row r="437">
          <cell r="C437">
            <v>429</v>
          </cell>
          <cell r="D437">
            <v>1990</v>
          </cell>
          <cell r="E437" t="str">
            <v>HYDRO ONE NETWORKS INC.</v>
          </cell>
          <cell r="F437">
            <v>781213</v>
          </cell>
        </row>
        <row r="438">
          <cell r="C438">
            <v>430</v>
          </cell>
          <cell r="D438">
            <v>1990</v>
          </cell>
          <cell r="E438" t="str">
            <v>HYDRO ONE NETWORKS INC.</v>
          </cell>
          <cell r="F438">
            <v>567423</v>
          </cell>
        </row>
        <row r="439">
          <cell r="C439">
            <v>431</v>
          </cell>
          <cell r="D439">
            <v>1990</v>
          </cell>
          <cell r="E439" t="str">
            <v>HYDRO ONE NETWORKS INC.</v>
          </cell>
          <cell r="F439">
            <v>346955</v>
          </cell>
        </row>
        <row r="440">
          <cell r="C440">
            <v>432</v>
          </cell>
          <cell r="D440">
            <v>1990</v>
          </cell>
          <cell r="E440" t="str">
            <v>HYDRO ONE NETWORKS INC.</v>
          </cell>
          <cell r="F440">
            <v>594215</v>
          </cell>
        </row>
        <row r="441">
          <cell r="C441">
            <v>433</v>
          </cell>
          <cell r="D441">
            <v>1990</v>
          </cell>
          <cell r="E441" t="str">
            <v>HYDRO ONE NETWORKS INC.</v>
          </cell>
          <cell r="F441">
            <v>120135</v>
          </cell>
        </row>
        <row r="442">
          <cell r="C442">
            <v>434</v>
          </cell>
          <cell r="D442">
            <v>1990</v>
          </cell>
          <cell r="E442" t="str">
            <v>HYDRO ONE NETWORKS INC.</v>
          </cell>
          <cell r="F442">
            <v>9058905</v>
          </cell>
        </row>
        <row r="443">
          <cell r="C443">
            <v>435</v>
          </cell>
          <cell r="D443">
            <v>1990</v>
          </cell>
          <cell r="E443" t="str">
            <v>HYDRO ONE NETWORKS INC.</v>
          </cell>
          <cell r="F443">
            <v>503321</v>
          </cell>
        </row>
        <row r="444">
          <cell r="C444">
            <v>436</v>
          </cell>
          <cell r="D444">
            <v>1990</v>
          </cell>
          <cell r="E444" t="str">
            <v>HYDRO ONE NETWORKS INC.</v>
          </cell>
          <cell r="F444">
            <v>871487</v>
          </cell>
        </row>
        <row r="445">
          <cell r="C445">
            <v>437</v>
          </cell>
          <cell r="D445">
            <v>1990</v>
          </cell>
          <cell r="E445" t="str">
            <v>HYDRO ONE NETWORKS INC.</v>
          </cell>
          <cell r="F445">
            <v>71489</v>
          </cell>
        </row>
        <row r="446">
          <cell r="C446">
            <v>438</v>
          </cell>
          <cell r="D446">
            <v>1990</v>
          </cell>
          <cell r="E446" t="str">
            <v>HYDRO ONE NETWORKS INC.</v>
          </cell>
          <cell r="F446">
            <v>383741</v>
          </cell>
        </row>
        <row r="447">
          <cell r="C447">
            <v>439</v>
          </cell>
          <cell r="D447">
            <v>1990</v>
          </cell>
          <cell r="E447" t="str">
            <v>HYDRO ONE NETWORKS INC.</v>
          </cell>
          <cell r="F447">
            <v>4659354</v>
          </cell>
        </row>
        <row r="448">
          <cell r="C448">
            <v>440</v>
          </cell>
          <cell r="D448">
            <v>1990</v>
          </cell>
          <cell r="E448" t="str">
            <v>HYDRO ONE NETWORKS INC.</v>
          </cell>
          <cell r="F448">
            <v>197543</v>
          </cell>
        </row>
        <row r="449">
          <cell r="C449">
            <v>441</v>
          </cell>
          <cell r="D449">
            <v>1990</v>
          </cell>
          <cell r="E449" t="str">
            <v>HYDRO ONE NETWORKS INC.</v>
          </cell>
          <cell r="F449">
            <v>629132</v>
          </cell>
        </row>
        <row r="450">
          <cell r="C450">
            <v>442</v>
          </cell>
          <cell r="D450">
            <v>1990</v>
          </cell>
          <cell r="E450" t="str">
            <v>HYDRO OTTAWA LIMITED</v>
          </cell>
          <cell r="F450">
            <v>1474310</v>
          </cell>
        </row>
        <row r="451">
          <cell r="C451">
            <v>443</v>
          </cell>
          <cell r="D451">
            <v>1990</v>
          </cell>
          <cell r="E451" t="str">
            <v>HYDRO OTTAWA LIMITED</v>
          </cell>
          <cell r="F451">
            <v>1648043</v>
          </cell>
        </row>
        <row r="452">
          <cell r="C452">
            <v>444</v>
          </cell>
          <cell r="D452">
            <v>1990</v>
          </cell>
          <cell r="E452" t="str">
            <v>HYDRO OTTAWA LIMITED</v>
          </cell>
          <cell r="F452">
            <v>29483136</v>
          </cell>
        </row>
        <row r="453">
          <cell r="C453">
            <v>445</v>
          </cell>
          <cell r="D453">
            <v>1990</v>
          </cell>
          <cell r="E453" t="str">
            <v>HYDRO OTTAWA LIMITED</v>
          </cell>
          <cell r="F453">
            <v>52719158</v>
          </cell>
        </row>
        <row r="454">
          <cell r="C454">
            <v>446</v>
          </cell>
          <cell r="D454">
            <v>1990</v>
          </cell>
          <cell r="E454" t="str">
            <v>HYDRO OTTAWA LIMITED</v>
          </cell>
          <cell r="F454">
            <v>55158871</v>
          </cell>
        </row>
        <row r="455">
          <cell r="C455">
            <v>447</v>
          </cell>
          <cell r="D455">
            <v>1990</v>
          </cell>
          <cell r="E455" t="str">
            <v>LAKEFRONT UTILITIES INC.</v>
          </cell>
          <cell r="F455">
            <v>1221441</v>
          </cell>
        </row>
        <row r="456">
          <cell r="C456">
            <v>448</v>
          </cell>
          <cell r="D456">
            <v>1990</v>
          </cell>
          <cell r="E456" t="str">
            <v>LAKELAND POWER DISTRIBUTION LTD.</v>
          </cell>
          <cell r="F456">
            <v>488282</v>
          </cell>
        </row>
        <row r="457">
          <cell r="C457">
            <v>449</v>
          </cell>
          <cell r="D457">
            <v>1990</v>
          </cell>
          <cell r="E457" t="str">
            <v>LAKELAND POWER DISTRIBUTION LTD.</v>
          </cell>
          <cell r="F457">
            <v>2479377</v>
          </cell>
        </row>
        <row r="458">
          <cell r="C458">
            <v>450</v>
          </cell>
          <cell r="D458">
            <v>1990</v>
          </cell>
          <cell r="E458" t="str">
            <v>LAKELAND POWER DISTRIBUTION LTD.</v>
          </cell>
          <cell r="F458">
            <v>203997</v>
          </cell>
        </row>
        <row r="459">
          <cell r="C459">
            <v>451</v>
          </cell>
          <cell r="D459">
            <v>1990</v>
          </cell>
          <cell r="E459" t="str">
            <v>LAKELAND POWER DISTRIBUTION LTD.</v>
          </cell>
          <cell r="F459">
            <v>643346</v>
          </cell>
        </row>
        <row r="460">
          <cell r="C460">
            <v>452</v>
          </cell>
          <cell r="D460">
            <v>1990</v>
          </cell>
          <cell r="E460" t="str">
            <v>LONDON HYDRO INC.</v>
          </cell>
          <cell r="F460">
            <v>143316885</v>
          </cell>
        </row>
        <row r="461">
          <cell r="C461">
            <v>453</v>
          </cell>
          <cell r="D461">
            <v>1990</v>
          </cell>
          <cell r="E461" t="str">
            <v>MIDDLESEX POWER DISTRIBUTION CORPORATION</v>
          </cell>
          <cell r="F461">
            <v>459922</v>
          </cell>
        </row>
        <row r="462">
          <cell r="C462">
            <v>454</v>
          </cell>
          <cell r="D462">
            <v>1990</v>
          </cell>
          <cell r="E462" t="str">
            <v>MIDDLESEX POWER DISTRIBUTION CORPORATION</v>
          </cell>
          <cell r="F462">
            <v>90612</v>
          </cell>
        </row>
        <row r="463">
          <cell r="C463">
            <v>455</v>
          </cell>
          <cell r="D463">
            <v>1990</v>
          </cell>
          <cell r="E463" t="str">
            <v>MIDDLESEX POWER DISTRIBUTION CORPORATION</v>
          </cell>
          <cell r="F463">
            <v>758483</v>
          </cell>
        </row>
        <row r="464">
          <cell r="C464">
            <v>456</v>
          </cell>
          <cell r="D464">
            <v>1990</v>
          </cell>
          <cell r="E464" t="str">
            <v>MIDDLESEX POWER DISTRIBUTION CORPORATION</v>
          </cell>
          <cell r="F464">
            <v>815536</v>
          </cell>
        </row>
        <row r="465">
          <cell r="C465">
            <v>457</v>
          </cell>
          <cell r="D465">
            <v>1990</v>
          </cell>
          <cell r="E465" t="str">
            <v>NIAGARA PENINSULA ENERGY INC.</v>
          </cell>
          <cell r="F465">
            <v>42717297</v>
          </cell>
        </row>
        <row r="466">
          <cell r="C466">
            <v>458</v>
          </cell>
          <cell r="D466">
            <v>1990</v>
          </cell>
          <cell r="E466" t="str">
            <v>NORFOLK POWER DISTRIBUTION INC.</v>
          </cell>
          <cell r="F466">
            <v>1969456</v>
          </cell>
        </row>
        <row r="467">
          <cell r="C467">
            <v>459</v>
          </cell>
          <cell r="D467">
            <v>1990</v>
          </cell>
          <cell r="E467" t="str">
            <v>NORFOLK POWER DISTRIBUTION INC.</v>
          </cell>
          <cell r="F467">
            <v>8404456</v>
          </cell>
        </row>
        <row r="468">
          <cell r="C468">
            <v>460</v>
          </cell>
          <cell r="D468">
            <v>1990</v>
          </cell>
          <cell r="E468" t="str">
            <v>NORTHERN ONTARIO WIRES INC.</v>
          </cell>
          <cell r="F468">
            <v>1555005</v>
          </cell>
        </row>
        <row r="469">
          <cell r="C469">
            <v>461</v>
          </cell>
          <cell r="D469">
            <v>1990</v>
          </cell>
          <cell r="E469" t="str">
            <v>NORTHERN ONTARIO WIRES INC.</v>
          </cell>
          <cell r="F469">
            <v>2288546</v>
          </cell>
        </row>
        <row r="470">
          <cell r="C470">
            <v>462</v>
          </cell>
          <cell r="D470">
            <v>1990</v>
          </cell>
          <cell r="E470" t="str">
            <v>OTTAWA RIVER POWER CORPORATION</v>
          </cell>
          <cell r="F470">
            <v>382808</v>
          </cell>
        </row>
        <row r="471">
          <cell r="C471">
            <v>463</v>
          </cell>
          <cell r="D471">
            <v>1990</v>
          </cell>
          <cell r="E471" t="str">
            <v>OTTAWA RIVER POWER CORPORATION</v>
          </cell>
          <cell r="F471">
            <v>311700</v>
          </cell>
        </row>
        <row r="472">
          <cell r="C472">
            <v>464</v>
          </cell>
          <cell r="D472">
            <v>1990</v>
          </cell>
          <cell r="E472" t="str">
            <v>OTTAWA RIVER POWER CORPORATION</v>
          </cell>
          <cell r="F472">
            <v>2198456</v>
          </cell>
        </row>
        <row r="473">
          <cell r="C473">
            <v>465</v>
          </cell>
          <cell r="D473">
            <v>1990</v>
          </cell>
          <cell r="E473" t="str">
            <v>NIAGARA PENINSULA ENERGY INC.</v>
          </cell>
          <cell r="F473">
            <v>1073178</v>
          </cell>
        </row>
        <row r="474">
          <cell r="C474">
            <v>466</v>
          </cell>
          <cell r="D474">
            <v>1990</v>
          </cell>
          <cell r="E474" t="str">
            <v>NIAGARA PENINSULA ENERGY INC.</v>
          </cell>
          <cell r="F474">
            <v>472026</v>
          </cell>
        </row>
        <row r="475">
          <cell r="C475">
            <v>467</v>
          </cell>
          <cell r="D475">
            <v>1990</v>
          </cell>
          <cell r="E475" t="str">
            <v>PETERBOROUGH DISTRIBUTION INCORPORATED</v>
          </cell>
          <cell r="F475">
            <v>667098</v>
          </cell>
        </row>
        <row r="476">
          <cell r="C476">
            <v>468</v>
          </cell>
          <cell r="D476">
            <v>1990</v>
          </cell>
          <cell r="E476" t="str">
            <v>PETERBOROUGH DISTRIBUTION INCORPORATED</v>
          </cell>
          <cell r="F476">
            <v>1658050</v>
          </cell>
        </row>
        <row r="477">
          <cell r="C477">
            <v>469</v>
          </cell>
          <cell r="D477">
            <v>1990</v>
          </cell>
          <cell r="E477" t="str">
            <v>POWERSTREAM INC.</v>
          </cell>
          <cell r="F477">
            <v>20387429</v>
          </cell>
        </row>
        <row r="478">
          <cell r="C478">
            <v>470</v>
          </cell>
          <cell r="D478">
            <v>1990</v>
          </cell>
          <cell r="E478" t="str">
            <v>POWERSTREAM INC.</v>
          </cell>
          <cell r="F478">
            <v>95315918</v>
          </cell>
        </row>
        <row r="479">
          <cell r="C479">
            <v>471</v>
          </cell>
          <cell r="D479">
            <v>1990</v>
          </cell>
          <cell r="E479" t="str">
            <v>POWERSTREAM INC.</v>
          </cell>
          <cell r="F479">
            <v>124213472</v>
          </cell>
        </row>
        <row r="480">
          <cell r="C480">
            <v>472</v>
          </cell>
          <cell r="D480">
            <v>1990</v>
          </cell>
          <cell r="E480" t="str">
            <v>POWERSTREAM INC.</v>
          </cell>
          <cell r="F480">
            <v>69435538</v>
          </cell>
        </row>
        <row r="481">
          <cell r="C481">
            <v>473</v>
          </cell>
          <cell r="D481">
            <v>1990</v>
          </cell>
          <cell r="E481" t="str">
            <v>RIDEAU ST. LAWRENCE DISTRIBUTION INC.</v>
          </cell>
          <cell r="F481">
            <v>1485671</v>
          </cell>
        </row>
        <row r="482">
          <cell r="C482">
            <v>474</v>
          </cell>
          <cell r="D482">
            <v>1990</v>
          </cell>
          <cell r="E482" t="str">
            <v>VERIDIAN CONNECTIONS INC.</v>
          </cell>
          <cell r="F482">
            <v>19799072</v>
          </cell>
        </row>
        <row r="483">
          <cell r="C483">
            <v>475</v>
          </cell>
          <cell r="D483">
            <v>1990</v>
          </cell>
          <cell r="E483" t="str">
            <v>VERIDIAN CONNECTIONS INC.</v>
          </cell>
          <cell r="F483">
            <v>11887119</v>
          </cell>
        </row>
        <row r="484">
          <cell r="C484">
            <v>476</v>
          </cell>
          <cell r="D484">
            <v>1990</v>
          </cell>
          <cell r="E484" t="str">
            <v>VERIDIAN CONNECTIONS INC.</v>
          </cell>
          <cell r="F484">
            <v>2452699</v>
          </cell>
        </row>
        <row r="485">
          <cell r="C485">
            <v>477</v>
          </cell>
          <cell r="D485">
            <v>1990</v>
          </cell>
          <cell r="E485" t="str">
            <v>VERIDIAN CONNECTIONS INC.</v>
          </cell>
          <cell r="F485">
            <v>34229516</v>
          </cell>
        </row>
        <row r="486">
          <cell r="C486">
            <v>478</v>
          </cell>
          <cell r="D486">
            <v>1990</v>
          </cell>
          <cell r="E486" t="str">
            <v>VERIDIAN CONNECTIONS INC.</v>
          </cell>
          <cell r="F486">
            <v>6092698</v>
          </cell>
        </row>
        <row r="487">
          <cell r="C487">
            <v>479</v>
          </cell>
          <cell r="D487">
            <v>1990</v>
          </cell>
          <cell r="E487" t="str">
            <v>VERIDIAN CONNECTIONS INC.</v>
          </cell>
          <cell r="F487">
            <v>2424878</v>
          </cell>
        </row>
        <row r="488">
          <cell r="C488">
            <v>480</v>
          </cell>
          <cell r="D488">
            <v>1990</v>
          </cell>
          <cell r="E488" t="str">
            <v>VERIDIAN CONNECTIONS INC.</v>
          </cell>
          <cell r="F488">
            <v>1473252</v>
          </cell>
        </row>
        <row r="489">
          <cell r="C489">
            <v>481</v>
          </cell>
          <cell r="D489">
            <v>1990</v>
          </cell>
          <cell r="E489" t="str">
            <v>WELLINGTON NORTH POWER INC.</v>
          </cell>
          <cell r="F489">
            <v>96920</v>
          </cell>
        </row>
        <row r="490">
          <cell r="C490">
            <v>482</v>
          </cell>
          <cell r="D490">
            <v>1990</v>
          </cell>
          <cell r="E490" t="str">
            <v>WESTARIO POWER INC.</v>
          </cell>
          <cell r="F490">
            <v>2734669</v>
          </cell>
        </row>
        <row r="491">
          <cell r="C491">
            <v>483</v>
          </cell>
          <cell r="D491">
            <v>1990</v>
          </cell>
          <cell r="E491" t="str">
            <v>WESTARIO POWER INC.</v>
          </cell>
          <cell r="F491">
            <v>3720398</v>
          </cell>
        </row>
        <row r="492">
          <cell r="C492">
            <v>484</v>
          </cell>
          <cell r="D492">
            <v>1990</v>
          </cell>
          <cell r="E492" t="str">
            <v>WESTARIO POWER INC.</v>
          </cell>
          <cell r="F492">
            <v>2218808</v>
          </cell>
        </row>
        <row r="493">
          <cell r="C493">
            <v>485</v>
          </cell>
          <cell r="D493">
            <v>1990</v>
          </cell>
          <cell r="E493" t="str">
            <v>WESTARIO POWER INC.</v>
          </cell>
          <cell r="F493">
            <v>2029804</v>
          </cell>
        </row>
        <row r="494">
          <cell r="C494">
            <v>486</v>
          </cell>
          <cell r="D494">
            <v>1990</v>
          </cell>
          <cell r="E494" t="str">
            <v>VERIDIAN CONNECTIONS INC.</v>
          </cell>
          <cell r="F494">
            <v>27858750</v>
          </cell>
        </row>
        <row r="495">
          <cell r="C495">
            <v>487</v>
          </cell>
          <cell r="D495">
            <v>1990</v>
          </cell>
          <cell r="E495" t="str">
            <v>ALLISTON</v>
          </cell>
          <cell r="F495">
            <v>3077199</v>
          </cell>
        </row>
        <row r="496">
          <cell r="C496">
            <v>488</v>
          </cell>
          <cell r="D496">
            <v>1990</v>
          </cell>
          <cell r="E496" t="str">
            <v>ANCASTER HYDRO-ELECTRIC COMMISSION</v>
          </cell>
          <cell r="F496">
            <v>2507171</v>
          </cell>
        </row>
        <row r="497">
          <cell r="C497">
            <v>489</v>
          </cell>
          <cell r="D497">
            <v>1990</v>
          </cell>
          <cell r="E497" t="str">
            <v>ATIKOKAN HYDRO INC.</v>
          </cell>
          <cell r="F497">
            <v>2869810</v>
          </cell>
        </row>
        <row r="498">
          <cell r="C498">
            <v>490</v>
          </cell>
          <cell r="D498">
            <v>1990</v>
          </cell>
          <cell r="E498" t="str">
            <v>AURORA HYDRO CONNECTIONS LIMITED</v>
          </cell>
          <cell r="F498">
            <v>20387429</v>
          </cell>
        </row>
        <row r="499">
          <cell r="C499">
            <v>491</v>
          </cell>
          <cell r="D499">
            <v>1990</v>
          </cell>
          <cell r="E499" t="str">
            <v>AYLMER PUBLIC UTILITIES COMMISSION</v>
          </cell>
          <cell r="F499">
            <v>2290478</v>
          </cell>
        </row>
        <row r="500">
          <cell r="C500">
            <v>492</v>
          </cell>
          <cell r="D500">
            <v>1990</v>
          </cell>
          <cell r="E500" t="str">
            <v>BEETON</v>
          </cell>
          <cell r="F500">
            <v>1004511</v>
          </cell>
        </row>
        <row r="501">
          <cell r="C501">
            <v>493</v>
          </cell>
          <cell r="D501">
            <v>1990</v>
          </cell>
          <cell r="E501" t="str">
            <v>BLUE MOUNTAINS HYDRO SERVICES COMPANY INC.</v>
          </cell>
          <cell r="F501">
            <v>1376547</v>
          </cell>
        </row>
        <row r="502">
          <cell r="C502">
            <v>494</v>
          </cell>
          <cell r="D502">
            <v>1990</v>
          </cell>
          <cell r="E502" t="str">
            <v>BOARD OF LIGHT &amp; HEAT COMM. OF THE CITY OF GUELPH</v>
          </cell>
          <cell r="F502">
            <v>49907228</v>
          </cell>
        </row>
        <row r="503">
          <cell r="C503">
            <v>495</v>
          </cell>
          <cell r="D503">
            <v>1990</v>
          </cell>
          <cell r="E503" t="str">
            <v>BRADFORD WEST GWILLIMBURY PUBLIC UTILITIES COMMISSION</v>
          </cell>
          <cell r="F503">
            <v>5974160</v>
          </cell>
        </row>
        <row r="504">
          <cell r="C504">
            <v>496</v>
          </cell>
          <cell r="D504">
            <v>1990</v>
          </cell>
          <cell r="E504" t="str">
            <v>BROCK HYDRO-ELECTRIC COMMISSION</v>
          </cell>
          <cell r="F504">
            <v>1880172</v>
          </cell>
        </row>
        <row r="505">
          <cell r="C505">
            <v>497</v>
          </cell>
          <cell r="D505">
            <v>1990</v>
          </cell>
          <cell r="E505" t="str">
            <v>BURLINGTON HYDRO INC.</v>
          </cell>
          <cell r="F505">
            <v>142359454</v>
          </cell>
        </row>
        <row r="506">
          <cell r="C506">
            <v>498</v>
          </cell>
          <cell r="D506">
            <v>1990</v>
          </cell>
          <cell r="E506" t="str">
            <v>CAMBRIDGE AND NORTH DUMFRIES HYDRO INC.</v>
          </cell>
          <cell r="F506">
            <v>108516394</v>
          </cell>
        </row>
        <row r="507">
          <cell r="C507">
            <v>499</v>
          </cell>
          <cell r="D507">
            <v>1990</v>
          </cell>
          <cell r="E507" t="str">
            <v>CHAPLEAU PUBLIC UTILITIES CORPORATION</v>
          </cell>
          <cell r="F507">
            <v>2893450</v>
          </cell>
        </row>
        <row r="508">
          <cell r="C508">
            <v>500</v>
          </cell>
          <cell r="D508">
            <v>1990</v>
          </cell>
          <cell r="E508" t="str">
            <v>CLINTON POWER CORPORATION</v>
          </cell>
          <cell r="F508">
            <v>2751254</v>
          </cell>
        </row>
        <row r="509">
          <cell r="C509">
            <v>501</v>
          </cell>
          <cell r="D509">
            <v>1990</v>
          </cell>
          <cell r="E509" t="str">
            <v>COCHRANE POWER CORPORATION</v>
          </cell>
          <cell r="F509">
            <v>2500386</v>
          </cell>
        </row>
        <row r="510">
          <cell r="C510">
            <v>502</v>
          </cell>
          <cell r="D510">
            <v>1990</v>
          </cell>
          <cell r="E510" t="str">
            <v>COTTAM HYDRO-ELECTRIC SYSTEM</v>
          </cell>
          <cell r="F510">
            <v>740209</v>
          </cell>
        </row>
        <row r="511">
          <cell r="C511">
            <v>503</v>
          </cell>
          <cell r="D511">
            <v>1990</v>
          </cell>
          <cell r="E511" t="str">
            <v>CHATHAM-KENT HYDRO INC.</v>
          </cell>
          <cell r="F511">
            <v>1068741</v>
          </cell>
        </row>
        <row r="512">
          <cell r="C512">
            <v>504</v>
          </cell>
          <cell r="D512">
            <v>1990</v>
          </cell>
          <cell r="E512" t="str">
            <v>NA</v>
          </cell>
          <cell r="F512">
            <v>459922</v>
          </cell>
        </row>
        <row r="513">
          <cell r="C513">
            <v>505</v>
          </cell>
          <cell r="D513">
            <v>1990</v>
          </cell>
          <cell r="E513" t="str">
            <v>ELMWOOD HYDRO-ELECTRIC SYSTEM</v>
          </cell>
          <cell r="F513">
            <v>98161</v>
          </cell>
        </row>
        <row r="514">
          <cell r="C514">
            <v>506</v>
          </cell>
          <cell r="D514">
            <v>1990</v>
          </cell>
          <cell r="E514" t="str">
            <v>ER-2000-0063</v>
          </cell>
          <cell r="F514">
            <v>24628072</v>
          </cell>
        </row>
        <row r="515">
          <cell r="C515">
            <v>507</v>
          </cell>
          <cell r="D515">
            <v>1990</v>
          </cell>
          <cell r="E515" t="str">
            <v>ESSEX HYDRO-ELECTRIC COMMISSION</v>
          </cell>
          <cell r="F515">
            <v>2551347</v>
          </cell>
        </row>
        <row r="516">
          <cell r="C516">
            <v>508</v>
          </cell>
          <cell r="D516">
            <v>1990</v>
          </cell>
          <cell r="E516" t="str">
            <v>FORT FRANCES POWER CORPORATION</v>
          </cell>
          <cell r="F516">
            <v>12521272</v>
          </cell>
        </row>
        <row r="517">
          <cell r="C517">
            <v>509</v>
          </cell>
          <cell r="D517">
            <v>1990</v>
          </cell>
          <cell r="E517" t="str">
            <v>GRAND VALLEY ENERGY INC.</v>
          </cell>
          <cell r="F517">
            <v>1528436</v>
          </cell>
        </row>
        <row r="518">
          <cell r="C518">
            <v>510</v>
          </cell>
          <cell r="D518">
            <v>1990</v>
          </cell>
          <cell r="E518" t="str">
            <v>GRAVENHURST HYDRO ELECTRIC INC.</v>
          </cell>
          <cell r="F518">
            <v>2452699</v>
          </cell>
        </row>
        <row r="519">
          <cell r="C519">
            <v>511</v>
          </cell>
          <cell r="D519">
            <v>1990</v>
          </cell>
          <cell r="E519" t="str">
            <v>GRIMSBY POWER INCORPORATED</v>
          </cell>
          <cell r="F519">
            <v>17219530</v>
          </cell>
        </row>
        <row r="520">
          <cell r="C520">
            <v>512</v>
          </cell>
          <cell r="D520">
            <v>1990</v>
          </cell>
          <cell r="E520" t="str">
            <v>GUELPH/ERAMOSA HYDRO-ELECTRIC COMMISSION</v>
          </cell>
          <cell r="F520">
            <v>1623469</v>
          </cell>
        </row>
        <row r="521">
          <cell r="C521">
            <v>513</v>
          </cell>
          <cell r="D521">
            <v>1990</v>
          </cell>
          <cell r="E521" t="str">
            <v>HALDIMAND HYDRO-ELECTRIC COMMISSION</v>
          </cell>
          <cell r="F521">
            <v>2701436</v>
          </cell>
        </row>
        <row r="522">
          <cell r="C522">
            <v>514</v>
          </cell>
          <cell r="D522">
            <v>1990</v>
          </cell>
          <cell r="E522" t="str">
            <v>HALTON HILLS HYDRO INC.</v>
          </cell>
          <cell r="F522">
            <v>42266252</v>
          </cell>
        </row>
        <row r="523">
          <cell r="C523">
            <v>515</v>
          </cell>
          <cell r="D523">
            <v>1990</v>
          </cell>
          <cell r="E523" t="str">
            <v>HORIZON UTILITIES CORPORATION</v>
          </cell>
          <cell r="F523">
            <v>140402698</v>
          </cell>
        </row>
        <row r="524">
          <cell r="C524">
            <v>516</v>
          </cell>
          <cell r="D524">
            <v>1990</v>
          </cell>
          <cell r="E524" t="str">
            <v>HEARST POWER DISTRIBUTION COMPANY LIMITED</v>
          </cell>
          <cell r="F524">
            <v>4024300</v>
          </cell>
        </row>
        <row r="525">
          <cell r="C525">
            <v>517</v>
          </cell>
          <cell r="D525">
            <v>1990</v>
          </cell>
          <cell r="E525" t="str">
            <v>ESSEX POWERLINES CORPORATION</v>
          </cell>
          <cell r="F525">
            <v>6061909</v>
          </cell>
        </row>
        <row r="526">
          <cell r="C526">
            <v>518</v>
          </cell>
          <cell r="D526">
            <v>1990</v>
          </cell>
          <cell r="E526" t="str">
            <v>HYDRO HAWKESBURY INC.</v>
          </cell>
          <cell r="F526">
            <v>3180846</v>
          </cell>
        </row>
        <row r="527">
          <cell r="C527">
            <v>519</v>
          </cell>
          <cell r="D527">
            <v>1990</v>
          </cell>
          <cell r="E527" t="str">
            <v>HYDRO ONE BRAMPTON NETWORKS INC.</v>
          </cell>
          <cell r="F527">
            <v>297760696</v>
          </cell>
        </row>
        <row r="528">
          <cell r="C528">
            <v>520</v>
          </cell>
          <cell r="D528">
            <v>1990</v>
          </cell>
          <cell r="E528" t="str">
            <v>HYDRO OTTAWA LIMITED</v>
          </cell>
          <cell r="F528">
            <v>192427726</v>
          </cell>
        </row>
        <row r="529">
          <cell r="C529">
            <v>521</v>
          </cell>
          <cell r="D529">
            <v>1990</v>
          </cell>
          <cell r="E529" t="str">
            <v>HYDRO VAUGHAN DISTRIBUTION INC.</v>
          </cell>
          <cell r="F529">
            <v>95315918</v>
          </cell>
        </row>
        <row r="530">
          <cell r="C530">
            <v>522</v>
          </cell>
          <cell r="D530">
            <v>1990</v>
          </cell>
          <cell r="E530" t="str">
            <v>ESSEX POWERLINES CORPORATION</v>
          </cell>
          <cell r="F530">
            <v>3655678</v>
          </cell>
        </row>
        <row r="531">
          <cell r="C531">
            <v>523</v>
          </cell>
          <cell r="D531">
            <v>1990</v>
          </cell>
          <cell r="E531" t="str">
            <v>HYDRO-ELECTRIC COMMISSION OF SOUTH DUMFRIES</v>
          </cell>
          <cell r="F531">
            <v>437694</v>
          </cell>
        </row>
        <row r="532">
          <cell r="C532">
            <v>524</v>
          </cell>
          <cell r="D532">
            <v>1990</v>
          </cell>
          <cell r="E532" t="str">
            <v>BRANTFORD POWER INC.</v>
          </cell>
          <cell r="F532">
            <v>36765687</v>
          </cell>
        </row>
        <row r="533">
          <cell r="C533">
            <v>525</v>
          </cell>
          <cell r="D533">
            <v>1990</v>
          </cell>
          <cell r="E533" t="str">
            <v>OTTAWA RIVER POWER CORPORATION</v>
          </cell>
          <cell r="F533">
            <v>9138559</v>
          </cell>
        </row>
        <row r="534">
          <cell r="C534">
            <v>526</v>
          </cell>
          <cell r="D534">
            <v>1990</v>
          </cell>
          <cell r="E534" t="str">
            <v>BLUEWATER POWER DISTRIBUTION CORPORATION</v>
          </cell>
          <cell r="F534">
            <v>18810340</v>
          </cell>
        </row>
        <row r="535">
          <cell r="C535">
            <v>527</v>
          </cell>
          <cell r="D535">
            <v>1990</v>
          </cell>
          <cell r="E535" t="str">
            <v>TORONTO HYDRO-ELECTRIC SYSTEM LIMITED</v>
          </cell>
          <cell r="F535">
            <v>34404052</v>
          </cell>
        </row>
        <row r="536">
          <cell r="C536">
            <v>528</v>
          </cell>
          <cell r="D536">
            <v>1990</v>
          </cell>
          <cell r="E536" t="str">
            <v>TORONTO HYDRO-ELECTRIC SYSTEM LIMITED</v>
          </cell>
          <cell r="F536">
            <v>148864172</v>
          </cell>
        </row>
        <row r="537">
          <cell r="C537">
            <v>529</v>
          </cell>
          <cell r="D537">
            <v>1990</v>
          </cell>
          <cell r="E537" t="str">
            <v>TORONTO HYDRO-ELECTRIC SYSTEM LIMITED</v>
          </cell>
          <cell r="F537">
            <v>334153630</v>
          </cell>
        </row>
        <row r="538">
          <cell r="C538">
            <v>530</v>
          </cell>
          <cell r="D538">
            <v>1990</v>
          </cell>
          <cell r="E538" t="str">
            <v>TORONTO HYDRO-ELECTRIC SYSTEM LIMITED</v>
          </cell>
          <cell r="F538">
            <v>218389576</v>
          </cell>
        </row>
        <row r="539">
          <cell r="C539">
            <v>531</v>
          </cell>
          <cell r="D539">
            <v>1990</v>
          </cell>
          <cell r="E539" t="str">
            <v>TORONTO HYDRO-ELECTRIC SYSTEM LIMITED</v>
          </cell>
          <cell r="F539">
            <v>442506907</v>
          </cell>
        </row>
        <row r="540">
          <cell r="C540">
            <v>532</v>
          </cell>
          <cell r="D540">
            <v>1990</v>
          </cell>
          <cell r="E540" t="str">
            <v>TORONTO HYDRO-ELECTRIC SYSTEM LIMITED</v>
          </cell>
          <cell r="F540">
            <v>37684247</v>
          </cell>
        </row>
        <row r="541">
          <cell r="C541">
            <v>533</v>
          </cell>
          <cell r="D541">
            <v>1990</v>
          </cell>
          <cell r="E541" t="str">
            <v>CHATHAM-KENT HYDRO INC.</v>
          </cell>
          <cell r="F541">
            <v>256240</v>
          </cell>
        </row>
        <row r="542">
          <cell r="C542">
            <v>534</v>
          </cell>
          <cell r="D542">
            <v>1990</v>
          </cell>
          <cell r="E542" t="str">
            <v>LAKELAND POWER DISTRIBUTION LTD.</v>
          </cell>
          <cell r="F542">
            <v>3269308</v>
          </cell>
        </row>
        <row r="543">
          <cell r="C543">
            <v>535</v>
          </cell>
          <cell r="D543">
            <v>1990</v>
          </cell>
          <cell r="E543" t="str">
            <v>HYDRO-ELECTRIC COMMISSION OF THE TOWN OF CACHE BAY</v>
          </cell>
          <cell r="F543">
            <v>274147</v>
          </cell>
        </row>
        <row r="544">
          <cell r="C544">
            <v>536</v>
          </cell>
          <cell r="D544">
            <v>1990</v>
          </cell>
          <cell r="E544" t="str">
            <v>HYDRO-ELECTRIC COMMISSION OF THE TOWN OF HARRISTON</v>
          </cell>
          <cell r="F544">
            <v>1536132</v>
          </cell>
        </row>
        <row r="545">
          <cell r="C545">
            <v>537</v>
          </cell>
          <cell r="D545">
            <v>1990</v>
          </cell>
          <cell r="E545" t="str">
            <v>HYDRO-ELECTRIC COMMISSION OF THE TOWN OF HARROW</v>
          </cell>
          <cell r="F545">
            <v>1462427</v>
          </cell>
        </row>
        <row r="546">
          <cell r="C546">
            <v>538</v>
          </cell>
          <cell r="D546">
            <v>1990</v>
          </cell>
          <cell r="E546" t="str">
            <v>ESSEX POWERLINES CORPORATION</v>
          </cell>
          <cell r="F546">
            <v>6672840</v>
          </cell>
        </row>
        <row r="547">
          <cell r="C547">
            <v>539</v>
          </cell>
          <cell r="D547">
            <v>1990</v>
          </cell>
          <cell r="E547" t="str">
            <v>HYDRO-ELECTRIC COMMISSION OF THE TOWN OF PORT ELGIN</v>
          </cell>
          <cell r="F547">
            <v>4284524</v>
          </cell>
        </row>
        <row r="548">
          <cell r="C548">
            <v>540</v>
          </cell>
          <cell r="D548">
            <v>1990</v>
          </cell>
          <cell r="E548" t="str">
            <v>HYDRO-ELECTRIC COMMISSION OF THE TOWN OF STAYNER</v>
          </cell>
          <cell r="F548">
            <v>1560320</v>
          </cell>
        </row>
        <row r="549">
          <cell r="C549">
            <v>541</v>
          </cell>
          <cell r="D549">
            <v>1990</v>
          </cell>
          <cell r="E549" t="str">
            <v>HYDRO-ELECTRIC COMMISSION OF THE TOWN OF STURGEON FALLS</v>
          </cell>
          <cell r="F549">
            <v>2580621</v>
          </cell>
        </row>
        <row r="550">
          <cell r="C550">
            <v>542</v>
          </cell>
          <cell r="D550">
            <v>1990</v>
          </cell>
          <cell r="E550" t="str">
            <v>HYDRO-ELECTRIC COMMISSION OF THE TOWN OF VANKLEEK HILL</v>
          </cell>
          <cell r="F550">
            <v>1128361</v>
          </cell>
        </row>
        <row r="551">
          <cell r="C551">
            <v>543</v>
          </cell>
          <cell r="D551">
            <v>1990</v>
          </cell>
          <cell r="E551" t="str">
            <v>CHATHAM-KENT HYDRO INC.</v>
          </cell>
          <cell r="F551">
            <v>7368155</v>
          </cell>
        </row>
        <row r="552">
          <cell r="C552">
            <v>544</v>
          </cell>
          <cell r="D552">
            <v>1990</v>
          </cell>
          <cell r="E552" t="str">
            <v>WASAGA DISTRIBUTION INC.</v>
          </cell>
          <cell r="F552">
            <v>5978427</v>
          </cell>
        </row>
        <row r="553">
          <cell r="C553">
            <v>545</v>
          </cell>
          <cell r="D553">
            <v>1990</v>
          </cell>
          <cell r="E553" t="str">
            <v>ESPANOLA REGIONAL HYDRO DISTRIBUTION CORPORATION</v>
          </cell>
          <cell r="F553">
            <v>230585</v>
          </cell>
        </row>
        <row r="554">
          <cell r="C554">
            <v>546</v>
          </cell>
          <cell r="D554">
            <v>1990</v>
          </cell>
          <cell r="E554" t="str">
            <v>HYDRO-ELECTRIC COMMISSION OF THE TOWN OF WIARTON</v>
          </cell>
          <cell r="F554">
            <v>1361433</v>
          </cell>
        </row>
        <row r="555">
          <cell r="C555">
            <v>547</v>
          </cell>
          <cell r="D555">
            <v>1990</v>
          </cell>
          <cell r="E555" t="str">
            <v>BRANT COUNTY POWER INC.</v>
          </cell>
          <cell r="F555">
            <v>5015288</v>
          </cell>
        </row>
        <row r="556">
          <cell r="C556">
            <v>548</v>
          </cell>
          <cell r="D556">
            <v>1990</v>
          </cell>
          <cell r="E556" t="str">
            <v>HYDRO-ELECTRIC COMMISSION OF THE TOWNSHIP OF BURFORD</v>
          </cell>
          <cell r="F556">
            <v>488700</v>
          </cell>
        </row>
        <row r="557">
          <cell r="C557">
            <v>549</v>
          </cell>
          <cell r="D557">
            <v>1990</v>
          </cell>
          <cell r="E557" t="str">
            <v>HYDRO-ELECTRIC COMMISSION OF THE VILLAGE OF ALFRED</v>
          </cell>
          <cell r="F557">
            <v>428619</v>
          </cell>
        </row>
        <row r="558">
          <cell r="C558">
            <v>550</v>
          </cell>
          <cell r="D558">
            <v>1990</v>
          </cell>
          <cell r="E558" t="str">
            <v>HYDRO-ELECTRIC COMMISSION OF THE VILLAGE OF CLIFFORD</v>
          </cell>
          <cell r="F558">
            <v>280170</v>
          </cell>
        </row>
        <row r="559">
          <cell r="C559">
            <v>551</v>
          </cell>
          <cell r="D559">
            <v>1990</v>
          </cell>
          <cell r="E559" t="str">
            <v>CENTRE WELLINGTON HYDRO LTD.</v>
          </cell>
          <cell r="F559">
            <v>1304900</v>
          </cell>
        </row>
        <row r="560">
          <cell r="C560">
            <v>552</v>
          </cell>
          <cell r="D560">
            <v>1990</v>
          </cell>
          <cell r="E560" t="str">
            <v>HYDRO-ELECTRIC COMMISSION OF THE VILLAGE OF FINCH</v>
          </cell>
          <cell r="F560">
            <v>221710</v>
          </cell>
        </row>
        <row r="561">
          <cell r="C561">
            <v>553</v>
          </cell>
          <cell r="D561">
            <v>1990</v>
          </cell>
          <cell r="E561" t="str">
            <v>HYDRO-ELECTRIC COMMISSION OF THE VILLAGE OF FRANKFORD</v>
          </cell>
          <cell r="F561">
            <v>768222</v>
          </cell>
        </row>
        <row r="562">
          <cell r="C562">
            <v>554</v>
          </cell>
          <cell r="D562">
            <v>1990</v>
          </cell>
          <cell r="E562" t="str">
            <v>HYDRO-ELECTRIC COMMISSION OF THE VILLAGE OF L'ORIGNAL</v>
          </cell>
          <cell r="F562">
            <v>885354</v>
          </cell>
        </row>
        <row r="563">
          <cell r="C563">
            <v>555</v>
          </cell>
          <cell r="D563">
            <v>1990</v>
          </cell>
          <cell r="E563" t="str">
            <v>HYDRO-ELECTRIC COMMISSION OF THE VILLAGE OF LUCAN</v>
          </cell>
          <cell r="F563">
            <v>549291</v>
          </cell>
        </row>
        <row r="564">
          <cell r="C564">
            <v>556</v>
          </cell>
          <cell r="D564">
            <v>1990</v>
          </cell>
          <cell r="E564" t="str">
            <v>RIDEAU ST. LAWRENCE DISTRIBUTION INC.</v>
          </cell>
          <cell r="F564">
            <v>1526070</v>
          </cell>
        </row>
        <row r="565">
          <cell r="C565">
            <v>557</v>
          </cell>
          <cell r="D565">
            <v>1990</v>
          </cell>
          <cell r="E565" t="str">
            <v>HYDRO-ELECTRIC COMMISSION OF THE VILLAGE OF NEUSTADT</v>
          </cell>
          <cell r="F565">
            <v>243282</v>
          </cell>
        </row>
        <row r="566">
          <cell r="C566">
            <v>558</v>
          </cell>
          <cell r="D566">
            <v>1990</v>
          </cell>
          <cell r="E566" t="str">
            <v>HYDRO-ELECTRIC COMMISSION OF THE VILLAGE OF PAISLEY</v>
          </cell>
          <cell r="F566">
            <v>541590</v>
          </cell>
        </row>
        <row r="567">
          <cell r="C567">
            <v>559</v>
          </cell>
          <cell r="D567">
            <v>1990</v>
          </cell>
          <cell r="E567" t="str">
            <v>HYDRO-ELECTRIC COMMISSION OF THE VILLAGE OF PLANTAGENET</v>
          </cell>
          <cell r="F567">
            <v>383815</v>
          </cell>
        </row>
        <row r="568">
          <cell r="C568">
            <v>560</v>
          </cell>
          <cell r="D568">
            <v>1990</v>
          </cell>
          <cell r="E568" t="str">
            <v>HYDRO-ELECTRIC COMMISSION OF THE VILLAGE OF ST. CLAIR BEACH</v>
          </cell>
          <cell r="F568">
            <v>1713336</v>
          </cell>
        </row>
        <row r="569">
          <cell r="C569">
            <v>561</v>
          </cell>
          <cell r="D569">
            <v>1990</v>
          </cell>
          <cell r="E569" t="str">
            <v>HYDRO-ELECTRIC COMMISSION OF THE VILLAGE OF VICTORIA HARBOUR</v>
          </cell>
          <cell r="F569">
            <v>670509</v>
          </cell>
        </row>
        <row r="570">
          <cell r="C570">
            <v>562</v>
          </cell>
          <cell r="D570">
            <v>1990</v>
          </cell>
          <cell r="E570" t="str">
            <v>INNISFIL HYDRO DISTRIBUTION SYSTEMS LIMITED</v>
          </cell>
          <cell r="F570">
            <v>1107412</v>
          </cell>
        </row>
        <row r="571">
          <cell r="C571">
            <v>563</v>
          </cell>
          <cell r="D571">
            <v>1990</v>
          </cell>
          <cell r="E571" t="str">
            <v>KENORA HYDRO ELECTRIC CORPORATION LTD.</v>
          </cell>
          <cell r="F571">
            <v>11273088</v>
          </cell>
        </row>
        <row r="572">
          <cell r="C572">
            <v>564</v>
          </cell>
          <cell r="D572">
            <v>1990</v>
          </cell>
          <cell r="E572" t="str">
            <v>KINGSTON HYDRO CORPORATION</v>
          </cell>
          <cell r="F572">
            <v>73884216</v>
          </cell>
        </row>
        <row r="573">
          <cell r="C573">
            <v>565</v>
          </cell>
          <cell r="D573">
            <v>1990</v>
          </cell>
          <cell r="E573" t="str">
            <v>KINGSVILLE PUBLIC UTILITY COMMISSION</v>
          </cell>
          <cell r="F573">
            <v>3144911</v>
          </cell>
        </row>
        <row r="574">
          <cell r="C574">
            <v>566</v>
          </cell>
          <cell r="D574">
            <v>1990</v>
          </cell>
          <cell r="E574" t="str">
            <v>KITCHENER-WILMOT HYDRO INC.</v>
          </cell>
          <cell r="F574">
            <v>223536434</v>
          </cell>
        </row>
        <row r="575">
          <cell r="C575">
            <v>567</v>
          </cell>
          <cell r="D575">
            <v>1990</v>
          </cell>
          <cell r="E575" t="str">
            <v>LAKESHORE TOWNSHIP HEC</v>
          </cell>
          <cell r="F575">
            <v>1816201</v>
          </cell>
        </row>
        <row r="576">
          <cell r="C576">
            <v>568</v>
          </cell>
          <cell r="D576">
            <v>1990</v>
          </cell>
          <cell r="E576" t="str">
            <v>LINCOLN HYDRO-ELECTRIC COMMISSION</v>
          </cell>
          <cell r="F576">
            <v>1944757</v>
          </cell>
        </row>
        <row r="577">
          <cell r="C577">
            <v>569</v>
          </cell>
          <cell r="D577">
            <v>1990</v>
          </cell>
          <cell r="E577" t="str">
            <v>LONDON HYDRO UTILITIES SERVICES INC.</v>
          </cell>
          <cell r="F577">
            <v>143316885</v>
          </cell>
        </row>
        <row r="578">
          <cell r="C578">
            <v>570</v>
          </cell>
          <cell r="D578">
            <v>1990</v>
          </cell>
          <cell r="E578" t="str">
            <v>MARKHAM HYDRO DISTRIBUTION INC.</v>
          </cell>
          <cell r="F578">
            <v>124213472</v>
          </cell>
        </row>
        <row r="579">
          <cell r="C579">
            <v>571</v>
          </cell>
          <cell r="D579">
            <v>1990</v>
          </cell>
          <cell r="E579" t="str">
            <v>MARTINTOWN HYDRO SYSTEM</v>
          </cell>
          <cell r="F579">
            <v>84368</v>
          </cell>
        </row>
        <row r="580">
          <cell r="C580">
            <v>572</v>
          </cell>
          <cell r="D580">
            <v>1990</v>
          </cell>
          <cell r="E580" t="str">
            <v>MIDLAND POWER UTILITY CORPORATION</v>
          </cell>
          <cell r="F580">
            <v>12776090</v>
          </cell>
        </row>
        <row r="581">
          <cell r="C581">
            <v>573</v>
          </cell>
          <cell r="D581">
            <v>1990</v>
          </cell>
          <cell r="E581" t="str">
            <v>MILDMAY HYDRO-ELECTRIC COMMISSION</v>
          </cell>
          <cell r="F581">
            <v>513532</v>
          </cell>
        </row>
        <row r="582">
          <cell r="C582">
            <v>574</v>
          </cell>
          <cell r="D582">
            <v>1990</v>
          </cell>
          <cell r="E582" t="str">
            <v>MILTON HYDRO DISTRIBUTION INC.</v>
          </cell>
          <cell r="F582">
            <v>51596900</v>
          </cell>
        </row>
        <row r="583">
          <cell r="C583">
            <v>575</v>
          </cell>
          <cell r="D583">
            <v>1990</v>
          </cell>
          <cell r="E583" t="str">
            <v>NEPEAN HYDRO ELECTRIC COMMISSION</v>
          </cell>
          <cell r="F583">
            <v>52719158</v>
          </cell>
        </row>
        <row r="584">
          <cell r="C584">
            <v>576</v>
          </cell>
          <cell r="D584">
            <v>1990</v>
          </cell>
          <cell r="E584" t="str">
            <v>NEWBURGH</v>
          </cell>
          <cell r="F584">
            <v>465800</v>
          </cell>
        </row>
        <row r="585">
          <cell r="C585">
            <v>577</v>
          </cell>
          <cell r="D585">
            <v>1990</v>
          </cell>
          <cell r="E585" t="str">
            <v>NA</v>
          </cell>
          <cell r="F585">
            <v>90612</v>
          </cell>
        </row>
        <row r="586">
          <cell r="C586">
            <v>578</v>
          </cell>
          <cell r="D586">
            <v>1990</v>
          </cell>
          <cell r="E586" t="str">
            <v>NEWMARKET HYDRO LTD.</v>
          </cell>
          <cell r="F586">
            <v>28714937</v>
          </cell>
        </row>
        <row r="587">
          <cell r="C587">
            <v>579</v>
          </cell>
          <cell r="D587">
            <v>1990</v>
          </cell>
          <cell r="E587" t="str">
            <v>NIAGARA FALLS HYDRO INC.</v>
          </cell>
          <cell r="F587">
            <v>85434594</v>
          </cell>
        </row>
        <row r="588">
          <cell r="C588">
            <v>580</v>
          </cell>
          <cell r="D588">
            <v>1990</v>
          </cell>
          <cell r="E588" t="str">
            <v>NIAGARA-ON-THE-LAKE HYDRO INC.</v>
          </cell>
          <cell r="F588">
            <v>25291239</v>
          </cell>
        </row>
        <row r="589">
          <cell r="C589">
            <v>581</v>
          </cell>
          <cell r="D589">
            <v>1990</v>
          </cell>
          <cell r="E589" t="str">
            <v>NORFOLK POWER DISTRIBUTION INC.</v>
          </cell>
          <cell r="F589">
            <v>379985</v>
          </cell>
        </row>
        <row r="590">
          <cell r="C590">
            <v>582</v>
          </cell>
          <cell r="D590">
            <v>1990</v>
          </cell>
          <cell r="E590" t="str">
            <v>NORTH BAY HYDRO DISTRIBUTION LIMITED</v>
          </cell>
          <cell r="F590">
            <v>82365429</v>
          </cell>
        </row>
        <row r="591">
          <cell r="C591">
            <v>583</v>
          </cell>
          <cell r="D591">
            <v>1990</v>
          </cell>
          <cell r="E591" t="str">
            <v>OAKVILLE HYDRO ELECTRICITY DISTRIBUTION INC.</v>
          </cell>
          <cell r="F591">
            <v>90686743</v>
          </cell>
        </row>
        <row r="592">
          <cell r="C592">
            <v>584</v>
          </cell>
          <cell r="D592">
            <v>1990</v>
          </cell>
          <cell r="E592" t="str">
            <v>ORANGEVILLE HYDRO LIMITED</v>
          </cell>
          <cell r="F592">
            <v>21152522</v>
          </cell>
        </row>
        <row r="593">
          <cell r="C593">
            <v>585</v>
          </cell>
          <cell r="D593">
            <v>1990</v>
          </cell>
          <cell r="E593" t="str">
            <v>ORILLIA POWER DISTRIBUTION CORPORATION</v>
          </cell>
          <cell r="F593">
            <v>34402846</v>
          </cell>
        </row>
        <row r="594">
          <cell r="C594">
            <v>586</v>
          </cell>
          <cell r="D594">
            <v>1990</v>
          </cell>
          <cell r="E594" t="str">
            <v>OSHAWA PUC NETWORKS INC.</v>
          </cell>
          <cell r="F594">
            <v>107859250</v>
          </cell>
        </row>
        <row r="595">
          <cell r="C595">
            <v>587</v>
          </cell>
          <cell r="D595">
            <v>1990</v>
          </cell>
          <cell r="E595" t="str">
            <v>PARRY SOUND POWER CORPORATION</v>
          </cell>
          <cell r="F595">
            <v>9242492</v>
          </cell>
        </row>
        <row r="596">
          <cell r="C596">
            <v>588</v>
          </cell>
          <cell r="D596">
            <v>1990</v>
          </cell>
          <cell r="E596" t="str">
            <v>PETERBOROUGH UTILITIES COMMISSION</v>
          </cell>
          <cell r="F596">
            <v>46450290</v>
          </cell>
        </row>
        <row r="597">
          <cell r="C597">
            <v>589</v>
          </cell>
          <cell r="D597">
            <v>1990</v>
          </cell>
          <cell r="E597" t="str">
            <v>POLICE VILLAGE OF APPLE HILL HYDRO SYSTEM</v>
          </cell>
          <cell r="F597">
            <v>86315</v>
          </cell>
        </row>
        <row r="598">
          <cell r="C598">
            <v>590</v>
          </cell>
          <cell r="D598">
            <v>1990</v>
          </cell>
          <cell r="E598" t="str">
            <v>POLICE VILLAGE OF AVONMORE HYDRO SYSTEM</v>
          </cell>
          <cell r="F598">
            <v>121735</v>
          </cell>
        </row>
        <row r="599">
          <cell r="C599">
            <v>591</v>
          </cell>
          <cell r="D599">
            <v>1990</v>
          </cell>
          <cell r="E599" t="str">
            <v>POLICE VILLAGE OF COMBER HYDRO SYSTEM</v>
          </cell>
          <cell r="F599">
            <v>242193</v>
          </cell>
        </row>
        <row r="600">
          <cell r="C600">
            <v>592</v>
          </cell>
          <cell r="D600">
            <v>1990</v>
          </cell>
          <cell r="E600" t="str">
            <v>POLICE VILLAGE OF DUBLIN HYDRO SYSTEM</v>
          </cell>
          <cell r="F600">
            <v>128228</v>
          </cell>
        </row>
        <row r="601">
          <cell r="C601">
            <v>593</v>
          </cell>
          <cell r="D601">
            <v>1990</v>
          </cell>
          <cell r="E601" t="str">
            <v>POLICE VILLAGE OF GRANTON HYDRO SYSTEM</v>
          </cell>
          <cell r="F601">
            <v>129637</v>
          </cell>
        </row>
        <row r="602">
          <cell r="C602">
            <v>594</v>
          </cell>
          <cell r="D602">
            <v>1990</v>
          </cell>
          <cell r="E602" t="str">
            <v>CHATHAM-KENT HYDRO INC.</v>
          </cell>
          <cell r="F602">
            <v>204199</v>
          </cell>
        </row>
        <row r="603">
          <cell r="C603">
            <v>595</v>
          </cell>
          <cell r="D603">
            <v>1990</v>
          </cell>
          <cell r="E603" t="str">
            <v>POLICE VILLAGE OF MOOREFIELD HYDRO SYSTEM</v>
          </cell>
          <cell r="F603">
            <v>132988</v>
          </cell>
        </row>
        <row r="604">
          <cell r="C604">
            <v>596</v>
          </cell>
          <cell r="D604">
            <v>1990</v>
          </cell>
          <cell r="E604" t="str">
            <v>POLICE VILLAGE OF PRICEVILLE HYDRO SYSTEM</v>
          </cell>
          <cell r="F604">
            <v>105846</v>
          </cell>
        </row>
        <row r="605">
          <cell r="C605">
            <v>597</v>
          </cell>
          <cell r="D605">
            <v>1990</v>
          </cell>
          <cell r="E605" t="str">
            <v>PORT BURWELL</v>
          </cell>
          <cell r="F605">
            <v>390319</v>
          </cell>
        </row>
        <row r="606">
          <cell r="C606">
            <v>598</v>
          </cell>
          <cell r="D606">
            <v>1990</v>
          </cell>
          <cell r="E606" t="str">
            <v>CANADIAN NIAGARA POWER INC.</v>
          </cell>
          <cell r="F606">
            <v>19681396</v>
          </cell>
        </row>
        <row r="607">
          <cell r="C607">
            <v>599</v>
          </cell>
          <cell r="D607">
            <v>1990</v>
          </cell>
          <cell r="E607" t="str">
            <v>CHATHAM-KENT HYDRO INC.</v>
          </cell>
          <cell r="F607">
            <v>23828951</v>
          </cell>
        </row>
        <row r="608">
          <cell r="C608">
            <v>600</v>
          </cell>
          <cell r="D608">
            <v>1990</v>
          </cell>
          <cell r="E608" t="str">
            <v>PUBLIC UTILITIES COMMISSION OF THE CITY OF BARRIE</v>
          </cell>
          <cell r="F608">
            <v>66664683</v>
          </cell>
        </row>
        <row r="609">
          <cell r="C609">
            <v>601</v>
          </cell>
          <cell r="D609">
            <v>1990</v>
          </cell>
          <cell r="E609" t="str">
            <v>PUBLIC UTILITIES COMMISSION OF THE CITY OF OWEN SOUND</v>
          </cell>
          <cell r="F609">
            <v>9065946</v>
          </cell>
        </row>
        <row r="610">
          <cell r="C610">
            <v>602</v>
          </cell>
          <cell r="D610">
            <v>1990</v>
          </cell>
          <cell r="E610" t="str">
            <v>PUBLIC UTILITIES COMMISSION OF THE CITY OF TRENTON</v>
          </cell>
          <cell r="F610">
            <v>10070111</v>
          </cell>
        </row>
        <row r="611">
          <cell r="C611">
            <v>603</v>
          </cell>
          <cell r="D611">
            <v>1990</v>
          </cell>
          <cell r="E611" t="str">
            <v>PUBLIC UTILITIES COMMISSION OF THE TOWN OF ALEXANDRIA</v>
          </cell>
          <cell r="F611">
            <v>1981487</v>
          </cell>
        </row>
        <row r="612">
          <cell r="C612">
            <v>604</v>
          </cell>
          <cell r="D612">
            <v>1990</v>
          </cell>
          <cell r="E612" t="str">
            <v>CHATHAM-KENT HYDRO INC.</v>
          </cell>
          <cell r="F612">
            <v>1154337</v>
          </cell>
        </row>
        <row r="613">
          <cell r="C613">
            <v>605</v>
          </cell>
          <cell r="D613">
            <v>1990</v>
          </cell>
          <cell r="E613" t="str">
            <v>PUBLIC UTILITIES COMMISSION OF THE TOWN OF CAMPBELLFORD</v>
          </cell>
          <cell r="F613">
            <v>2582027</v>
          </cell>
        </row>
        <row r="614">
          <cell r="C614">
            <v>606</v>
          </cell>
          <cell r="D614">
            <v>1990</v>
          </cell>
          <cell r="E614" t="str">
            <v>PUBLIC UTILITIES COMMISSION OF THE TOWN OF CHESLEY</v>
          </cell>
          <cell r="F614">
            <v>1493958</v>
          </cell>
        </row>
        <row r="615">
          <cell r="C615">
            <v>607</v>
          </cell>
          <cell r="D615">
            <v>1990</v>
          </cell>
          <cell r="E615" t="str">
            <v>LAKEFRONT UTILITIES INC.</v>
          </cell>
          <cell r="F615">
            <v>6706033</v>
          </cell>
        </row>
        <row r="616">
          <cell r="C616">
            <v>608</v>
          </cell>
          <cell r="D616">
            <v>1990</v>
          </cell>
          <cell r="E616" t="str">
            <v>CENTRE WELLINGTON HYDRO LTD.</v>
          </cell>
          <cell r="F616">
            <v>4040533</v>
          </cell>
        </row>
        <row r="617">
          <cell r="C617">
            <v>609</v>
          </cell>
          <cell r="D617">
            <v>1990</v>
          </cell>
          <cell r="E617" t="str">
            <v>WEST COAST HURON ENERGY INC.</v>
          </cell>
          <cell r="F617">
            <v>3864907</v>
          </cell>
        </row>
        <row r="618">
          <cell r="C618">
            <v>610</v>
          </cell>
          <cell r="D618">
            <v>1990</v>
          </cell>
          <cell r="E618" t="str">
            <v>ESPANOLA REGIONAL HYDRO DISTRIBUTION CORPORATION</v>
          </cell>
          <cell r="F618">
            <v>424408</v>
          </cell>
        </row>
        <row r="619">
          <cell r="C619">
            <v>611</v>
          </cell>
          <cell r="D619">
            <v>1990</v>
          </cell>
          <cell r="E619" t="str">
            <v>PUBLIC UTILITIES COMMISSION OF THE TOWN OF MITCHELL</v>
          </cell>
          <cell r="F619">
            <v>1911586</v>
          </cell>
        </row>
        <row r="620">
          <cell r="C620">
            <v>612</v>
          </cell>
          <cell r="D620">
            <v>1990</v>
          </cell>
          <cell r="E620" t="str">
            <v>WELLINGTON NORTH POWER INC.</v>
          </cell>
          <cell r="F620">
            <v>1911195</v>
          </cell>
        </row>
        <row r="621">
          <cell r="C621">
            <v>613</v>
          </cell>
          <cell r="D621">
            <v>1990</v>
          </cell>
          <cell r="E621" t="str">
            <v>PUBLIC UTILITIES COMMISSION OF THE TOWN OF PALMERSTON</v>
          </cell>
          <cell r="F621">
            <v>1043201</v>
          </cell>
        </row>
        <row r="622">
          <cell r="C622">
            <v>614</v>
          </cell>
          <cell r="D622">
            <v>1990</v>
          </cell>
          <cell r="E622" t="str">
            <v>BRANT COUNTY POWER INC.</v>
          </cell>
          <cell r="F622">
            <v>4814812</v>
          </cell>
        </row>
        <row r="623">
          <cell r="C623">
            <v>615</v>
          </cell>
          <cell r="D623">
            <v>1990</v>
          </cell>
          <cell r="E623" t="str">
            <v>PUBLIC UTILITIES COMMISSION OF THE TOWN OF PICTON</v>
          </cell>
          <cell r="F623">
            <v>2808087</v>
          </cell>
        </row>
        <row r="624">
          <cell r="C624">
            <v>616</v>
          </cell>
          <cell r="D624">
            <v>1990</v>
          </cell>
          <cell r="E624" t="str">
            <v>CHATHAM-KENT HYDRO INC.</v>
          </cell>
          <cell r="F624">
            <v>1246103</v>
          </cell>
        </row>
        <row r="625">
          <cell r="C625">
            <v>617</v>
          </cell>
          <cell r="D625">
            <v>1990</v>
          </cell>
          <cell r="E625" t="str">
            <v>PUBLIC UTILITIES COMMISSION OF THE TOWN OF SOUTHAMPTON</v>
          </cell>
          <cell r="F625">
            <v>1944478</v>
          </cell>
        </row>
        <row r="626">
          <cell r="C626">
            <v>618</v>
          </cell>
          <cell r="D626">
            <v>1990</v>
          </cell>
          <cell r="E626" t="str">
            <v>ESSEX POWERLINES CORPORATION</v>
          </cell>
          <cell r="F626">
            <v>4980387</v>
          </cell>
        </row>
        <row r="627">
          <cell r="C627">
            <v>619</v>
          </cell>
          <cell r="D627">
            <v>1990</v>
          </cell>
          <cell r="E627" t="str">
            <v>CHATHAM-KENT HYDRO INC.</v>
          </cell>
          <cell r="F627">
            <v>2143715</v>
          </cell>
        </row>
        <row r="628">
          <cell r="C628">
            <v>620</v>
          </cell>
          <cell r="D628">
            <v>1990</v>
          </cell>
          <cell r="E628" t="str">
            <v>PUBLIC UTILITIES COMMISSION OF THE TOWN OF WESTMINSTER</v>
          </cell>
          <cell r="F628">
            <v>1608053</v>
          </cell>
        </row>
        <row r="629">
          <cell r="C629">
            <v>621</v>
          </cell>
          <cell r="D629">
            <v>1990</v>
          </cell>
          <cell r="E629" t="str">
            <v>WELLINGTON NORTH POWER INC.</v>
          </cell>
          <cell r="F629">
            <v>912069</v>
          </cell>
        </row>
        <row r="630">
          <cell r="C630">
            <v>622</v>
          </cell>
          <cell r="D630">
            <v>1990</v>
          </cell>
          <cell r="E630" t="str">
            <v>PUBLIC UTILITIES COMMISSION OF THE VILLAGE OF BELMONT</v>
          </cell>
          <cell r="F630">
            <v>641414</v>
          </cell>
        </row>
        <row r="631">
          <cell r="C631">
            <v>623</v>
          </cell>
          <cell r="D631">
            <v>1990</v>
          </cell>
          <cell r="E631" t="str">
            <v>PUBLIC UTILITIES COMMISSION OF THE VILLAGE OF LANCASTER</v>
          </cell>
          <cell r="F631">
            <v>339724</v>
          </cell>
        </row>
        <row r="632">
          <cell r="C632">
            <v>624</v>
          </cell>
          <cell r="D632">
            <v>1990</v>
          </cell>
          <cell r="E632" t="str">
            <v>PUBLIC UTILITIES COMMISSION OF THE VILLAGE OF PORT MCNICOLL</v>
          </cell>
          <cell r="F632">
            <v>540962</v>
          </cell>
        </row>
        <row r="633">
          <cell r="C633">
            <v>625</v>
          </cell>
          <cell r="D633">
            <v>1990</v>
          </cell>
          <cell r="E633" t="str">
            <v>PUBLIC UTILITIES COMMISSION OF THE VILLAGE OF PORT STANLEY</v>
          </cell>
          <cell r="F633">
            <v>764980</v>
          </cell>
        </row>
        <row r="634">
          <cell r="C634">
            <v>626</v>
          </cell>
          <cell r="D634">
            <v>1990</v>
          </cell>
          <cell r="E634" t="str">
            <v>CHATHAM-KENT HYDRO INC.</v>
          </cell>
          <cell r="F634">
            <v>304939</v>
          </cell>
        </row>
        <row r="635">
          <cell r="C635">
            <v>627</v>
          </cell>
          <cell r="D635">
            <v>1990</v>
          </cell>
          <cell r="E635" t="str">
            <v>RIDEAU ST. LAWRENCE DISTRIBUTION INC.</v>
          </cell>
          <cell r="F635">
            <v>541558</v>
          </cell>
        </row>
        <row r="636">
          <cell r="C636">
            <v>628</v>
          </cell>
          <cell r="D636">
            <v>1990</v>
          </cell>
          <cell r="E636" t="str">
            <v>CHATHAM-KENT HYDRO INC.</v>
          </cell>
          <cell r="F636">
            <v>684239</v>
          </cell>
        </row>
        <row r="637">
          <cell r="C637">
            <v>629</v>
          </cell>
          <cell r="D637">
            <v>1990</v>
          </cell>
          <cell r="E637" t="str">
            <v>PUBLIC UTILITY COMMISSION OF THE VILLAGE OF WEST LORNE</v>
          </cell>
          <cell r="F637">
            <v>509755</v>
          </cell>
        </row>
        <row r="638">
          <cell r="C638">
            <v>630</v>
          </cell>
          <cell r="D638">
            <v>1990</v>
          </cell>
          <cell r="E638" t="str">
            <v>REMARA-BRECHIN HYDRO</v>
          </cell>
          <cell r="F638">
            <v>86639</v>
          </cell>
        </row>
        <row r="639">
          <cell r="C639">
            <v>631</v>
          </cell>
          <cell r="D639">
            <v>1990</v>
          </cell>
          <cell r="E639" t="str">
            <v>RENFREW HYDRO INC.</v>
          </cell>
          <cell r="F639">
            <v>10317678</v>
          </cell>
        </row>
        <row r="640">
          <cell r="C640">
            <v>632</v>
          </cell>
          <cell r="D640">
            <v>1990</v>
          </cell>
          <cell r="E640" t="str">
            <v>RICHMOND HILL HYDRO INC.</v>
          </cell>
          <cell r="F640">
            <v>69435538</v>
          </cell>
        </row>
        <row r="641">
          <cell r="C641">
            <v>633</v>
          </cell>
          <cell r="D641">
            <v>1990</v>
          </cell>
          <cell r="E641" t="str">
            <v>RIPLEY PUBLIC UTILITIES COMMISSION</v>
          </cell>
          <cell r="F641">
            <v>209993</v>
          </cell>
        </row>
        <row r="642">
          <cell r="C642">
            <v>634</v>
          </cell>
          <cell r="D642">
            <v>1990</v>
          </cell>
          <cell r="E642" t="str">
            <v>RODNEY PUBLIC UTILITIES COMMISSION</v>
          </cell>
          <cell r="F642">
            <v>235816</v>
          </cell>
        </row>
        <row r="643">
          <cell r="C643">
            <v>635</v>
          </cell>
          <cell r="D643">
            <v>1990</v>
          </cell>
          <cell r="E643" t="str">
            <v>SIOUX LOOKOUT HYDRO INC.</v>
          </cell>
          <cell r="F643">
            <v>2857362</v>
          </cell>
        </row>
        <row r="644">
          <cell r="C644">
            <v>636</v>
          </cell>
          <cell r="D644">
            <v>1990</v>
          </cell>
          <cell r="E644" t="str">
            <v>ST. CATHARINES HYDRO UTILITY SERVICES INC.</v>
          </cell>
          <cell r="F644">
            <v>57170932</v>
          </cell>
        </row>
        <row r="645">
          <cell r="C645">
            <v>637</v>
          </cell>
          <cell r="D645">
            <v>1990</v>
          </cell>
          <cell r="E645" t="str">
            <v>ST. THOMAS ENERGY INC.</v>
          </cell>
          <cell r="F645">
            <v>23151002</v>
          </cell>
        </row>
        <row r="646">
          <cell r="C646">
            <v>638</v>
          </cell>
          <cell r="D646">
            <v>1990</v>
          </cell>
          <cell r="E646" t="str">
            <v>FESTIVAL HYDRO INC.</v>
          </cell>
          <cell r="F646">
            <v>21013598</v>
          </cell>
        </row>
        <row r="647">
          <cell r="C647">
            <v>639</v>
          </cell>
          <cell r="D647">
            <v>1990</v>
          </cell>
          <cell r="E647" t="str">
            <v>MIDDLESEX POWER DISTRIBUTION CORPORATION</v>
          </cell>
          <cell r="F647">
            <v>3497630</v>
          </cell>
        </row>
        <row r="648">
          <cell r="C648">
            <v>640</v>
          </cell>
          <cell r="D648">
            <v>1990</v>
          </cell>
          <cell r="E648" t="str">
            <v>GREATER SUDBURY HYDRO INC.</v>
          </cell>
          <cell r="F648">
            <v>58109825</v>
          </cell>
        </row>
        <row r="649">
          <cell r="C649">
            <v>641</v>
          </cell>
          <cell r="D649">
            <v>1990</v>
          </cell>
          <cell r="E649" t="str">
            <v>TARA HYDRO-ELECTRIC SYSTEM</v>
          </cell>
          <cell r="F649">
            <v>311767</v>
          </cell>
        </row>
        <row r="650">
          <cell r="C650">
            <v>642</v>
          </cell>
          <cell r="D650">
            <v>1990</v>
          </cell>
          <cell r="E650" t="str">
            <v>TEESWATER HYDRO-ELECTRIC COMMISSION</v>
          </cell>
          <cell r="F650">
            <v>400797</v>
          </cell>
        </row>
        <row r="651">
          <cell r="C651">
            <v>643</v>
          </cell>
          <cell r="D651">
            <v>1990</v>
          </cell>
          <cell r="E651" t="str">
            <v>TERRACE BAY SUPERIOR WIRES INC.</v>
          </cell>
          <cell r="F651">
            <v>1181131</v>
          </cell>
        </row>
        <row r="652">
          <cell r="C652">
            <v>644</v>
          </cell>
          <cell r="D652">
            <v>1990</v>
          </cell>
          <cell r="E652" t="str">
            <v>ESPANOLA REGIONAL HYDRO DISTRIBUTION CORPORATION</v>
          </cell>
          <cell r="F652">
            <v>1822979</v>
          </cell>
        </row>
        <row r="653">
          <cell r="C653">
            <v>645</v>
          </cell>
          <cell r="D653">
            <v>1990</v>
          </cell>
          <cell r="E653" t="str">
            <v>COLLUS POWER CORPORATION</v>
          </cell>
          <cell r="F653">
            <v>6473235</v>
          </cell>
        </row>
        <row r="654">
          <cell r="C654">
            <v>646</v>
          </cell>
          <cell r="D654">
            <v>1990</v>
          </cell>
          <cell r="E654" t="str">
            <v>THUNDER BAY HYDRO ELECTRICITY DISTRIBUTION INC.</v>
          </cell>
          <cell r="F654">
            <v>64619091</v>
          </cell>
        </row>
        <row r="655">
          <cell r="C655">
            <v>647</v>
          </cell>
          <cell r="D655">
            <v>1990</v>
          </cell>
          <cell r="E655" t="str">
            <v>TILLSONBURG HYDRO INC.</v>
          </cell>
          <cell r="F655">
            <v>14161094</v>
          </cell>
        </row>
        <row r="656">
          <cell r="C656">
            <v>648</v>
          </cell>
          <cell r="D656">
            <v>1990</v>
          </cell>
          <cell r="E656" t="str">
            <v>TOTTENHAM</v>
          </cell>
          <cell r="F656">
            <v>1131496</v>
          </cell>
        </row>
        <row r="657">
          <cell r="C657">
            <v>649</v>
          </cell>
          <cell r="D657">
            <v>1990</v>
          </cell>
          <cell r="E657" t="str">
            <v>TOWNSHIP OF MCGARRY HYDRO SYSTEM</v>
          </cell>
          <cell r="F657">
            <v>250539</v>
          </cell>
        </row>
        <row r="658">
          <cell r="C658">
            <v>650</v>
          </cell>
          <cell r="D658">
            <v>1990</v>
          </cell>
          <cell r="E658" t="str">
            <v>VILLAGE OF BARRY'S BAY HYDRO SYSTEM</v>
          </cell>
          <cell r="F658">
            <v>544835</v>
          </cell>
        </row>
        <row r="659">
          <cell r="C659">
            <v>651</v>
          </cell>
          <cell r="D659">
            <v>1990</v>
          </cell>
          <cell r="E659" t="str">
            <v>VILLAGE OF BLOOMFIELD HYDRO SYSTEM</v>
          </cell>
          <cell r="F659">
            <v>280962</v>
          </cell>
        </row>
        <row r="660">
          <cell r="C660">
            <v>652</v>
          </cell>
          <cell r="D660">
            <v>1990</v>
          </cell>
          <cell r="E660" t="str">
            <v>RIDEAU ST. LAWRENCE DISTRIBUTION INC.</v>
          </cell>
          <cell r="F660">
            <v>570993</v>
          </cell>
        </row>
        <row r="661">
          <cell r="C661">
            <v>653</v>
          </cell>
          <cell r="D661">
            <v>1990</v>
          </cell>
          <cell r="E661" t="str">
            <v>VILLAGE OF CHESTERVILLE HYDRO SYSTEM</v>
          </cell>
          <cell r="F661">
            <v>805513</v>
          </cell>
        </row>
        <row r="662">
          <cell r="C662">
            <v>654</v>
          </cell>
          <cell r="D662">
            <v>1990</v>
          </cell>
          <cell r="E662" t="str">
            <v>VILLAGE OF CREEMORE HYDRO SYSTEM</v>
          </cell>
          <cell r="F662">
            <v>484216</v>
          </cell>
        </row>
        <row r="663">
          <cell r="C663">
            <v>655</v>
          </cell>
          <cell r="D663">
            <v>1990</v>
          </cell>
          <cell r="E663" t="str">
            <v>CHATHAM-KENT HYDRO INC.</v>
          </cell>
          <cell r="F663">
            <v>189803</v>
          </cell>
        </row>
        <row r="664">
          <cell r="C664">
            <v>656</v>
          </cell>
          <cell r="D664">
            <v>1990</v>
          </cell>
          <cell r="E664" t="str">
            <v>VILLAGE OF FLESHERTON HYDRO SYSTEM</v>
          </cell>
          <cell r="F664">
            <v>294796</v>
          </cell>
        </row>
        <row r="665">
          <cell r="C665">
            <v>657</v>
          </cell>
          <cell r="D665">
            <v>1990</v>
          </cell>
          <cell r="E665" t="str">
            <v>RIDEAU ST. LAWRENCE DISTRIBUTION INC.</v>
          </cell>
          <cell r="F665">
            <v>725494</v>
          </cell>
        </row>
        <row r="666">
          <cell r="C666">
            <v>658</v>
          </cell>
          <cell r="D666">
            <v>1990</v>
          </cell>
          <cell r="E666" t="str">
            <v>VILLAGE OF LUCKNOW HYDRO SYSTEM</v>
          </cell>
          <cell r="F666">
            <v>553605</v>
          </cell>
        </row>
        <row r="667">
          <cell r="C667">
            <v>659</v>
          </cell>
          <cell r="D667">
            <v>1990</v>
          </cell>
          <cell r="E667" t="str">
            <v>VILLAGE OF MAXVILLE HYDRO SYSTEM</v>
          </cell>
          <cell r="F667">
            <v>357560</v>
          </cell>
        </row>
        <row r="668">
          <cell r="C668">
            <v>660</v>
          </cell>
          <cell r="D668">
            <v>1990</v>
          </cell>
          <cell r="E668" t="str">
            <v>WATERLOO NORTH HYDRO INC.</v>
          </cell>
          <cell r="F668">
            <v>129982720</v>
          </cell>
        </row>
        <row r="669">
          <cell r="C669">
            <v>661</v>
          </cell>
          <cell r="D669">
            <v>1990</v>
          </cell>
          <cell r="E669" t="str">
            <v>WAUBAUSHENE PUBLIC UTILITIES COMMISSION</v>
          </cell>
          <cell r="F669">
            <v>357121</v>
          </cell>
        </row>
        <row r="670">
          <cell r="C670">
            <v>662</v>
          </cell>
          <cell r="D670">
            <v>1990</v>
          </cell>
          <cell r="E670" t="str">
            <v>WELLAND HYDRO-ELECTRIC SYSTEM CORP.</v>
          </cell>
          <cell r="F670">
            <v>35168744</v>
          </cell>
        </row>
        <row r="671">
          <cell r="C671">
            <v>663</v>
          </cell>
          <cell r="D671">
            <v>1990</v>
          </cell>
          <cell r="E671" t="str">
            <v>NA</v>
          </cell>
          <cell r="F671">
            <v>516718</v>
          </cell>
        </row>
        <row r="672">
          <cell r="C672">
            <v>664</v>
          </cell>
          <cell r="D672">
            <v>1990</v>
          </cell>
          <cell r="E672" t="str">
            <v>WHITBY HYDRO ELECTRIC CORPORATION</v>
          </cell>
          <cell r="F672">
            <v>78121756</v>
          </cell>
        </row>
        <row r="673">
          <cell r="C673">
            <v>665</v>
          </cell>
          <cell r="D673">
            <v>1990</v>
          </cell>
          <cell r="E673" t="str">
            <v>RIDEAU ST. LAWRENCE DISTRIBUTION INC.</v>
          </cell>
          <cell r="F673">
            <v>132119</v>
          </cell>
        </row>
        <row r="674">
          <cell r="C674">
            <v>666</v>
          </cell>
          <cell r="D674">
            <v>1990</v>
          </cell>
          <cell r="E674" t="str">
            <v>WINCHESTER HYDRO COMMISSION</v>
          </cell>
          <cell r="F674">
            <v>1089427</v>
          </cell>
        </row>
        <row r="675">
          <cell r="C675">
            <v>667</v>
          </cell>
          <cell r="D675">
            <v>1990</v>
          </cell>
          <cell r="E675" t="str">
            <v>ENWIN UTILITIES LTD.</v>
          </cell>
          <cell r="F675">
            <v>105443456</v>
          </cell>
        </row>
        <row r="676">
          <cell r="C676">
            <v>668</v>
          </cell>
          <cell r="D676">
            <v>1990</v>
          </cell>
          <cell r="E676" t="str">
            <v>WOODSTOCK HYDRO SERVICES INC.</v>
          </cell>
          <cell r="F676">
            <v>27125390</v>
          </cell>
        </row>
        <row r="677">
          <cell r="C677">
            <v>669</v>
          </cell>
          <cell r="F677">
            <v>6081843448</v>
          </cell>
        </row>
        <row r="678">
          <cell r="C678">
            <v>670</v>
          </cell>
          <cell r="F678">
            <v>0</v>
          </cell>
        </row>
        <row r="679">
          <cell r="C679">
            <v>671</v>
          </cell>
          <cell r="F679">
            <v>0</v>
          </cell>
        </row>
        <row r="680">
          <cell r="C680">
            <v>672</v>
          </cell>
          <cell r="F680">
            <v>56864</v>
          </cell>
        </row>
        <row r="681">
          <cell r="C681">
            <v>673</v>
          </cell>
          <cell r="F681">
            <v>0</v>
          </cell>
        </row>
        <row r="682">
          <cell r="C682">
            <v>674</v>
          </cell>
          <cell r="F682">
            <v>0</v>
          </cell>
        </row>
        <row r="683">
          <cell r="C683">
            <v>675</v>
          </cell>
          <cell r="F683">
            <v>58540</v>
          </cell>
        </row>
        <row r="684">
          <cell r="C684">
            <v>676</v>
          </cell>
          <cell r="F684">
            <v>0</v>
          </cell>
        </row>
        <row r="685">
          <cell r="C685">
            <v>677</v>
          </cell>
          <cell r="D685">
            <v>1991</v>
          </cell>
          <cell r="E685" t="str">
            <v>POWERSTREAM INC.</v>
          </cell>
          <cell r="F685">
            <v>235686</v>
          </cell>
        </row>
        <row r="686">
          <cell r="C686">
            <v>678</v>
          </cell>
          <cell r="D686">
            <v>1991</v>
          </cell>
          <cell r="E686" t="str">
            <v>POWERSTREAM INC.</v>
          </cell>
          <cell r="F686">
            <v>6397115</v>
          </cell>
        </row>
        <row r="687">
          <cell r="C687">
            <v>679</v>
          </cell>
          <cell r="D687">
            <v>1991</v>
          </cell>
          <cell r="E687" t="str">
            <v>POWERSTREAM INC.</v>
          </cell>
          <cell r="F687">
            <v>3706176</v>
          </cell>
        </row>
        <row r="688">
          <cell r="C688">
            <v>680</v>
          </cell>
          <cell r="D688">
            <v>1991</v>
          </cell>
          <cell r="E688" t="str">
            <v>BLUEWATER POWER DISTRIBUTION CORPORATION</v>
          </cell>
          <cell r="F688">
            <v>298772</v>
          </cell>
        </row>
        <row r="689">
          <cell r="C689">
            <v>681</v>
          </cell>
          <cell r="D689">
            <v>1991</v>
          </cell>
          <cell r="E689" t="str">
            <v>BLUEWATER POWER DISTRIBUTION CORPORATION</v>
          </cell>
          <cell r="F689">
            <v>140873</v>
          </cell>
        </row>
        <row r="690">
          <cell r="C690">
            <v>682</v>
          </cell>
          <cell r="D690">
            <v>1991</v>
          </cell>
          <cell r="E690" t="str">
            <v>BLUEWATER POWER DISTRIBUTION CORPORATION</v>
          </cell>
          <cell r="F690">
            <v>722875</v>
          </cell>
        </row>
        <row r="691">
          <cell r="C691">
            <v>683</v>
          </cell>
          <cell r="D691">
            <v>1991</v>
          </cell>
          <cell r="E691" t="str">
            <v>BLUEWATER POWER DISTRIBUTION CORPORATION</v>
          </cell>
          <cell r="F691">
            <v>3055463</v>
          </cell>
        </row>
        <row r="692">
          <cell r="C692">
            <v>684</v>
          </cell>
          <cell r="D692">
            <v>1991</v>
          </cell>
          <cell r="E692" t="str">
            <v>BLUEWATER POWER DISTRIBUTION CORPORATION</v>
          </cell>
          <cell r="F692">
            <v>867436</v>
          </cell>
        </row>
        <row r="693">
          <cell r="C693">
            <v>685</v>
          </cell>
          <cell r="D693">
            <v>1991</v>
          </cell>
          <cell r="E693" t="str">
            <v>COOPERATIVE HYDRO EMBRUN INC.</v>
          </cell>
          <cell r="F693">
            <v>2040187</v>
          </cell>
        </row>
        <row r="694">
          <cell r="C694">
            <v>686</v>
          </cell>
          <cell r="D694">
            <v>1991</v>
          </cell>
          <cell r="E694" t="str">
            <v>ENERSOURCE HYDRO MISSISSAUGA INC.</v>
          </cell>
          <cell r="F694">
            <v>286818854</v>
          </cell>
        </row>
        <row r="695">
          <cell r="C695">
            <v>687</v>
          </cell>
          <cell r="D695">
            <v>1991</v>
          </cell>
          <cell r="E695" t="str">
            <v>ERIE THAMES POWERLINES CORPORATION</v>
          </cell>
          <cell r="F695">
            <v>950494</v>
          </cell>
        </row>
        <row r="696">
          <cell r="C696">
            <v>688</v>
          </cell>
          <cell r="D696">
            <v>1991</v>
          </cell>
          <cell r="E696" t="str">
            <v>ERIE THAMES POWERLINES CORPORATION</v>
          </cell>
          <cell r="F696">
            <v>5876902</v>
          </cell>
        </row>
        <row r="697">
          <cell r="C697">
            <v>689</v>
          </cell>
          <cell r="D697">
            <v>1991</v>
          </cell>
          <cell r="E697" t="str">
            <v>ERIE THAMES POWERLINES CORPORATION</v>
          </cell>
          <cell r="F697">
            <v>1481567</v>
          </cell>
        </row>
        <row r="698">
          <cell r="C698">
            <v>690</v>
          </cell>
          <cell r="D698">
            <v>1991</v>
          </cell>
          <cell r="E698" t="str">
            <v>ERIE THAMES POWERLINES CORPORATION</v>
          </cell>
          <cell r="F698">
            <v>402156</v>
          </cell>
        </row>
        <row r="699">
          <cell r="C699">
            <v>691</v>
          </cell>
          <cell r="D699">
            <v>1991</v>
          </cell>
          <cell r="E699" t="str">
            <v>ERIE THAMES POWERLINES CORPORATION</v>
          </cell>
          <cell r="F699">
            <v>934104</v>
          </cell>
        </row>
        <row r="700">
          <cell r="C700">
            <v>692</v>
          </cell>
          <cell r="D700">
            <v>1991</v>
          </cell>
          <cell r="E700" t="str">
            <v>FESTIVAL HYDRO INC.</v>
          </cell>
          <cell r="F700">
            <v>390695</v>
          </cell>
        </row>
        <row r="701">
          <cell r="C701">
            <v>693</v>
          </cell>
          <cell r="D701">
            <v>1991</v>
          </cell>
          <cell r="E701" t="str">
            <v>FESTIVAL HYDRO INC.</v>
          </cell>
          <cell r="F701">
            <v>123470</v>
          </cell>
        </row>
        <row r="702">
          <cell r="C702">
            <v>694</v>
          </cell>
          <cell r="D702">
            <v>1991</v>
          </cell>
          <cell r="E702" t="str">
            <v>FESTIVAL HYDRO INC.</v>
          </cell>
          <cell r="F702">
            <v>582543</v>
          </cell>
        </row>
        <row r="703">
          <cell r="C703">
            <v>695</v>
          </cell>
          <cell r="D703">
            <v>1991</v>
          </cell>
          <cell r="E703" t="str">
            <v>FESTIVAL HYDRO INC.</v>
          </cell>
          <cell r="F703">
            <v>1167981</v>
          </cell>
        </row>
        <row r="704">
          <cell r="C704">
            <v>696</v>
          </cell>
          <cell r="D704">
            <v>1991</v>
          </cell>
          <cell r="E704" t="str">
            <v>FESTIVAL HYDRO INC.</v>
          </cell>
          <cell r="F704">
            <v>2555437</v>
          </cell>
        </row>
        <row r="705">
          <cell r="C705">
            <v>697</v>
          </cell>
          <cell r="D705">
            <v>1991</v>
          </cell>
          <cell r="E705" t="str">
            <v>FESTIVAL HYDRO INC.</v>
          </cell>
          <cell r="F705">
            <v>488855</v>
          </cell>
        </row>
        <row r="706">
          <cell r="C706">
            <v>698</v>
          </cell>
          <cell r="D706">
            <v>1991</v>
          </cell>
          <cell r="E706" t="str">
            <v>GEORGIAN BAY ENERGY INC.</v>
          </cell>
          <cell r="F706">
            <v>177316</v>
          </cell>
        </row>
        <row r="707">
          <cell r="C707">
            <v>699</v>
          </cell>
          <cell r="D707">
            <v>1991</v>
          </cell>
          <cell r="E707" t="str">
            <v>GREATER SUDBURY HYDRO INC.</v>
          </cell>
          <cell r="F707">
            <v>2035508</v>
          </cell>
        </row>
        <row r="708">
          <cell r="C708">
            <v>700</v>
          </cell>
          <cell r="D708">
            <v>1991</v>
          </cell>
          <cell r="E708" t="str">
            <v>GREATER SUDBURY HYDRO INC.</v>
          </cell>
          <cell r="F708">
            <v>869250</v>
          </cell>
        </row>
        <row r="709">
          <cell r="C709">
            <v>701</v>
          </cell>
          <cell r="D709">
            <v>1991</v>
          </cell>
          <cell r="E709" t="str">
            <v>GUELPH HYDRO ELECTRIC SYSTEMS INC.</v>
          </cell>
          <cell r="F709">
            <v>563394</v>
          </cell>
        </row>
        <row r="710">
          <cell r="C710">
            <v>702</v>
          </cell>
          <cell r="D710">
            <v>1991</v>
          </cell>
          <cell r="E710" t="str">
            <v>HALDIMAND COUNTY HYDRO INC.</v>
          </cell>
          <cell r="F710">
            <v>4018567</v>
          </cell>
        </row>
        <row r="711">
          <cell r="C711">
            <v>703</v>
          </cell>
          <cell r="D711">
            <v>1991</v>
          </cell>
          <cell r="E711" t="str">
            <v>HALDIMAND COUNTY HYDRO INC.</v>
          </cell>
          <cell r="F711">
            <v>4718304</v>
          </cell>
        </row>
        <row r="712">
          <cell r="C712">
            <v>704</v>
          </cell>
          <cell r="D712">
            <v>1991</v>
          </cell>
          <cell r="E712" t="str">
            <v>HORIZON UTILITIES CORPORATION</v>
          </cell>
          <cell r="F712">
            <v>10886710</v>
          </cell>
        </row>
        <row r="713">
          <cell r="C713">
            <v>705</v>
          </cell>
          <cell r="D713">
            <v>1991</v>
          </cell>
          <cell r="E713" t="str">
            <v>HORIZON UTILITIES CORPORATION</v>
          </cell>
          <cell r="F713">
            <v>1250820</v>
          </cell>
        </row>
        <row r="714">
          <cell r="C714">
            <v>706</v>
          </cell>
          <cell r="D714">
            <v>1991</v>
          </cell>
          <cell r="E714" t="str">
            <v>HORIZON UTILITIES CORPORATION</v>
          </cell>
          <cell r="F714">
            <v>28244618</v>
          </cell>
        </row>
        <row r="715">
          <cell r="C715">
            <v>707</v>
          </cell>
          <cell r="D715">
            <v>1991</v>
          </cell>
          <cell r="E715" t="str">
            <v>HORIZON UTILITIES CORPORATION</v>
          </cell>
          <cell r="F715">
            <v>150539759</v>
          </cell>
        </row>
        <row r="716">
          <cell r="C716">
            <v>708</v>
          </cell>
          <cell r="D716">
            <v>1991</v>
          </cell>
          <cell r="E716" t="str">
            <v>HORIZON UTILITIES CORPORATION</v>
          </cell>
          <cell r="F716">
            <v>61370525</v>
          </cell>
        </row>
        <row r="717">
          <cell r="C717">
            <v>709</v>
          </cell>
          <cell r="D717">
            <v>1991</v>
          </cell>
          <cell r="E717" t="str">
            <v>HYDRO ONE NETWORKS INC.</v>
          </cell>
          <cell r="F717">
            <v>316726</v>
          </cell>
        </row>
        <row r="718">
          <cell r="C718">
            <v>710</v>
          </cell>
          <cell r="D718">
            <v>1991</v>
          </cell>
          <cell r="E718" t="str">
            <v>HYDRO ONE NETWORKS INC.</v>
          </cell>
          <cell r="F718">
            <v>76301</v>
          </cell>
        </row>
        <row r="719">
          <cell r="C719">
            <v>711</v>
          </cell>
          <cell r="D719">
            <v>1991</v>
          </cell>
          <cell r="E719" t="str">
            <v>HYDRO ONE NETWORKS INC.</v>
          </cell>
          <cell r="F719">
            <v>4026961</v>
          </cell>
        </row>
        <row r="720">
          <cell r="C720">
            <v>712</v>
          </cell>
          <cell r="D720">
            <v>1991</v>
          </cell>
          <cell r="E720" t="str">
            <v>HYDRO ONE NETWORKS INC.</v>
          </cell>
          <cell r="F720">
            <v>383313</v>
          </cell>
        </row>
        <row r="721">
          <cell r="C721">
            <v>713</v>
          </cell>
          <cell r="D721">
            <v>1991</v>
          </cell>
          <cell r="E721" t="str">
            <v>HYDRO ONE NETWORKS INC.</v>
          </cell>
          <cell r="F721">
            <v>764691</v>
          </cell>
        </row>
        <row r="722">
          <cell r="C722">
            <v>714</v>
          </cell>
          <cell r="D722">
            <v>1991</v>
          </cell>
          <cell r="E722" t="str">
            <v>HYDRO ONE NETWORKS INC.</v>
          </cell>
          <cell r="F722">
            <v>374244</v>
          </cell>
        </row>
        <row r="723">
          <cell r="C723">
            <v>715</v>
          </cell>
          <cell r="D723">
            <v>1991</v>
          </cell>
          <cell r="E723" t="str">
            <v>HYDRO ONE NETWORKS INC.</v>
          </cell>
          <cell r="F723">
            <v>2214078</v>
          </cell>
        </row>
        <row r="724">
          <cell r="C724">
            <v>716</v>
          </cell>
          <cell r="D724">
            <v>1991</v>
          </cell>
          <cell r="E724" t="str">
            <v>HYDRO ONE NETWORKS INC.</v>
          </cell>
          <cell r="F724">
            <v>2588898</v>
          </cell>
        </row>
        <row r="725">
          <cell r="C725">
            <v>717</v>
          </cell>
          <cell r="D725">
            <v>1991</v>
          </cell>
          <cell r="E725" t="str">
            <v>HYDRO ONE NETWORKS INC.</v>
          </cell>
          <cell r="F725">
            <v>11898896</v>
          </cell>
        </row>
        <row r="726">
          <cell r="C726">
            <v>718</v>
          </cell>
          <cell r="D726">
            <v>1991</v>
          </cell>
          <cell r="E726" t="str">
            <v>HYDRO ONE NETWORKS INC.</v>
          </cell>
          <cell r="F726">
            <v>5287391</v>
          </cell>
        </row>
        <row r="727">
          <cell r="C727">
            <v>719</v>
          </cell>
          <cell r="D727">
            <v>1991</v>
          </cell>
          <cell r="E727" t="str">
            <v>HYDRO ONE NETWORKS INC.</v>
          </cell>
          <cell r="F727">
            <v>817464</v>
          </cell>
        </row>
        <row r="728">
          <cell r="C728">
            <v>720</v>
          </cell>
          <cell r="D728">
            <v>1991</v>
          </cell>
          <cell r="E728" t="str">
            <v>HYDRO ONE NETWORKS INC.</v>
          </cell>
          <cell r="F728">
            <v>1311130</v>
          </cell>
        </row>
        <row r="729">
          <cell r="C729">
            <v>721</v>
          </cell>
          <cell r="D729">
            <v>1991</v>
          </cell>
          <cell r="E729" t="str">
            <v>HYDRO ONE NETWORKS INC.</v>
          </cell>
          <cell r="F729">
            <v>421305</v>
          </cell>
        </row>
        <row r="730">
          <cell r="C730">
            <v>722</v>
          </cell>
          <cell r="D730">
            <v>1991</v>
          </cell>
          <cell r="E730" t="str">
            <v>HYDRO ONE NETWORKS INC.</v>
          </cell>
          <cell r="F730">
            <v>4572469</v>
          </cell>
        </row>
        <row r="731">
          <cell r="C731">
            <v>723</v>
          </cell>
          <cell r="D731">
            <v>1991</v>
          </cell>
          <cell r="E731" t="str">
            <v>HYDRO ONE NETWORKS INC.</v>
          </cell>
          <cell r="F731">
            <v>677336</v>
          </cell>
        </row>
        <row r="732">
          <cell r="C732">
            <v>724</v>
          </cell>
          <cell r="D732">
            <v>1991</v>
          </cell>
          <cell r="E732" t="str">
            <v>HYDRO ONE NETWORKS INC.</v>
          </cell>
          <cell r="F732">
            <v>3093822</v>
          </cell>
        </row>
        <row r="733">
          <cell r="C733">
            <v>725</v>
          </cell>
          <cell r="D733">
            <v>1991</v>
          </cell>
          <cell r="E733" t="str">
            <v>HYDRO ONE NETWORKS INC.</v>
          </cell>
          <cell r="F733">
            <v>595568</v>
          </cell>
        </row>
        <row r="734">
          <cell r="C734">
            <v>726</v>
          </cell>
          <cell r="D734">
            <v>1991</v>
          </cell>
          <cell r="E734" t="str">
            <v>HYDRO ONE NETWORKS INC.</v>
          </cell>
          <cell r="F734">
            <v>866734</v>
          </cell>
        </row>
        <row r="735">
          <cell r="C735">
            <v>727</v>
          </cell>
          <cell r="D735">
            <v>1991</v>
          </cell>
          <cell r="E735" t="str">
            <v>HYDRO ONE NETWORKS INC.</v>
          </cell>
          <cell r="F735">
            <v>1424211</v>
          </cell>
        </row>
        <row r="736">
          <cell r="C736">
            <v>728</v>
          </cell>
          <cell r="D736">
            <v>1991</v>
          </cell>
          <cell r="E736" t="str">
            <v>HYDRO ONE NETWORKS INC.</v>
          </cell>
          <cell r="F736">
            <v>2213511</v>
          </cell>
        </row>
        <row r="737">
          <cell r="C737">
            <v>729</v>
          </cell>
          <cell r="D737">
            <v>1991</v>
          </cell>
          <cell r="E737" t="str">
            <v>HYDRO ONE NETWORKS INC.</v>
          </cell>
          <cell r="F737">
            <v>1004049</v>
          </cell>
        </row>
        <row r="738">
          <cell r="C738">
            <v>730</v>
          </cell>
          <cell r="D738">
            <v>1991</v>
          </cell>
          <cell r="E738" t="str">
            <v>HYDRO ONE NETWORKS INC.</v>
          </cell>
          <cell r="F738">
            <v>1556375</v>
          </cell>
        </row>
        <row r="739">
          <cell r="C739">
            <v>731</v>
          </cell>
          <cell r="D739">
            <v>1991</v>
          </cell>
          <cell r="E739" t="str">
            <v>HYDRO ONE NETWORKS INC.</v>
          </cell>
          <cell r="F739">
            <v>1728751</v>
          </cell>
        </row>
        <row r="740">
          <cell r="C740">
            <v>732</v>
          </cell>
          <cell r="D740">
            <v>1991</v>
          </cell>
          <cell r="E740" t="str">
            <v>HYDRO ONE NETWORKS INC.</v>
          </cell>
          <cell r="F740">
            <v>978078</v>
          </cell>
        </row>
        <row r="741">
          <cell r="C741">
            <v>733</v>
          </cell>
          <cell r="D741">
            <v>1991</v>
          </cell>
          <cell r="E741" t="str">
            <v>HYDRO ONE NETWORKS INC.</v>
          </cell>
          <cell r="F741">
            <v>1322742</v>
          </cell>
        </row>
        <row r="742">
          <cell r="C742">
            <v>734</v>
          </cell>
          <cell r="D742">
            <v>1991</v>
          </cell>
          <cell r="E742" t="str">
            <v>HYDRO ONE NETWORKS INC.</v>
          </cell>
          <cell r="F742">
            <v>905241</v>
          </cell>
        </row>
        <row r="743">
          <cell r="C743">
            <v>735</v>
          </cell>
          <cell r="D743">
            <v>1991</v>
          </cell>
          <cell r="E743" t="str">
            <v>HYDRO ONE NETWORKS INC.</v>
          </cell>
          <cell r="F743">
            <v>716407</v>
          </cell>
        </row>
        <row r="744">
          <cell r="C744">
            <v>736</v>
          </cell>
          <cell r="D744">
            <v>1991</v>
          </cell>
          <cell r="E744" t="str">
            <v>HYDRO ONE NETWORKS INC.</v>
          </cell>
          <cell r="F744">
            <v>472726</v>
          </cell>
        </row>
        <row r="745">
          <cell r="C745">
            <v>737</v>
          </cell>
          <cell r="D745">
            <v>1991</v>
          </cell>
          <cell r="E745" t="str">
            <v>HYDRO ONE NETWORKS INC.</v>
          </cell>
          <cell r="F745">
            <v>620656</v>
          </cell>
        </row>
        <row r="746">
          <cell r="C746">
            <v>738</v>
          </cell>
          <cell r="D746">
            <v>1991</v>
          </cell>
          <cell r="E746" t="str">
            <v>HYDRO ONE NETWORKS INC.</v>
          </cell>
          <cell r="F746">
            <v>127198</v>
          </cell>
        </row>
        <row r="747">
          <cell r="C747">
            <v>739</v>
          </cell>
          <cell r="D747">
            <v>1991</v>
          </cell>
          <cell r="E747" t="str">
            <v>HYDRO ONE NETWORKS INC.</v>
          </cell>
          <cell r="F747">
            <v>588020</v>
          </cell>
        </row>
        <row r="748">
          <cell r="C748">
            <v>740</v>
          </cell>
          <cell r="D748">
            <v>1991</v>
          </cell>
          <cell r="E748" t="str">
            <v>HYDRO ONE NETWORKS INC.</v>
          </cell>
          <cell r="F748">
            <v>529337</v>
          </cell>
        </row>
        <row r="749">
          <cell r="C749">
            <v>741</v>
          </cell>
          <cell r="D749">
            <v>1991</v>
          </cell>
          <cell r="E749" t="str">
            <v>HYDRO ONE NETWORKS INC.</v>
          </cell>
          <cell r="F749">
            <v>197964</v>
          </cell>
        </row>
        <row r="750">
          <cell r="C750">
            <v>742</v>
          </cell>
          <cell r="D750">
            <v>1991</v>
          </cell>
          <cell r="E750" t="str">
            <v>HYDRO ONE NETWORKS INC.</v>
          </cell>
          <cell r="F750">
            <v>11851779</v>
          </cell>
        </row>
        <row r="751">
          <cell r="C751">
            <v>743</v>
          </cell>
          <cell r="D751">
            <v>1991</v>
          </cell>
          <cell r="E751" t="str">
            <v>HYDRO ONE NETWORKS INC.</v>
          </cell>
          <cell r="F751">
            <v>135876</v>
          </cell>
        </row>
        <row r="752">
          <cell r="C752">
            <v>744</v>
          </cell>
          <cell r="D752">
            <v>1991</v>
          </cell>
          <cell r="E752" t="str">
            <v>HYDRO ONE NETWORKS INC.</v>
          </cell>
          <cell r="F752">
            <v>749959</v>
          </cell>
        </row>
        <row r="753">
          <cell r="C753">
            <v>745</v>
          </cell>
          <cell r="D753">
            <v>1991</v>
          </cell>
          <cell r="E753" t="str">
            <v>HYDRO ONE NETWORKS INC.</v>
          </cell>
          <cell r="F753">
            <v>855516</v>
          </cell>
        </row>
        <row r="754">
          <cell r="C754">
            <v>746</v>
          </cell>
          <cell r="D754">
            <v>1991</v>
          </cell>
          <cell r="E754" t="str">
            <v>HYDRO ONE NETWORKS INC.</v>
          </cell>
          <cell r="F754">
            <v>853382</v>
          </cell>
        </row>
        <row r="755">
          <cell r="C755">
            <v>747</v>
          </cell>
          <cell r="D755">
            <v>1991</v>
          </cell>
          <cell r="E755" t="str">
            <v>HYDRO ONE NETWORKS INC.</v>
          </cell>
          <cell r="F755">
            <v>3123038</v>
          </cell>
        </row>
        <row r="756">
          <cell r="C756">
            <v>748</v>
          </cell>
          <cell r="D756">
            <v>1991</v>
          </cell>
          <cell r="E756" t="str">
            <v>HYDRO ONE NETWORKS INC.</v>
          </cell>
          <cell r="F756">
            <v>772264</v>
          </cell>
        </row>
        <row r="757">
          <cell r="C757">
            <v>749</v>
          </cell>
          <cell r="D757">
            <v>1991</v>
          </cell>
          <cell r="E757" t="str">
            <v>HYDRO ONE NETWORKS INC.</v>
          </cell>
          <cell r="F757">
            <v>1427487</v>
          </cell>
        </row>
        <row r="758">
          <cell r="C758">
            <v>750</v>
          </cell>
          <cell r="D758">
            <v>1991</v>
          </cell>
          <cell r="E758" t="str">
            <v>HYDRO ONE NETWORKS INC.</v>
          </cell>
          <cell r="F758">
            <v>3592010</v>
          </cell>
        </row>
        <row r="759">
          <cell r="C759">
            <v>751</v>
          </cell>
          <cell r="D759">
            <v>1991</v>
          </cell>
          <cell r="E759" t="str">
            <v>HYDRO ONE NETWORKS INC.</v>
          </cell>
          <cell r="F759">
            <v>563209</v>
          </cell>
        </row>
        <row r="760">
          <cell r="C760">
            <v>752</v>
          </cell>
          <cell r="D760">
            <v>1991</v>
          </cell>
          <cell r="E760" t="str">
            <v>HYDRO ONE NETWORKS INC.</v>
          </cell>
          <cell r="F760">
            <v>786953</v>
          </cell>
        </row>
        <row r="761">
          <cell r="C761">
            <v>753</v>
          </cell>
          <cell r="D761">
            <v>1991</v>
          </cell>
          <cell r="E761" t="str">
            <v>HYDRO ONE NETWORKS INC.</v>
          </cell>
          <cell r="F761">
            <v>2139762</v>
          </cell>
        </row>
        <row r="762">
          <cell r="C762">
            <v>754</v>
          </cell>
          <cell r="D762">
            <v>1991</v>
          </cell>
          <cell r="E762" t="str">
            <v>HYDRO ONE NETWORKS INC.</v>
          </cell>
          <cell r="F762">
            <v>4917346</v>
          </cell>
        </row>
        <row r="763">
          <cell r="C763">
            <v>755</v>
          </cell>
          <cell r="D763">
            <v>1991</v>
          </cell>
          <cell r="E763" t="str">
            <v>HYDRO ONE NETWORKS INC.</v>
          </cell>
          <cell r="F763">
            <v>419868</v>
          </cell>
        </row>
        <row r="764">
          <cell r="C764">
            <v>756</v>
          </cell>
          <cell r="D764">
            <v>1991</v>
          </cell>
          <cell r="E764" t="str">
            <v>HYDRO ONE NETWORKS INC.</v>
          </cell>
          <cell r="F764">
            <v>289160</v>
          </cell>
        </row>
        <row r="765">
          <cell r="C765">
            <v>757</v>
          </cell>
          <cell r="D765">
            <v>1991</v>
          </cell>
          <cell r="E765" t="str">
            <v>HYDRO ONE NETWORKS INC.</v>
          </cell>
          <cell r="F765">
            <v>3555640</v>
          </cell>
        </row>
        <row r="766">
          <cell r="C766">
            <v>758</v>
          </cell>
          <cell r="D766">
            <v>1991</v>
          </cell>
          <cell r="E766" t="str">
            <v>HYDRO ONE NETWORKS INC.</v>
          </cell>
          <cell r="F766">
            <v>862010</v>
          </cell>
        </row>
        <row r="767">
          <cell r="C767">
            <v>759</v>
          </cell>
          <cell r="D767">
            <v>1991</v>
          </cell>
          <cell r="E767" t="str">
            <v>HYDRO ONE NETWORKS INC.</v>
          </cell>
          <cell r="F767">
            <v>631850</v>
          </cell>
        </row>
        <row r="768">
          <cell r="C768">
            <v>760</v>
          </cell>
          <cell r="D768">
            <v>1991</v>
          </cell>
          <cell r="E768" t="str">
            <v>HYDRO ONE NETWORKS INC.</v>
          </cell>
          <cell r="F768">
            <v>4915100</v>
          </cell>
        </row>
        <row r="769">
          <cell r="C769">
            <v>761</v>
          </cell>
          <cell r="D769">
            <v>1991</v>
          </cell>
          <cell r="E769" t="str">
            <v>HYDRO ONE NETWORKS INC.</v>
          </cell>
          <cell r="F769">
            <v>577882</v>
          </cell>
        </row>
        <row r="770">
          <cell r="C770">
            <v>762</v>
          </cell>
          <cell r="D770">
            <v>1991</v>
          </cell>
          <cell r="E770" t="str">
            <v>HYDRO ONE NETWORKS INC.</v>
          </cell>
          <cell r="F770">
            <v>961626</v>
          </cell>
        </row>
        <row r="771">
          <cell r="C771">
            <v>763</v>
          </cell>
          <cell r="D771">
            <v>1991</v>
          </cell>
          <cell r="E771" t="str">
            <v>HYDRO ONE NETWORKS INC.</v>
          </cell>
          <cell r="F771">
            <v>1252945</v>
          </cell>
        </row>
        <row r="772">
          <cell r="C772">
            <v>764</v>
          </cell>
          <cell r="D772">
            <v>1991</v>
          </cell>
          <cell r="E772" t="str">
            <v>HYDRO ONE NETWORKS INC.</v>
          </cell>
          <cell r="F772">
            <v>3589496</v>
          </cell>
        </row>
        <row r="773">
          <cell r="C773">
            <v>765</v>
          </cell>
          <cell r="D773">
            <v>1991</v>
          </cell>
          <cell r="E773" t="str">
            <v>HYDRO ONE NETWORKS INC.</v>
          </cell>
          <cell r="F773">
            <v>1909360</v>
          </cell>
        </row>
        <row r="774">
          <cell r="C774">
            <v>766</v>
          </cell>
          <cell r="D774">
            <v>1991</v>
          </cell>
          <cell r="E774" t="str">
            <v>HYDRO ONE NETWORKS INC.</v>
          </cell>
          <cell r="F774">
            <v>3347464</v>
          </cell>
        </row>
        <row r="775">
          <cell r="C775">
            <v>767</v>
          </cell>
          <cell r="D775">
            <v>1991</v>
          </cell>
          <cell r="E775" t="str">
            <v>HYDRO ONE NETWORKS INC.</v>
          </cell>
          <cell r="F775">
            <v>2071555</v>
          </cell>
        </row>
        <row r="776">
          <cell r="C776">
            <v>768</v>
          </cell>
          <cell r="D776">
            <v>1991</v>
          </cell>
          <cell r="E776" t="str">
            <v>HYDRO ONE NETWORKS INC.</v>
          </cell>
          <cell r="F776">
            <v>877604</v>
          </cell>
        </row>
        <row r="777">
          <cell r="C777">
            <v>769</v>
          </cell>
          <cell r="D777">
            <v>1991</v>
          </cell>
          <cell r="E777" t="str">
            <v>HYDRO ONE NETWORKS INC.</v>
          </cell>
          <cell r="F777">
            <v>596757</v>
          </cell>
        </row>
        <row r="778">
          <cell r="C778">
            <v>770</v>
          </cell>
          <cell r="D778">
            <v>1991</v>
          </cell>
          <cell r="E778" t="str">
            <v>HYDRO ONE NETWORKS INC.</v>
          </cell>
          <cell r="F778">
            <v>365901</v>
          </cell>
        </row>
        <row r="779">
          <cell r="C779">
            <v>771</v>
          </cell>
          <cell r="D779">
            <v>1991</v>
          </cell>
          <cell r="E779" t="str">
            <v>HYDRO ONE NETWORKS INC.</v>
          </cell>
          <cell r="F779">
            <v>623647</v>
          </cell>
        </row>
        <row r="780">
          <cell r="C780">
            <v>772</v>
          </cell>
          <cell r="D780">
            <v>1991</v>
          </cell>
          <cell r="E780" t="str">
            <v>HYDRO ONE NETWORKS INC.</v>
          </cell>
          <cell r="F780">
            <v>123804</v>
          </cell>
        </row>
        <row r="781">
          <cell r="C781">
            <v>773</v>
          </cell>
          <cell r="D781">
            <v>1991</v>
          </cell>
          <cell r="E781" t="str">
            <v>HYDRO ONE NETWORKS INC.</v>
          </cell>
          <cell r="F781">
            <v>9650099</v>
          </cell>
        </row>
        <row r="782">
          <cell r="C782">
            <v>774</v>
          </cell>
          <cell r="D782">
            <v>1991</v>
          </cell>
          <cell r="E782" t="str">
            <v>HYDRO ONE NETWORKS INC.</v>
          </cell>
          <cell r="F782">
            <v>539787</v>
          </cell>
        </row>
        <row r="783">
          <cell r="C783">
            <v>775</v>
          </cell>
          <cell r="D783">
            <v>1991</v>
          </cell>
          <cell r="E783" t="str">
            <v>HYDRO ONE NETWORKS INC.</v>
          </cell>
          <cell r="F783">
            <v>884071</v>
          </cell>
        </row>
        <row r="784">
          <cell r="C784">
            <v>776</v>
          </cell>
          <cell r="D784">
            <v>1991</v>
          </cell>
          <cell r="E784" t="str">
            <v>HYDRO ONE NETWORKS INC.</v>
          </cell>
          <cell r="F784">
            <v>77823</v>
          </cell>
        </row>
        <row r="785">
          <cell r="C785">
            <v>777</v>
          </cell>
          <cell r="D785">
            <v>1991</v>
          </cell>
          <cell r="E785" t="str">
            <v>HYDRO ONE NETWORKS INC.</v>
          </cell>
          <cell r="F785">
            <v>387557</v>
          </cell>
        </row>
        <row r="786">
          <cell r="C786">
            <v>778</v>
          </cell>
          <cell r="D786">
            <v>1991</v>
          </cell>
          <cell r="E786" t="str">
            <v>HYDRO ONE NETWORKS INC.</v>
          </cell>
          <cell r="F786">
            <v>5178123</v>
          </cell>
        </row>
        <row r="787">
          <cell r="C787">
            <v>779</v>
          </cell>
          <cell r="D787">
            <v>1991</v>
          </cell>
          <cell r="E787" t="str">
            <v>HYDRO ONE NETWORKS INC.</v>
          </cell>
          <cell r="F787">
            <v>200419</v>
          </cell>
        </row>
        <row r="788">
          <cell r="C788">
            <v>780</v>
          </cell>
          <cell r="D788">
            <v>1991</v>
          </cell>
          <cell r="E788" t="str">
            <v>HYDRO ONE NETWORKS INC.</v>
          </cell>
          <cell r="F788">
            <v>600050</v>
          </cell>
        </row>
        <row r="789">
          <cell r="C789">
            <v>781</v>
          </cell>
          <cell r="D789">
            <v>1991</v>
          </cell>
          <cell r="E789" t="str">
            <v>HYDRO OTTAWA LIMITED</v>
          </cell>
          <cell r="F789">
            <v>1552442</v>
          </cell>
        </row>
        <row r="790">
          <cell r="C790">
            <v>782</v>
          </cell>
          <cell r="D790">
            <v>1991</v>
          </cell>
          <cell r="E790" t="str">
            <v>HYDRO OTTAWA LIMITED</v>
          </cell>
          <cell r="F790">
            <v>1767955</v>
          </cell>
        </row>
        <row r="791">
          <cell r="C791">
            <v>783</v>
          </cell>
          <cell r="D791">
            <v>1991</v>
          </cell>
          <cell r="E791" t="str">
            <v>HYDRO OTTAWA LIMITED</v>
          </cell>
          <cell r="F791">
            <v>31590123</v>
          </cell>
        </row>
        <row r="792">
          <cell r="C792">
            <v>784</v>
          </cell>
          <cell r="D792">
            <v>1991</v>
          </cell>
          <cell r="E792" t="str">
            <v>HYDRO OTTAWA LIMITED</v>
          </cell>
          <cell r="F792">
            <v>56396052</v>
          </cell>
        </row>
        <row r="793">
          <cell r="C793">
            <v>785</v>
          </cell>
          <cell r="D793">
            <v>1991</v>
          </cell>
          <cell r="E793" t="str">
            <v>HYDRO OTTAWA LIMITED</v>
          </cell>
          <cell r="F793">
            <v>58869750</v>
          </cell>
        </row>
        <row r="794">
          <cell r="C794">
            <v>786</v>
          </cell>
          <cell r="D794">
            <v>1991</v>
          </cell>
          <cell r="E794" t="str">
            <v>LAKEFRONT UTILITIES INC.</v>
          </cell>
          <cell r="F794">
            <v>1334189</v>
          </cell>
        </row>
        <row r="795">
          <cell r="C795">
            <v>787</v>
          </cell>
          <cell r="D795">
            <v>1991</v>
          </cell>
          <cell r="E795" t="str">
            <v>LAKELAND POWER DISTRIBUTION LTD.</v>
          </cell>
          <cell r="F795">
            <v>490830</v>
          </cell>
        </row>
        <row r="796">
          <cell r="C796">
            <v>788</v>
          </cell>
          <cell r="D796">
            <v>1991</v>
          </cell>
          <cell r="E796" t="str">
            <v>LAKELAND POWER DISTRIBUTION LTD.</v>
          </cell>
          <cell r="F796">
            <v>2809294</v>
          </cell>
        </row>
        <row r="797">
          <cell r="C797">
            <v>789</v>
          </cell>
          <cell r="D797">
            <v>1991</v>
          </cell>
          <cell r="E797" t="str">
            <v>LAKELAND POWER DISTRIBUTION LTD.</v>
          </cell>
          <cell r="F797">
            <v>225451</v>
          </cell>
        </row>
        <row r="798">
          <cell r="C798">
            <v>790</v>
          </cell>
          <cell r="D798">
            <v>1991</v>
          </cell>
          <cell r="E798" t="str">
            <v>LAKELAND POWER DISTRIBUTION LTD.</v>
          </cell>
          <cell r="F798">
            <v>676666</v>
          </cell>
        </row>
        <row r="799">
          <cell r="C799">
            <v>791</v>
          </cell>
          <cell r="D799">
            <v>1991</v>
          </cell>
          <cell r="E799" t="str">
            <v>LONDON HYDRO INC.</v>
          </cell>
          <cell r="F799">
            <v>156048621</v>
          </cell>
        </row>
        <row r="800">
          <cell r="C800">
            <v>792</v>
          </cell>
          <cell r="D800">
            <v>1991</v>
          </cell>
          <cell r="E800" t="str">
            <v>MIDDLESEX POWER DISTRIBUTION CORPORATION</v>
          </cell>
          <cell r="F800">
            <v>540983</v>
          </cell>
        </row>
        <row r="801">
          <cell r="C801">
            <v>793</v>
          </cell>
          <cell r="D801">
            <v>1991</v>
          </cell>
          <cell r="E801" t="str">
            <v>MIDDLESEX POWER DISTRIBUTION CORPORATION</v>
          </cell>
          <cell r="F801">
            <v>91143</v>
          </cell>
        </row>
        <row r="802">
          <cell r="C802">
            <v>794</v>
          </cell>
          <cell r="D802">
            <v>1991</v>
          </cell>
          <cell r="E802" t="str">
            <v>MIDDLESEX POWER DISTRIBUTION CORPORATION</v>
          </cell>
          <cell r="F802">
            <v>783915</v>
          </cell>
        </row>
        <row r="803">
          <cell r="C803">
            <v>795</v>
          </cell>
          <cell r="D803">
            <v>1991</v>
          </cell>
          <cell r="E803" t="str">
            <v>MIDDLESEX POWER DISTRIBUTION CORPORATION</v>
          </cell>
          <cell r="F803">
            <v>834269</v>
          </cell>
        </row>
        <row r="804">
          <cell r="C804">
            <v>796</v>
          </cell>
          <cell r="D804">
            <v>1991</v>
          </cell>
          <cell r="E804" t="str">
            <v>NIAGARA PENINSULA ENERGY INC.</v>
          </cell>
          <cell r="F804">
            <v>45261976</v>
          </cell>
        </row>
        <row r="805">
          <cell r="C805">
            <v>797</v>
          </cell>
          <cell r="D805">
            <v>1991</v>
          </cell>
          <cell r="E805" t="str">
            <v>NORFOLK POWER DISTRIBUTION INC.</v>
          </cell>
          <cell r="F805">
            <v>2296289</v>
          </cell>
        </row>
        <row r="806">
          <cell r="C806">
            <v>798</v>
          </cell>
          <cell r="D806">
            <v>1991</v>
          </cell>
          <cell r="E806" t="str">
            <v>NORFOLK POWER DISTRIBUTION INC.</v>
          </cell>
          <cell r="F806">
            <v>8774431</v>
          </cell>
        </row>
        <row r="807">
          <cell r="C807">
            <v>799</v>
          </cell>
          <cell r="D807">
            <v>1991</v>
          </cell>
          <cell r="E807" t="str">
            <v>NORTHERN ONTARIO WIRES INC.</v>
          </cell>
          <cell r="F807">
            <v>1599232</v>
          </cell>
        </row>
        <row r="808">
          <cell r="C808">
            <v>800</v>
          </cell>
          <cell r="D808">
            <v>1991</v>
          </cell>
          <cell r="E808" t="str">
            <v>NORTHERN ONTARIO WIRES INC.</v>
          </cell>
          <cell r="F808">
            <v>2293505</v>
          </cell>
        </row>
        <row r="809">
          <cell r="C809">
            <v>801</v>
          </cell>
          <cell r="D809">
            <v>1991</v>
          </cell>
          <cell r="E809" t="str">
            <v>OTTAWA RIVER POWER CORPORATION</v>
          </cell>
          <cell r="F809">
            <v>394797</v>
          </cell>
        </row>
        <row r="810">
          <cell r="C810">
            <v>802</v>
          </cell>
          <cell r="D810">
            <v>1991</v>
          </cell>
          <cell r="E810" t="str">
            <v>OTTAWA RIVER POWER CORPORATION</v>
          </cell>
          <cell r="F810">
            <v>329806</v>
          </cell>
        </row>
        <row r="811">
          <cell r="C811">
            <v>803</v>
          </cell>
          <cell r="D811">
            <v>1991</v>
          </cell>
          <cell r="E811" t="str">
            <v>OTTAWA RIVER POWER CORPORATION</v>
          </cell>
          <cell r="F811">
            <v>2277531</v>
          </cell>
        </row>
        <row r="812">
          <cell r="C812">
            <v>804</v>
          </cell>
          <cell r="D812">
            <v>1991</v>
          </cell>
          <cell r="E812" t="str">
            <v>NIAGARA PENINSULA ENERGY INC.</v>
          </cell>
          <cell r="F812">
            <v>1536719</v>
          </cell>
        </row>
        <row r="813">
          <cell r="C813">
            <v>805</v>
          </cell>
          <cell r="D813">
            <v>1991</v>
          </cell>
          <cell r="E813" t="str">
            <v>NIAGARA PENINSULA ENERGY INC.</v>
          </cell>
          <cell r="F813">
            <v>508597</v>
          </cell>
        </row>
        <row r="814">
          <cell r="C814">
            <v>806</v>
          </cell>
          <cell r="D814">
            <v>1991</v>
          </cell>
          <cell r="E814" t="str">
            <v>PETERBOROUGH DISTRIBUTION INCORPORATED</v>
          </cell>
          <cell r="F814">
            <v>534738</v>
          </cell>
        </row>
        <row r="815">
          <cell r="C815">
            <v>807</v>
          </cell>
          <cell r="D815">
            <v>1991</v>
          </cell>
          <cell r="E815" t="str">
            <v>PETERBOROUGH DISTRIBUTION INCORPORATED</v>
          </cell>
          <cell r="F815">
            <v>1729438</v>
          </cell>
        </row>
        <row r="816">
          <cell r="C816">
            <v>808</v>
          </cell>
          <cell r="D816">
            <v>1991</v>
          </cell>
          <cell r="E816" t="str">
            <v>POWERSTREAM INC.</v>
          </cell>
          <cell r="F816">
            <v>23829513</v>
          </cell>
        </row>
        <row r="817">
          <cell r="C817">
            <v>809</v>
          </cell>
          <cell r="D817">
            <v>1991</v>
          </cell>
          <cell r="E817" t="str">
            <v>POWERSTREAM INC.</v>
          </cell>
          <cell r="F817">
            <v>101848082</v>
          </cell>
        </row>
        <row r="818">
          <cell r="C818">
            <v>810</v>
          </cell>
          <cell r="D818">
            <v>1991</v>
          </cell>
          <cell r="E818" t="str">
            <v>POWERSTREAM INC.</v>
          </cell>
          <cell r="F818">
            <v>132661000</v>
          </cell>
        </row>
        <row r="819">
          <cell r="C819">
            <v>811</v>
          </cell>
          <cell r="D819">
            <v>1991</v>
          </cell>
          <cell r="E819" t="str">
            <v>POWERSTREAM INC.</v>
          </cell>
          <cell r="F819">
            <v>77146205</v>
          </cell>
        </row>
        <row r="820">
          <cell r="C820">
            <v>812</v>
          </cell>
          <cell r="D820">
            <v>1991</v>
          </cell>
          <cell r="E820" t="str">
            <v>RIDEAU ST. LAWRENCE DISTRIBUTION INC.</v>
          </cell>
          <cell r="F820">
            <v>1779629</v>
          </cell>
        </row>
        <row r="821">
          <cell r="C821">
            <v>813</v>
          </cell>
          <cell r="D821">
            <v>1991</v>
          </cell>
          <cell r="E821" t="str">
            <v>VERIDIAN CONNECTIONS INC.</v>
          </cell>
          <cell r="F821">
            <v>21355264</v>
          </cell>
        </row>
        <row r="822">
          <cell r="C822">
            <v>814</v>
          </cell>
          <cell r="D822">
            <v>1991</v>
          </cell>
          <cell r="E822" t="str">
            <v>VERIDIAN CONNECTIONS INC.</v>
          </cell>
          <cell r="F822">
            <v>13636744</v>
          </cell>
        </row>
        <row r="823">
          <cell r="C823">
            <v>815</v>
          </cell>
          <cell r="D823">
            <v>1991</v>
          </cell>
          <cell r="E823" t="str">
            <v>VERIDIAN CONNECTIONS INC.</v>
          </cell>
          <cell r="F823">
            <v>2564137</v>
          </cell>
        </row>
        <row r="824">
          <cell r="C824">
            <v>816</v>
          </cell>
          <cell r="D824">
            <v>1991</v>
          </cell>
          <cell r="E824" t="str">
            <v>VERIDIAN CONNECTIONS INC.</v>
          </cell>
          <cell r="F824">
            <v>38017128</v>
          </cell>
        </row>
        <row r="825">
          <cell r="C825">
            <v>817</v>
          </cell>
          <cell r="D825">
            <v>1991</v>
          </cell>
          <cell r="E825" t="str">
            <v>VERIDIAN CONNECTIONS INC.</v>
          </cell>
          <cell r="F825">
            <v>6461557</v>
          </cell>
        </row>
        <row r="826">
          <cell r="C826">
            <v>818</v>
          </cell>
          <cell r="D826">
            <v>1991</v>
          </cell>
          <cell r="E826" t="str">
            <v>VERIDIAN CONNECTIONS INC.</v>
          </cell>
          <cell r="F826">
            <v>2614177</v>
          </cell>
        </row>
        <row r="827">
          <cell r="C827">
            <v>819</v>
          </cell>
          <cell r="D827">
            <v>1991</v>
          </cell>
          <cell r="E827" t="str">
            <v>VERIDIAN CONNECTIONS INC.</v>
          </cell>
          <cell r="F827">
            <v>1533803</v>
          </cell>
        </row>
        <row r="828">
          <cell r="C828">
            <v>820</v>
          </cell>
          <cell r="D828">
            <v>1991</v>
          </cell>
          <cell r="E828" t="str">
            <v>WELLINGTON NORTH POWER INC.</v>
          </cell>
          <cell r="F828">
            <v>99773</v>
          </cell>
        </row>
        <row r="829">
          <cell r="C829">
            <v>821</v>
          </cell>
          <cell r="D829">
            <v>1991</v>
          </cell>
          <cell r="E829" t="str">
            <v>WESTARIO POWER INC.</v>
          </cell>
          <cell r="F829">
            <v>3081130</v>
          </cell>
        </row>
        <row r="830">
          <cell r="C830">
            <v>822</v>
          </cell>
          <cell r="D830">
            <v>1991</v>
          </cell>
          <cell r="E830" t="str">
            <v>WESTARIO POWER INC.</v>
          </cell>
          <cell r="F830">
            <v>3956443</v>
          </cell>
        </row>
        <row r="831">
          <cell r="C831">
            <v>823</v>
          </cell>
          <cell r="D831">
            <v>1991</v>
          </cell>
          <cell r="E831" t="str">
            <v>WESTARIO POWER INC.</v>
          </cell>
          <cell r="F831">
            <v>2500709</v>
          </cell>
        </row>
        <row r="832">
          <cell r="C832">
            <v>824</v>
          </cell>
          <cell r="D832">
            <v>1991</v>
          </cell>
          <cell r="E832" t="str">
            <v>WESTARIO POWER INC.</v>
          </cell>
          <cell r="F832">
            <v>2171568</v>
          </cell>
        </row>
        <row r="833">
          <cell r="C833">
            <v>825</v>
          </cell>
          <cell r="D833">
            <v>1991</v>
          </cell>
          <cell r="E833" t="str">
            <v>VERIDIAN CONNECTIONS INC.</v>
          </cell>
          <cell r="F833">
            <v>29871726</v>
          </cell>
        </row>
        <row r="834">
          <cell r="C834">
            <v>826</v>
          </cell>
          <cell r="D834">
            <v>1991</v>
          </cell>
          <cell r="E834" t="str">
            <v>ANCASTER HYDRO-ELECTRIC COMMISSION</v>
          </cell>
          <cell r="F834">
            <v>2638200</v>
          </cell>
        </row>
        <row r="835">
          <cell r="C835">
            <v>827</v>
          </cell>
          <cell r="D835">
            <v>1991</v>
          </cell>
          <cell r="E835" t="str">
            <v>ATIKOKAN HYDRO INC.</v>
          </cell>
          <cell r="F835">
            <v>3606838</v>
          </cell>
        </row>
        <row r="836">
          <cell r="C836">
            <v>828</v>
          </cell>
          <cell r="D836">
            <v>1991</v>
          </cell>
          <cell r="E836" t="str">
            <v>AURORA HYDRO CONNECTIONS LIMITED</v>
          </cell>
          <cell r="F836">
            <v>23829513</v>
          </cell>
        </row>
        <row r="837">
          <cell r="C837">
            <v>829</v>
          </cell>
          <cell r="D837">
            <v>1991</v>
          </cell>
          <cell r="E837" t="str">
            <v>AYLMER PUBLIC UTILITIES COMMISSION</v>
          </cell>
          <cell r="F837">
            <v>2438835</v>
          </cell>
        </row>
        <row r="838">
          <cell r="C838">
            <v>830</v>
          </cell>
          <cell r="D838">
            <v>1991</v>
          </cell>
          <cell r="E838" t="str">
            <v>BLUE MOUNTAINS HYDRO SERVICES COMPANY INC.</v>
          </cell>
          <cell r="F838">
            <v>1446115</v>
          </cell>
        </row>
        <row r="839">
          <cell r="C839">
            <v>831</v>
          </cell>
          <cell r="D839">
            <v>1991</v>
          </cell>
          <cell r="E839" t="str">
            <v>BOARD OF LIGHT &amp; HEAT COMM. OF THE CITY OF GUELPH</v>
          </cell>
          <cell r="F839">
            <v>55283012</v>
          </cell>
        </row>
        <row r="840">
          <cell r="C840">
            <v>832</v>
          </cell>
          <cell r="D840">
            <v>1991</v>
          </cell>
          <cell r="E840" t="str">
            <v>BRADFORD WEST GWILLIMBURY PUBLIC UTILITIES COMMISSION</v>
          </cell>
          <cell r="F840">
            <v>6297935</v>
          </cell>
        </row>
        <row r="841">
          <cell r="C841">
            <v>833</v>
          </cell>
          <cell r="D841">
            <v>1991</v>
          </cell>
          <cell r="E841" t="str">
            <v>BROCK HYDRO-ELECTRIC COMMISSION</v>
          </cell>
          <cell r="F841">
            <v>2230982</v>
          </cell>
        </row>
        <row r="842">
          <cell r="C842">
            <v>834</v>
          </cell>
          <cell r="D842">
            <v>1991</v>
          </cell>
          <cell r="E842" t="str">
            <v>BURLINGTON HYDRO INC.</v>
          </cell>
          <cell r="F842">
            <v>161561014</v>
          </cell>
        </row>
        <row r="843">
          <cell r="C843">
            <v>835</v>
          </cell>
          <cell r="D843">
            <v>1991</v>
          </cell>
          <cell r="E843" t="str">
            <v>CAMBRIDGE AND NORTH DUMFRIES HYDRO INC.</v>
          </cell>
          <cell r="F843">
            <v>119734128</v>
          </cell>
        </row>
        <row r="844">
          <cell r="C844">
            <v>836</v>
          </cell>
          <cell r="D844">
            <v>1991</v>
          </cell>
          <cell r="E844" t="str">
            <v>CHAPLEAU PUBLIC UTILITIES CORPORATION</v>
          </cell>
          <cell r="F844">
            <v>2985088</v>
          </cell>
        </row>
        <row r="845">
          <cell r="C845">
            <v>837</v>
          </cell>
          <cell r="D845">
            <v>1991</v>
          </cell>
          <cell r="E845" t="str">
            <v>CLINTON POWER CORPORATION</v>
          </cell>
          <cell r="F845">
            <v>2929224</v>
          </cell>
        </row>
        <row r="846">
          <cell r="C846">
            <v>838</v>
          </cell>
          <cell r="D846">
            <v>1991</v>
          </cell>
          <cell r="E846" t="str">
            <v>COCHRANE POWER CORPORATION</v>
          </cell>
          <cell r="F846">
            <v>2843514</v>
          </cell>
        </row>
        <row r="847">
          <cell r="C847">
            <v>839</v>
          </cell>
          <cell r="D847">
            <v>1991</v>
          </cell>
          <cell r="E847" t="str">
            <v>COTTAM HYDRO-ELECTRIC SYSTEM</v>
          </cell>
          <cell r="F847">
            <v>755690</v>
          </cell>
        </row>
        <row r="848">
          <cell r="C848">
            <v>840</v>
          </cell>
          <cell r="D848">
            <v>1991</v>
          </cell>
          <cell r="E848" t="str">
            <v>CHATHAM-KENT HYDRO INC.</v>
          </cell>
          <cell r="F848">
            <v>1108088</v>
          </cell>
        </row>
        <row r="849">
          <cell r="C849">
            <v>841</v>
          </cell>
          <cell r="D849">
            <v>1991</v>
          </cell>
          <cell r="E849" t="str">
            <v>NA</v>
          </cell>
          <cell r="F849">
            <v>540983</v>
          </cell>
        </row>
        <row r="850">
          <cell r="C850">
            <v>842</v>
          </cell>
          <cell r="D850">
            <v>1991</v>
          </cell>
          <cell r="E850" t="str">
            <v>ELMWOOD HYDRO-ELECTRIC SYSTEM</v>
          </cell>
          <cell r="F850">
            <v>104575</v>
          </cell>
        </row>
        <row r="851">
          <cell r="C851">
            <v>843</v>
          </cell>
          <cell r="D851">
            <v>1991</v>
          </cell>
          <cell r="E851" t="str">
            <v>ER-2000-0063</v>
          </cell>
          <cell r="F851">
            <v>25845371</v>
          </cell>
        </row>
        <row r="852">
          <cell r="C852">
            <v>844</v>
          </cell>
          <cell r="D852">
            <v>1991</v>
          </cell>
          <cell r="E852" t="str">
            <v>ESSEX HYDRO-ELECTRIC COMMISSION</v>
          </cell>
          <cell r="F852">
            <v>2739221</v>
          </cell>
        </row>
        <row r="853">
          <cell r="C853">
            <v>845</v>
          </cell>
          <cell r="D853">
            <v>1991</v>
          </cell>
          <cell r="E853" t="str">
            <v>FORT FRANCES POWER CORPORATION</v>
          </cell>
          <cell r="F853">
            <v>12164960</v>
          </cell>
        </row>
        <row r="854">
          <cell r="C854">
            <v>846</v>
          </cell>
          <cell r="D854">
            <v>1991</v>
          </cell>
          <cell r="E854" t="str">
            <v>GRAND VALLEY ENERGY INC.</v>
          </cell>
          <cell r="F854">
            <v>1571048</v>
          </cell>
        </row>
        <row r="855">
          <cell r="C855">
            <v>847</v>
          </cell>
          <cell r="D855">
            <v>1991</v>
          </cell>
          <cell r="E855" t="str">
            <v>GRAVENHURST HYDRO ELECTRIC INC.</v>
          </cell>
          <cell r="F855">
            <v>2564137</v>
          </cell>
        </row>
        <row r="856">
          <cell r="C856">
            <v>848</v>
          </cell>
          <cell r="D856">
            <v>1991</v>
          </cell>
          <cell r="E856" t="str">
            <v>GRIMSBY POWER INCORPORATED</v>
          </cell>
          <cell r="F856">
            <v>17730338</v>
          </cell>
        </row>
        <row r="857">
          <cell r="C857">
            <v>849</v>
          </cell>
          <cell r="D857">
            <v>1991</v>
          </cell>
          <cell r="E857" t="str">
            <v>GUELPH/ERAMOSA HYDRO-ELECTRIC COMMISSION</v>
          </cell>
          <cell r="F857">
            <v>1652426</v>
          </cell>
        </row>
        <row r="858">
          <cell r="C858">
            <v>850</v>
          </cell>
          <cell r="D858">
            <v>1991</v>
          </cell>
          <cell r="E858" t="str">
            <v>HALDIMAND HYDRO-ELECTRIC COMMISSION</v>
          </cell>
          <cell r="F858">
            <v>2908175</v>
          </cell>
        </row>
        <row r="859">
          <cell r="C859">
            <v>851</v>
          </cell>
          <cell r="D859">
            <v>1991</v>
          </cell>
          <cell r="E859" t="str">
            <v>HALTON HILLS HYDRO INC.</v>
          </cell>
          <cell r="F859">
            <v>45591860</v>
          </cell>
        </row>
        <row r="860">
          <cell r="C860">
            <v>852</v>
          </cell>
          <cell r="D860">
            <v>1991</v>
          </cell>
          <cell r="E860" t="str">
            <v>HORIZON UTILITIES CORPORATION</v>
          </cell>
          <cell r="F860">
            <v>150539759</v>
          </cell>
        </row>
        <row r="861">
          <cell r="C861">
            <v>853</v>
          </cell>
          <cell r="D861">
            <v>1991</v>
          </cell>
          <cell r="E861" t="str">
            <v>HEARST POWER DISTRIBUTION COMPANY LIMITED</v>
          </cell>
          <cell r="F861">
            <v>4218146</v>
          </cell>
        </row>
        <row r="862">
          <cell r="C862">
            <v>854</v>
          </cell>
          <cell r="D862">
            <v>1991</v>
          </cell>
          <cell r="E862" t="str">
            <v>ESSEX POWERLINES CORPORATION</v>
          </cell>
          <cell r="F862">
            <v>6042922</v>
          </cell>
        </row>
        <row r="863">
          <cell r="C863">
            <v>855</v>
          </cell>
          <cell r="D863">
            <v>1991</v>
          </cell>
          <cell r="E863" t="str">
            <v>HYDRO HAWKESBURY INC.</v>
          </cell>
          <cell r="F863">
            <v>4290325</v>
          </cell>
        </row>
        <row r="864">
          <cell r="C864">
            <v>856</v>
          </cell>
          <cell r="D864">
            <v>1991</v>
          </cell>
          <cell r="E864" t="str">
            <v>HYDRO ONE BRAMPTON NETWORKS INC.</v>
          </cell>
          <cell r="F864">
            <v>317382450</v>
          </cell>
        </row>
        <row r="865">
          <cell r="C865">
            <v>857</v>
          </cell>
          <cell r="D865">
            <v>1991</v>
          </cell>
          <cell r="E865" t="str">
            <v>HYDRO OTTAWA LIMITED</v>
          </cell>
          <cell r="F865">
            <v>206811937</v>
          </cell>
        </row>
        <row r="866">
          <cell r="C866">
            <v>858</v>
          </cell>
          <cell r="D866">
            <v>1991</v>
          </cell>
          <cell r="E866" t="str">
            <v>HYDRO VAUGHAN DISTRIBUTION INC.</v>
          </cell>
          <cell r="F866">
            <v>101848082</v>
          </cell>
        </row>
        <row r="867">
          <cell r="C867">
            <v>859</v>
          </cell>
          <cell r="D867">
            <v>1991</v>
          </cell>
          <cell r="E867" t="str">
            <v>ESSEX POWERLINES CORPORATION</v>
          </cell>
          <cell r="F867">
            <v>3894553</v>
          </cell>
        </row>
        <row r="868">
          <cell r="C868">
            <v>860</v>
          </cell>
          <cell r="D868">
            <v>1991</v>
          </cell>
          <cell r="E868" t="str">
            <v>HYDRO-ELECTRIC COMMISSION OF SOUTH DUMFRIES</v>
          </cell>
          <cell r="F868">
            <v>900794</v>
          </cell>
        </row>
        <row r="869">
          <cell r="C869">
            <v>861</v>
          </cell>
          <cell r="D869">
            <v>1991</v>
          </cell>
          <cell r="E869" t="str">
            <v>BRANTFORD POWER INC.</v>
          </cell>
          <cell r="F869">
            <v>41934976</v>
          </cell>
        </row>
        <row r="870">
          <cell r="C870">
            <v>862</v>
          </cell>
          <cell r="D870">
            <v>1991</v>
          </cell>
          <cell r="E870" t="str">
            <v>OTTAWA RIVER POWER CORPORATION</v>
          </cell>
          <cell r="F870">
            <v>9927924</v>
          </cell>
        </row>
        <row r="871">
          <cell r="C871">
            <v>863</v>
          </cell>
          <cell r="D871">
            <v>1991</v>
          </cell>
          <cell r="E871" t="str">
            <v>BLUEWATER POWER DISTRIBUTION CORPORATION</v>
          </cell>
          <cell r="F871">
            <v>26884339</v>
          </cell>
        </row>
        <row r="872">
          <cell r="C872">
            <v>864</v>
          </cell>
          <cell r="D872">
            <v>1991</v>
          </cell>
          <cell r="E872" t="str">
            <v>TORONTO HYDRO-ELECTRIC SYSTEM LIMITED</v>
          </cell>
          <cell r="F872">
            <v>37059453</v>
          </cell>
        </row>
        <row r="873">
          <cell r="C873">
            <v>865</v>
          </cell>
          <cell r="D873">
            <v>1991</v>
          </cell>
          <cell r="E873" t="str">
            <v>TORONTO HYDRO-ELECTRIC SYSTEM LIMITED</v>
          </cell>
          <cell r="F873">
            <v>162077519</v>
          </cell>
        </row>
        <row r="874">
          <cell r="C874">
            <v>866</v>
          </cell>
          <cell r="D874">
            <v>1991</v>
          </cell>
          <cell r="E874" t="str">
            <v>TORONTO HYDRO-ELECTRIC SYSTEM LIMITED</v>
          </cell>
          <cell r="F874">
            <v>363455787</v>
          </cell>
        </row>
        <row r="875">
          <cell r="C875">
            <v>867</v>
          </cell>
          <cell r="D875">
            <v>1991</v>
          </cell>
          <cell r="E875" t="str">
            <v>TORONTO HYDRO-ELECTRIC SYSTEM LIMITED</v>
          </cell>
          <cell r="F875">
            <v>238029069</v>
          </cell>
        </row>
        <row r="876">
          <cell r="C876">
            <v>868</v>
          </cell>
          <cell r="D876">
            <v>1991</v>
          </cell>
          <cell r="E876" t="str">
            <v>TORONTO HYDRO-ELECTRIC SYSTEM LIMITED</v>
          </cell>
          <cell r="F876">
            <v>497067020</v>
          </cell>
        </row>
        <row r="877">
          <cell r="C877">
            <v>869</v>
          </cell>
          <cell r="D877">
            <v>1991</v>
          </cell>
          <cell r="E877" t="str">
            <v>TORONTO HYDRO-ELECTRIC SYSTEM LIMITED</v>
          </cell>
          <cell r="F877">
            <v>39758530</v>
          </cell>
        </row>
        <row r="878">
          <cell r="C878">
            <v>870</v>
          </cell>
          <cell r="D878">
            <v>1991</v>
          </cell>
          <cell r="E878" t="str">
            <v>CHATHAM-KENT HYDRO INC.</v>
          </cell>
          <cell r="F878">
            <v>261784</v>
          </cell>
        </row>
        <row r="879">
          <cell r="C879">
            <v>871</v>
          </cell>
          <cell r="D879">
            <v>1991</v>
          </cell>
          <cell r="E879" t="str">
            <v>LAKELAND POWER DISTRIBUTION LTD.</v>
          </cell>
          <cell r="F879">
            <v>3550692</v>
          </cell>
        </row>
        <row r="880">
          <cell r="C880">
            <v>872</v>
          </cell>
          <cell r="D880">
            <v>1991</v>
          </cell>
          <cell r="E880" t="str">
            <v>HYDRO-ELECTRIC COMMISSION OF THE TOWN OF CACHE BAY</v>
          </cell>
          <cell r="F880">
            <v>305593</v>
          </cell>
        </row>
        <row r="881">
          <cell r="C881">
            <v>873</v>
          </cell>
          <cell r="D881">
            <v>1991</v>
          </cell>
          <cell r="E881" t="str">
            <v>HYDRO-ELECTRIC COMMISSION OF THE TOWN OF HARRISTON</v>
          </cell>
          <cell r="F881">
            <v>1694065</v>
          </cell>
        </row>
        <row r="882">
          <cell r="C882">
            <v>874</v>
          </cell>
          <cell r="D882">
            <v>1991</v>
          </cell>
          <cell r="E882" t="str">
            <v>HYDRO-ELECTRIC COMMISSION OF THE TOWN OF HARROW</v>
          </cell>
          <cell r="F882">
            <v>1368395</v>
          </cell>
        </row>
        <row r="883">
          <cell r="C883">
            <v>875</v>
          </cell>
          <cell r="D883">
            <v>1991</v>
          </cell>
          <cell r="E883" t="str">
            <v>ESSEX POWERLINES CORPORATION</v>
          </cell>
          <cell r="F883">
            <v>7519584</v>
          </cell>
        </row>
        <row r="884">
          <cell r="C884">
            <v>876</v>
          </cell>
          <cell r="D884">
            <v>1991</v>
          </cell>
          <cell r="E884" t="str">
            <v>HYDRO-ELECTRIC COMMISSION OF THE TOWN OF PORT ELGIN</v>
          </cell>
          <cell r="F884">
            <v>5017299</v>
          </cell>
        </row>
        <row r="885">
          <cell r="C885">
            <v>877</v>
          </cell>
          <cell r="D885">
            <v>1991</v>
          </cell>
          <cell r="E885" t="str">
            <v>HYDRO-ELECTRIC COMMISSION OF THE TOWN OF STAYNER</v>
          </cell>
          <cell r="F885">
            <v>1711386</v>
          </cell>
        </row>
        <row r="886">
          <cell r="C886">
            <v>878</v>
          </cell>
          <cell r="D886">
            <v>1991</v>
          </cell>
          <cell r="E886" t="str">
            <v>HYDRO-ELECTRIC COMMISSION OF THE TOWN OF STURGEON FALLS</v>
          </cell>
          <cell r="F886">
            <v>2616306</v>
          </cell>
        </row>
        <row r="887">
          <cell r="C887">
            <v>879</v>
          </cell>
          <cell r="D887">
            <v>1991</v>
          </cell>
          <cell r="E887" t="str">
            <v>HYDRO-ELECTRIC COMMISSION OF THE TOWN OF VANKLEEK HILL</v>
          </cell>
          <cell r="F887">
            <v>1154559</v>
          </cell>
        </row>
        <row r="888">
          <cell r="C888">
            <v>880</v>
          </cell>
          <cell r="D888">
            <v>1991</v>
          </cell>
          <cell r="E888" t="str">
            <v>CHATHAM-KENT HYDRO INC.</v>
          </cell>
          <cell r="F888">
            <v>6677641</v>
          </cell>
        </row>
        <row r="889">
          <cell r="C889">
            <v>881</v>
          </cell>
          <cell r="D889">
            <v>1991</v>
          </cell>
          <cell r="E889" t="str">
            <v>WASAGA DISTRIBUTION INC.</v>
          </cell>
          <cell r="F889">
            <v>6938993</v>
          </cell>
        </row>
        <row r="890">
          <cell r="C890">
            <v>882</v>
          </cell>
          <cell r="D890">
            <v>1991</v>
          </cell>
          <cell r="E890" t="str">
            <v>ESPANOLA REGIONAL HYDRO DISTRIBUTION CORPORATION</v>
          </cell>
          <cell r="F890">
            <v>243183</v>
          </cell>
        </row>
        <row r="891">
          <cell r="C891">
            <v>883</v>
          </cell>
          <cell r="D891">
            <v>1991</v>
          </cell>
          <cell r="E891" t="str">
            <v>HYDRO-ELECTRIC COMMISSION OF THE TOWN OF WIARTON</v>
          </cell>
          <cell r="F891">
            <v>1543988</v>
          </cell>
        </row>
        <row r="892">
          <cell r="C892">
            <v>884</v>
          </cell>
          <cell r="D892">
            <v>1991</v>
          </cell>
          <cell r="E892" t="str">
            <v>BRANT COUNTY POWER INC.</v>
          </cell>
          <cell r="F892">
            <v>3970246</v>
          </cell>
        </row>
        <row r="893">
          <cell r="C893">
            <v>885</v>
          </cell>
          <cell r="D893">
            <v>1991</v>
          </cell>
          <cell r="E893" t="str">
            <v>HYDRO-ELECTRIC COMMISSION OF THE TOWNSHIP OF BURFORD</v>
          </cell>
          <cell r="F893">
            <v>549465</v>
          </cell>
        </row>
        <row r="894">
          <cell r="C894">
            <v>886</v>
          </cell>
          <cell r="D894">
            <v>1991</v>
          </cell>
          <cell r="E894" t="str">
            <v>HYDRO-ELECTRIC COMMISSION OF THE VILLAGE OF ALFRED</v>
          </cell>
          <cell r="F894">
            <v>471948</v>
          </cell>
        </row>
        <row r="895">
          <cell r="C895">
            <v>887</v>
          </cell>
          <cell r="D895">
            <v>1991</v>
          </cell>
          <cell r="E895" t="str">
            <v>HYDRO-ELECTRIC COMMISSION OF THE VILLAGE OF CLIFFORD</v>
          </cell>
          <cell r="F895">
            <v>292905</v>
          </cell>
        </row>
        <row r="896">
          <cell r="C896">
            <v>888</v>
          </cell>
          <cell r="D896">
            <v>1991</v>
          </cell>
          <cell r="E896" t="str">
            <v>CENTRE WELLINGTON HYDRO LTD.</v>
          </cell>
          <cell r="F896">
            <v>1445419</v>
          </cell>
        </row>
        <row r="897">
          <cell r="C897">
            <v>889</v>
          </cell>
          <cell r="D897">
            <v>1991</v>
          </cell>
          <cell r="E897" t="str">
            <v>HYDRO-ELECTRIC COMMISSION OF THE VILLAGE OF FINCH</v>
          </cell>
          <cell r="F897">
            <v>212387</v>
          </cell>
        </row>
        <row r="898">
          <cell r="C898">
            <v>890</v>
          </cell>
          <cell r="D898">
            <v>1991</v>
          </cell>
          <cell r="E898" t="str">
            <v>HYDRO-ELECTRIC COMMISSION OF THE VILLAGE OF FRANKFORD</v>
          </cell>
          <cell r="F898">
            <v>1145189</v>
          </cell>
        </row>
        <row r="899">
          <cell r="C899">
            <v>891</v>
          </cell>
          <cell r="D899">
            <v>1991</v>
          </cell>
          <cell r="E899" t="str">
            <v>HYDRO-ELECTRIC COMMISSION OF THE VILLAGE OF L'ORIGNAL</v>
          </cell>
          <cell r="F899">
            <v>941475</v>
          </cell>
        </row>
        <row r="900">
          <cell r="C900">
            <v>892</v>
          </cell>
          <cell r="D900">
            <v>1991</v>
          </cell>
          <cell r="E900" t="str">
            <v>HYDRO-ELECTRIC COMMISSION OF THE VILLAGE OF LUCAN</v>
          </cell>
          <cell r="F900">
            <v>567980</v>
          </cell>
        </row>
        <row r="901">
          <cell r="C901">
            <v>893</v>
          </cell>
          <cell r="D901">
            <v>1991</v>
          </cell>
          <cell r="E901" t="str">
            <v>RIDEAU ST. LAWRENCE DISTRIBUTION INC.</v>
          </cell>
          <cell r="F901">
            <v>1713961</v>
          </cell>
        </row>
        <row r="902">
          <cell r="C902">
            <v>894</v>
          </cell>
          <cell r="D902">
            <v>1991</v>
          </cell>
          <cell r="E902" t="str">
            <v>HYDRO-ELECTRIC COMMISSION OF THE VILLAGE OF NEUSTADT</v>
          </cell>
          <cell r="F902">
            <v>249232</v>
          </cell>
        </row>
        <row r="903">
          <cell r="C903">
            <v>895</v>
          </cell>
          <cell r="D903">
            <v>1991</v>
          </cell>
          <cell r="E903" t="str">
            <v>HYDRO-ELECTRIC COMMISSION OF THE VILLAGE OF PAISLEY</v>
          </cell>
          <cell r="F903">
            <v>564093</v>
          </cell>
        </row>
        <row r="904">
          <cell r="C904">
            <v>896</v>
          </cell>
          <cell r="D904">
            <v>1991</v>
          </cell>
          <cell r="E904" t="str">
            <v>HYDRO-ELECTRIC COMMISSION OF THE VILLAGE OF PLANTAGENET</v>
          </cell>
          <cell r="F904">
            <v>399938</v>
          </cell>
        </row>
        <row r="905">
          <cell r="C905">
            <v>897</v>
          </cell>
          <cell r="D905">
            <v>1991</v>
          </cell>
          <cell r="E905" t="str">
            <v>HYDRO-ELECTRIC COMMISSION OF THE VILLAGE OF ST. CLAIR BEACH</v>
          </cell>
          <cell r="F905">
            <v>1758725</v>
          </cell>
        </row>
        <row r="906">
          <cell r="C906">
            <v>898</v>
          </cell>
          <cell r="D906">
            <v>1991</v>
          </cell>
          <cell r="E906" t="str">
            <v>HYDRO-ELECTRIC COMMISSION OF THE VILLAGE OF VICTORIA HARBOUR</v>
          </cell>
          <cell r="F906">
            <v>1021662</v>
          </cell>
        </row>
        <row r="907">
          <cell r="C907">
            <v>899</v>
          </cell>
          <cell r="D907">
            <v>1991</v>
          </cell>
          <cell r="E907" t="str">
            <v>INNISFIL HYDRO DISTRIBUTION SYSTEMS LIMITED</v>
          </cell>
          <cell r="F907">
            <v>1163720</v>
          </cell>
        </row>
        <row r="908">
          <cell r="C908">
            <v>900</v>
          </cell>
          <cell r="D908">
            <v>1991</v>
          </cell>
          <cell r="E908" t="str">
            <v>KENORA HYDRO ELECTRIC CORPORATION LTD.</v>
          </cell>
          <cell r="F908">
            <v>12394950</v>
          </cell>
        </row>
        <row r="909">
          <cell r="C909">
            <v>901</v>
          </cell>
          <cell r="D909">
            <v>1991</v>
          </cell>
          <cell r="E909" t="str">
            <v>KINGSTON HYDRO CORPORATION</v>
          </cell>
          <cell r="F909">
            <v>77536113</v>
          </cell>
        </row>
        <row r="910">
          <cell r="C910">
            <v>902</v>
          </cell>
          <cell r="D910">
            <v>1991</v>
          </cell>
          <cell r="E910" t="str">
            <v>KINGSVILLE PUBLIC UTILITY COMMISSION</v>
          </cell>
          <cell r="F910">
            <v>3342360</v>
          </cell>
        </row>
        <row r="911">
          <cell r="C911">
            <v>903</v>
          </cell>
          <cell r="D911">
            <v>1991</v>
          </cell>
          <cell r="E911" t="str">
            <v>KITCHENER-WILMOT HYDRO INC.</v>
          </cell>
          <cell r="F911">
            <v>225735608</v>
          </cell>
        </row>
        <row r="912">
          <cell r="C912">
            <v>904</v>
          </cell>
          <cell r="D912">
            <v>1991</v>
          </cell>
          <cell r="E912" t="str">
            <v>LAKESHORE TOWNSHIP HEC</v>
          </cell>
          <cell r="F912">
            <v>1977132</v>
          </cell>
        </row>
        <row r="913">
          <cell r="C913">
            <v>905</v>
          </cell>
          <cell r="D913">
            <v>1991</v>
          </cell>
          <cell r="E913" t="str">
            <v>LINCOLN HYDRO-ELECTRIC COMMISSION</v>
          </cell>
          <cell r="F913">
            <v>2838522</v>
          </cell>
        </row>
        <row r="914">
          <cell r="C914">
            <v>906</v>
          </cell>
          <cell r="D914">
            <v>1991</v>
          </cell>
          <cell r="E914" t="str">
            <v>LONDON HYDRO UTILITIES SERVICES INC.</v>
          </cell>
          <cell r="F914">
            <v>156048621</v>
          </cell>
        </row>
        <row r="915">
          <cell r="C915">
            <v>907</v>
          </cell>
          <cell r="D915">
            <v>1991</v>
          </cell>
          <cell r="E915" t="str">
            <v>MARKHAM HYDRO DISTRIBUTION INC.</v>
          </cell>
          <cell r="F915">
            <v>132661000</v>
          </cell>
        </row>
        <row r="916">
          <cell r="C916">
            <v>908</v>
          </cell>
          <cell r="D916">
            <v>1991</v>
          </cell>
          <cell r="E916" t="str">
            <v>MARTINTOWN HYDRO SYSTEM</v>
          </cell>
          <cell r="F916">
            <v>89681</v>
          </cell>
        </row>
        <row r="917">
          <cell r="C917">
            <v>909</v>
          </cell>
          <cell r="D917">
            <v>1991</v>
          </cell>
          <cell r="E917" t="str">
            <v>MIDLAND POWER UTILITY CORPORATION</v>
          </cell>
          <cell r="F917">
            <v>13723256</v>
          </cell>
        </row>
        <row r="918">
          <cell r="C918">
            <v>910</v>
          </cell>
          <cell r="D918">
            <v>1991</v>
          </cell>
          <cell r="E918" t="str">
            <v>MILDMAY HYDRO-ELECTRIC COMMISSION</v>
          </cell>
          <cell r="F918">
            <v>530200</v>
          </cell>
        </row>
        <row r="919">
          <cell r="C919">
            <v>911</v>
          </cell>
          <cell r="D919">
            <v>1991</v>
          </cell>
          <cell r="E919" t="str">
            <v>MILTON HYDRO DISTRIBUTION INC.</v>
          </cell>
          <cell r="F919">
            <v>55317322</v>
          </cell>
        </row>
        <row r="920">
          <cell r="C920">
            <v>912</v>
          </cell>
          <cell r="D920">
            <v>1991</v>
          </cell>
          <cell r="E920" t="str">
            <v>NEPEAN HYDRO ELECTRIC COMMISSION</v>
          </cell>
          <cell r="F920">
            <v>56396052</v>
          </cell>
        </row>
        <row r="921">
          <cell r="C921">
            <v>913</v>
          </cell>
          <cell r="D921">
            <v>1991</v>
          </cell>
          <cell r="E921" t="str">
            <v>NA</v>
          </cell>
          <cell r="F921">
            <v>91143</v>
          </cell>
        </row>
        <row r="922">
          <cell r="C922">
            <v>914</v>
          </cell>
          <cell r="D922">
            <v>1991</v>
          </cell>
          <cell r="E922" t="str">
            <v>NEWMARKET HYDRO LTD.</v>
          </cell>
          <cell r="F922">
            <v>33853785</v>
          </cell>
        </row>
        <row r="923">
          <cell r="C923">
            <v>915</v>
          </cell>
          <cell r="D923">
            <v>1991</v>
          </cell>
          <cell r="E923" t="str">
            <v>NIAGARA FALLS HYDRO INC.</v>
          </cell>
          <cell r="F923">
            <v>90523952</v>
          </cell>
        </row>
        <row r="924">
          <cell r="C924">
            <v>916</v>
          </cell>
          <cell r="D924">
            <v>1991</v>
          </cell>
          <cell r="E924" t="str">
            <v>NIAGARA-ON-THE-LAKE HYDRO INC.</v>
          </cell>
          <cell r="F924">
            <v>28488099</v>
          </cell>
        </row>
        <row r="925">
          <cell r="C925">
            <v>917</v>
          </cell>
          <cell r="D925">
            <v>1991</v>
          </cell>
          <cell r="E925" t="str">
            <v>NORFOLK POWER DISTRIBUTION INC.</v>
          </cell>
          <cell r="F925">
            <v>402192</v>
          </cell>
        </row>
        <row r="926">
          <cell r="C926">
            <v>918</v>
          </cell>
          <cell r="D926">
            <v>1991</v>
          </cell>
          <cell r="E926" t="str">
            <v>NORTH BAY HYDRO DISTRIBUTION LIMITED</v>
          </cell>
          <cell r="F926">
            <v>92020569</v>
          </cell>
        </row>
        <row r="927">
          <cell r="C927">
            <v>919</v>
          </cell>
          <cell r="D927">
            <v>1991</v>
          </cell>
          <cell r="E927" t="str">
            <v>OAKVILLE HYDRO ELECTRICITY DISTRIBUTION INC.</v>
          </cell>
          <cell r="F927">
            <v>93308936</v>
          </cell>
        </row>
        <row r="928">
          <cell r="C928">
            <v>920</v>
          </cell>
          <cell r="D928">
            <v>1991</v>
          </cell>
          <cell r="E928" t="str">
            <v>ORANGEVILLE HYDRO LIMITED</v>
          </cell>
          <cell r="F928">
            <v>23524298</v>
          </cell>
        </row>
        <row r="929">
          <cell r="C929">
            <v>921</v>
          </cell>
          <cell r="D929">
            <v>1991</v>
          </cell>
          <cell r="E929" t="str">
            <v>ORILLIA POWER DISTRIBUTION CORPORATION</v>
          </cell>
          <cell r="F929">
            <v>37515446</v>
          </cell>
        </row>
        <row r="930">
          <cell r="C930">
            <v>922</v>
          </cell>
          <cell r="D930">
            <v>1991</v>
          </cell>
          <cell r="E930" t="str">
            <v>OSHAWA PUC NETWORKS INC.</v>
          </cell>
          <cell r="F930">
            <v>115069598</v>
          </cell>
        </row>
        <row r="931">
          <cell r="C931">
            <v>923</v>
          </cell>
          <cell r="D931">
            <v>1991</v>
          </cell>
          <cell r="E931" t="str">
            <v>PARRY SOUND POWER CORPORATION</v>
          </cell>
          <cell r="F931">
            <v>9799624</v>
          </cell>
        </row>
        <row r="932">
          <cell r="C932">
            <v>924</v>
          </cell>
          <cell r="D932">
            <v>1991</v>
          </cell>
          <cell r="E932" t="str">
            <v>PETERBOROUGH UTILITIES COMMISSION</v>
          </cell>
          <cell r="F932">
            <v>48396365</v>
          </cell>
        </row>
        <row r="933">
          <cell r="C933">
            <v>925</v>
          </cell>
          <cell r="D933">
            <v>1991</v>
          </cell>
          <cell r="E933" t="str">
            <v>POLICE VILLAGE OF APPLE HILL HYDRO SYSTEM</v>
          </cell>
          <cell r="F933">
            <v>84934</v>
          </cell>
        </row>
        <row r="934">
          <cell r="C934">
            <v>926</v>
          </cell>
          <cell r="D934">
            <v>1991</v>
          </cell>
          <cell r="E934" t="str">
            <v>POLICE VILLAGE OF AVONMORE HYDRO SYSTEM</v>
          </cell>
          <cell r="F934">
            <v>122667</v>
          </cell>
        </row>
        <row r="935">
          <cell r="C935">
            <v>927</v>
          </cell>
          <cell r="D935">
            <v>1991</v>
          </cell>
          <cell r="E935" t="str">
            <v>POLICE VILLAGE OF COMBER HYDRO SYSTEM</v>
          </cell>
          <cell r="F935">
            <v>255274</v>
          </cell>
        </row>
        <row r="936">
          <cell r="C936">
            <v>928</v>
          </cell>
          <cell r="D936">
            <v>1991</v>
          </cell>
          <cell r="E936" t="str">
            <v>POLICE VILLAGE OF DUBLIN HYDRO SYSTEM</v>
          </cell>
          <cell r="F936">
            <v>133471</v>
          </cell>
        </row>
        <row r="937">
          <cell r="C937">
            <v>929</v>
          </cell>
          <cell r="D937">
            <v>1991</v>
          </cell>
          <cell r="E937" t="str">
            <v>POLICE VILLAGE OF GRANTON HYDRO SYSTEM</v>
          </cell>
          <cell r="F937">
            <v>130898</v>
          </cell>
        </row>
        <row r="938">
          <cell r="C938">
            <v>930</v>
          </cell>
          <cell r="D938">
            <v>1991</v>
          </cell>
          <cell r="E938" t="str">
            <v>CHATHAM-KENT HYDRO INC.</v>
          </cell>
          <cell r="F938">
            <v>140844</v>
          </cell>
        </row>
        <row r="939">
          <cell r="C939">
            <v>931</v>
          </cell>
          <cell r="D939">
            <v>1991</v>
          </cell>
          <cell r="E939" t="str">
            <v>POLICE VILLAGE OF MOOREFIELD HYDRO SYSTEM</v>
          </cell>
          <cell r="F939">
            <v>135542</v>
          </cell>
        </row>
        <row r="940">
          <cell r="C940">
            <v>932</v>
          </cell>
          <cell r="D940">
            <v>1991</v>
          </cell>
          <cell r="E940" t="str">
            <v>POLICE VILLAGE OF PRICEVILLE HYDRO SYSTEM</v>
          </cell>
          <cell r="F940">
            <v>109673</v>
          </cell>
        </row>
        <row r="941">
          <cell r="C941">
            <v>933</v>
          </cell>
          <cell r="D941">
            <v>1991</v>
          </cell>
          <cell r="E941" t="str">
            <v>CANADIAN NIAGARA POWER INC.</v>
          </cell>
          <cell r="F941">
            <v>21730678</v>
          </cell>
        </row>
        <row r="942">
          <cell r="C942">
            <v>934</v>
          </cell>
          <cell r="D942">
            <v>1991</v>
          </cell>
          <cell r="E942" t="str">
            <v>CHATHAM-KENT HYDRO INC.</v>
          </cell>
          <cell r="F942">
            <v>25440428</v>
          </cell>
        </row>
        <row r="943">
          <cell r="C943">
            <v>935</v>
          </cell>
          <cell r="D943">
            <v>1991</v>
          </cell>
          <cell r="E943" t="str">
            <v>PUBLIC UTILITIES COMMISSION OF THE CITY OF BARRIE</v>
          </cell>
          <cell r="F943">
            <v>72361333</v>
          </cell>
        </row>
        <row r="944">
          <cell r="C944">
            <v>936</v>
          </cell>
          <cell r="D944">
            <v>1991</v>
          </cell>
          <cell r="E944" t="str">
            <v>PUBLIC UTILITIES COMMISSION OF THE CITY OF OWEN SOUND</v>
          </cell>
          <cell r="F944">
            <v>9555490</v>
          </cell>
        </row>
        <row r="945">
          <cell r="C945">
            <v>937</v>
          </cell>
          <cell r="D945">
            <v>1991</v>
          </cell>
          <cell r="E945" t="str">
            <v>PUBLIC UTILITIES COMMISSION OF THE CITY OF TRENTON</v>
          </cell>
          <cell r="F945">
            <v>10312218</v>
          </cell>
        </row>
        <row r="946">
          <cell r="C946">
            <v>938</v>
          </cell>
          <cell r="D946">
            <v>1991</v>
          </cell>
          <cell r="E946" t="str">
            <v>PUBLIC UTILITIES COMMISSION OF THE TOWN OF ALEXANDRIA</v>
          </cell>
          <cell r="F946">
            <v>2252118</v>
          </cell>
        </row>
        <row r="947">
          <cell r="C947">
            <v>939</v>
          </cell>
          <cell r="D947">
            <v>1991</v>
          </cell>
          <cell r="E947" t="str">
            <v>CHATHAM-KENT HYDRO INC.</v>
          </cell>
          <cell r="F947">
            <v>1121464</v>
          </cell>
        </row>
        <row r="948">
          <cell r="C948">
            <v>940</v>
          </cell>
          <cell r="D948">
            <v>1991</v>
          </cell>
          <cell r="E948" t="str">
            <v>PUBLIC UTILITIES COMMISSION OF THE TOWN OF CAMPBELLFORD</v>
          </cell>
          <cell r="F948">
            <v>2823184</v>
          </cell>
        </row>
        <row r="949">
          <cell r="C949">
            <v>941</v>
          </cell>
          <cell r="D949">
            <v>1991</v>
          </cell>
          <cell r="E949" t="str">
            <v>PUBLIC UTILITIES COMMISSION OF THE TOWN OF CHESLEY</v>
          </cell>
          <cell r="F949">
            <v>1513649</v>
          </cell>
        </row>
        <row r="950">
          <cell r="C950">
            <v>942</v>
          </cell>
          <cell r="D950">
            <v>1991</v>
          </cell>
          <cell r="E950" t="str">
            <v>LAKEFRONT UTILITIES INC.</v>
          </cell>
          <cell r="F950">
            <v>7562726</v>
          </cell>
        </row>
        <row r="951">
          <cell r="C951">
            <v>943</v>
          </cell>
          <cell r="D951">
            <v>1991</v>
          </cell>
          <cell r="E951" t="str">
            <v>CENTRE WELLINGTON HYDRO LTD.</v>
          </cell>
          <cell r="F951">
            <v>4211383</v>
          </cell>
        </row>
        <row r="952">
          <cell r="C952">
            <v>944</v>
          </cell>
          <cell r="D952">
            <v>1991</v>
          </cell>
          <cell r="E952" t="str">
            <v>WEST COAST HURON ENERGY INC.</v>
          </cell>
          <cell r="F952">
            <v>4155973</v>
          </cell>
        </row>
        <row r="953">
          <cell r="C953">
            <v>945</v>
          </cell>
          <cell r="D953">
            <v>1991</v>
          </cell>
          <cell r="E953" t="str">
            <v>ESPANOLA REGIONAL HYDRO DISTRIBUTION CORPORATION</v>
          </cell>
          <cell r="F953">
            <v>435609</v>
          </cell>
        </row>
        <row r="954">
          <cell r="C954">
            <v>946</v>
          </cell>
          <cell r="D954">
            <v>1991</v>
          </cell>
          <cell r="E954" t="str">
            <v>PUBLIC UTILITIES COMMISSION OF THE TOWN OF MITCHELL</v>
          </cell>
          <cell r="F954">
            <v>2075837</v>
          </cell>
        </row>
        <row r="955">
          <cell r="C955">
            <v>947</v>
          </cell>
          <cell r="D955">
            <v>1991</v>
          </cell>
          <cell r="E955" t="str">
            <v>WELLINGTON NORTH POWER INC.</v>
          </cell>
          <cell r="F955">
            <v>1999612</v>
          </cell>
        </row>
        <row r="956">
          <cell r="C956">
            <v>948</v>
          </cell>
          <cell r="D956">
            <v>1991</v>
          </cell>
          <cell r="E956" t="str">
            <v>PUBLIC UTILITIES COMMISSION OF THE TOWN OF PALMERSTON</v>
          </cell>
          <cell r="F956">
            <v>1116971</v>
          </cell>
        </row>
        <row r="957">
          <cell r="C957">
            <v>949</v>
          </cell>
          <cell r="D957">
            <v>1991</v>
          </cell>
          <cell r="E957" t="str">
            <v>BRANT COUNTY POWER INC.</v>
          </cell>
          <cell r="F957">
            <v>5328016</v>
          </cell>
        </row>
        <row r="958">
          <cell r="C958">
            <v>950</v>
          </cell>
          <cell r="D958">
            <v>1991</v>
          </cell>
          <cell r="E958" t="str">
            <v>PUBLIC UTILITIES COMMISSION OF THE TOWN OF PICTON</v>
          </cell>
          <cell r="F958">
            <v>2939202</v>
          </cell>
        </row>
        <row r="959">
          <cell r="C959">
            <v>951</v>
          </cell>
          <cell r="D959">
            <v>1991</v>
          </cell>
          <cell r="E959" t="str">
            <v>CHATHAM-KENT HYDRO INC.</v>
          </cell>
          <cell r="F959">
            <v>1298601</v>
          </cell>
        </row>
        <row r="960">
          <cell r="C960">
            <v>952</v>
          </cell>
          <cell r="D960">
            <v>1991</v>
          </cell>
          <cell r="E960" t="str">
            <v>PUBLIC UTILITIES COMMISSION OF THE TOWN OF SOUTHAMPTON</v>
          </cell>
          <cell r="F960">
            <v>2007237</v>
          </cell>
        </row>
        <row r="961">
          <cell r="C961">
            <v>953</v>
          </cell>
          <cell r="D961">
            <v>1991</v>
          </cell>
          <cell r="E961" t="str">
            <v>ESSEX POWERLINES CORPORATION</v>
          </cell>
          <cell r="F961">
            <v>5295115</v>
          </cell>
        </row>
        <row r="962">
          <cell r="C962">
            <v>954</v>
          </cell>
          <cell r="D962">
            <v>1991</v>
          </cell>
          <cell r="E962" t="str">
            <v>CHATHAM-KENT HYDRO INC.</v>
          </cell>
          <cell r="F962">
            <v>2211817</v>
          </cell>
        </row>
        <row r="963">
          <cell r="C963">
            <v>955</v>
          </cell>
          <cell r="D963">
            <v>1991</v>
          </cell>
          <cell r="E963" t="str">
            <v>PUBLIC UTILITIES COMMISSION OF THE TOWN OF WESTMINSTER</v>
          </cell>
          <cell r="F963">
            <v>1698916</v>
          </cell>
        </row>
        <row r="964">
          <cell r="C964">
            <v>956</v>
          </cell>
          <cell r="D964">
            <v>1991</v>
          </cell>
          <cell r="E964" t="str">
            <v>WELLINGTON NORTH POWER INC.</v>
          </cell>
          <cell r="F964">
            <v>938878</v>
          </cell>
        </row>
        <row r="965">
          <cell r="C965">
            <v>957</v>
          </cell>
          <cell r="D965">
            <v>1991</v>
          </cell>
          <cell r="E965" t="str">
            <v>PUBLIC UTILITIES COMMISSION OF THE VILLAGE OF BELMONT</v>
          </cell>
          <cell r="F965">
            <v>669617</v>
          </cell>
        </row>
        <row r="966">
          <cell r="C966">
            <v>958</v>
          </cell>
          <cell r="D966">
            <v>1991</v>
          </cell>
          <cell r="E966" t="str">
            <v>PUBLIC UTILITIES COMMISSION OF THE VILLAGE OF LANCASTER</v>
          </cell>
          <cell r="F966">
            <v>357860</v>
          </cell>
        </row>
        <row r="967">
          <cell r="C967">
            <v>959</v>
          </cell>
          <cell r="D967">
            <v>1991</v>
          </cell>
          <cell r="E967" t="str">
            <v>PUBLIC UTILITIES COMMISSION OF THE VILLAGE OF PORT MCNICOLL</v>
          </cell>
          <cell r="F967">
            <v>576437</v>
          </cell>
        </row>
        <row r="968">
          <cell r="C968">
            <v>960</v>
          </cell>
          <cell r="D968">
            <v>1991</v>
          </cell>
          <cell r="E968" t="str">
            <v>PUBLIC UTILITIES COMMISSION OF THE VILLAGE OF PORT STANLEY</v>
          </cell>
          <cell r="F968">
            <v>725597</v>
          </cell>
        </row>
        <row r="969">
          <cell r="C969">
            <v>961</v>
          </cell>
          <cell r="D969">
            <v>1991</v>
          </cell>
          <cell r="E969" t="str">
            <v>CHATHAM-KENT HYDRO INC.</v>
          </cell>
          <cell r="F969">
            <v>306964</v>
          </cell>
        </row>
        <row r="970">
          <cell r="C970">
            <v>962</v>
          </cell>
          <cell r="D970">
            <v>1991</v>
          </cell>
          <cell r="E970" t="str">
            <v>RIDEAU ST. LAWRENCE DISTRIBUTION INC.</v>
          </cell>
          <cell r="F970">
            <v>545426</v>
          </cell>
        </row>
        <row r="971">
          <cell r="C971">
            <v>963</v>
          </cell>
          <cell r="D971">
            <v>1991</v>
          </cell>
          <cell r="E971" t="str">
            <v>CHATHAM-KENT HYDRO INC.</v>
          </cell>
          <cell r="F971">
            <v>690592</v>
          </cell>
        </row>
        <row r="972">
          <cell r="C972">
            <v>964</v>
          </cell>
          <cell r="D972">
            <v>1991</v>
          </cell>
          <cell r="E972" t="str">
            <v>PUBLIC UTILITY COMMISSION OF THE VILLAGE OF WEST LORNE</v>
          </cell>
          <cell r="F972">
            <v>719618</v>
          </cell>
        </row>
        <row r="973">
          <cell r="C973">
            <v>965</v>
          </cell>
          <cell r="D973">
            <v>1991</v>
          </cell>
          <cell r="E973" t="str">
            <v>REMARA-BRECHIN HYDRO</v>
          </cell>
          <cell r="F973">
            <v>91615</v>
          </cell>
        </row>
        <row r="974">
          <cell r="C974">
            <v>966</v>
          </cell>
          <cell r="D974">
            <v>1991</v>
          </cell>
          <cell r="E974" t="str">
            <v>RENFREW HYDRO INC.</v>
          </cell>
          <cell r="F974">
            <v>10911224</v>
          </cell>
        </row>
        <row r="975">
          <cell r="C975">
            <v>967</v>
          </cell>
          <cell r="D975">
            <v>1991</v>
          </cell>
          <cell r="E975" t="str">
            <v>RICHMOND HILL HYDRO INC.</v>
          </cell>
          <cell r="F975">
            <v>77146205</v>
          </cell>
        </row>
        <row r="976">
          <cell r="C976">
            <v>968</v>
          </cell>
          <cell r="D976">
            <v>1991</v>
          </cell>
          <cell r="E976" t="str">
            <v>RIPLEY PUBLIC UTILITIES COMMISSION</v>
          </cell>
          <cell r="F976">
            <v>237433</v>
          </cell>
        </row>
        <row r="977">
          <cell r="C977">
            <v>969</v>
          </cell>
          <cell r="D977">
            <v>1991</v>
          </cell>
          <cell r="E977" t="str">
            <v>RODNEY PUBLIC UTILITIES COMMISSION</v>
          </cell>
          <cell r="F977">
            <v>208098</v>
          </cell>
        </row>
        <row r="978">
          <cell r="C978">
            <v>970</v>
          </cell>
          <cell r="D978">
            <v>1991</v>
          </cell>
          <cell r="E978" t="str">
            <v>SIOUX LOOKOUT HYDRO INC.</v>
          </cell>
          <cell r="F978">
            <v>3050848</v>
          </cell>
        </row>
        <row r="979">
          <cell r="C979">
            <v>971</v>
          </cell>
          <cell r="D979">
            <v>1991</v>
          </cell>
          <cell r="E979" t="str">
            <v>ST. CATHARINES HYDRO UTILITY SERVICES INC.</v>
          </cell>
          <cell r="F979">
            <v>61370525</v>
          </cell>
        </row>
        <row r="980">
          <cell r="C980">
            <v>972</v>
          </cell>
          <cell r="D980">
            <v>1991</v>
          </cell>
          <cell r="E980" t="str">
            <v>ST. THOMAS ENERGY INC.</v>
          </cell>
          <cell r="F980">
            <v>25585268</v>
          </cell>
        </row>
        <row r="981">
          <cell r="C981">
            <v>973</v>
          </cell>
          <cell r="D981">
            <v>1991</v>
          </cell>
          <cell r="E981" t="str">
            <v>FESTIVAL HYDRO INC.</v>
          </cell>
          <cell r="F981">
            <v>22538337</v>
          </cell>
        </row>
        <row r="982">
          <cell r="C982">
            <v>974</v>
          </cell>
          <cell r="D982">
            <v>1991</v>
          </cell>
          <cell r="E982" t="str">
            <v>MIDDLESEX POWER DISTRIBUTION CORPORATION</v>
          </cell>
          <cell r="F982">
            <v>3823843</v>
          </cell>
        </row>
        <row r="983">
          <cell r="C983">
            <v>975</v>
          </cell>
          <cell r="D983">
            <v>1991</v>
          </cell>
          <cell r="E983" t="str">
            <v>GREATER SUDBURY HYDRO INC.</v>
          </cell>
          <cell r="F983">
            <v>62762246</v>
          </cell>
        </row>
        <row r="984">
          <cell r="C984">
            <v>976</v>
          </cell>
          <cell r="D984">
            <v>1991</v>
          </cell>
          <cell r="E984" t="str">
            <v>TARA HYDRO-ELECTRIC SYSTEM</v>
          </cell>
          <cell r="F984">
            <v>330527</v>
          </cell>
        </row>
        <row r="985">
          <cell r="C985">
            <v>977</v>
          </cell>
          <cell r="D985">
            <v>1991</v>
          </cell>
          <cell r="E985" t="str">
            <v>TEESWATER HYDRO-ELECTRIC COMMISSION</v>
          </cell>
          <cell r="F985">
            <v>430389</v>
          </cell>
        </row>
        <row r="986">
          <cell r="C986">
            <v>978</v>
          </cell>
          <cell r="D986">
            <v>1991</v>
          </cell>
          <cell r="E986" t="str">
            <v>TERRACE BAY SUPERIOR WIRES INC.</v>
          </cell>
          <cell r="F986">
            <v>1252945</v>
          </cell>
        </row>
        <row r="987">
          <cell r="C987">
            <v>979</v>
          </cell>
          <cell r="D987">
            <v>1991</v>
          </cell>
          <cell r="E987" t="str">
            <v>ESPANOLA REGIONAL HYDRO DISTRIBUTION CORPORATION</v>
          </cell>
          <cell r="F987">
            <v>1968589</v>
          </cell>
        </row>
        <row r="988">
          <cell r="C988">
            <v>980</v>
          </cell>
          <cell r="D988">
            <v>1991</v>
          </cell>
          <cell r="E988" t="str">
            <v>COLLUS POWER CORPORATION</v>
          </cell>
          <cell r="F988">
            <v>6735635</v>
          </cell>
        </row>
        <row r="989">
          <cell r="C989">
            <v>981</v>
          </cell>
          <cell r="D989">
            <v>1991</v>
          </cell>
          <cell r="E989" t="str">
            <v>THUNDER BAY HYDRO ELECTRICITY DISTRIBUTION INC.</v>
          </cell>
          <cell r="F989">
            <v>68717021</v>
          </cell>
        </row>
        <row r="990">
          <cell r="C990">
            <v>982</v>
          </cell>
          <cell r="D990">
            <v>1991</v>
          </cell>
          <cell r="E990" t="str">
            <v>TILLSONBURG HYDRO INC.</v>
          </cell>
          <cell r="F990">
            <v>15204300</v>
          </cell>
        </row>
        <row r="991">
          <cell r="C991">
            <v>983</v>
          </cell>
          <cell r="D991">
            <v>1991</v>
          </cell>
          <cell r="E991" t="str">
            <v>TOWNSHIP OF MCGARRY HYDRO SYSTEM</v>
          </cell>
          <cell r="F991">
            <v>266042</v>
          </cell>
        </row>
        <row r="992">
          <cell r="C992">
            <v>984</v>
          </cell>
          <cell r="D992">
            <v>1991</v>
          </cell>
          <cell r="E992" t="str">
            <v>VILLAGE OF BARRY'S BAY HYDRO SYSTEM</v>
          </cell>
          <cell r="F992">
            <v>566065</v>
          </cell>
        </row>
        <row r="993">
          <cell r="C993">
            <v>985</v>
          </cell>
          <cell r="D993">
            <v>1991</v>
          </cell>
          <cell r="E993" t="str">
            <v>VILLAGE OF BLOOMFIELD HYDRO SYSTEM</v>
          </cell>
          <cell r="F993">
            <v>297618</v>
          </cell>
        </row>
        <row r="994">
          <cell r="C994">
            <v>986</v>
          </cell>
          <cell r="D994">
            <v>1991</v>
          </cell>
          <cell r="E994" t="str">
            <v>RIDEAU ST. LAWRENCE DISTRIBUTION INC.</v>
          </cell>
          <cell r="F994">
            <v>591883</v>
          </cell>
        </row>
        <row r="995">
          <cell r="C995">
            <v>987</v>
          </cell>
          <cell r="D995">
            <v>1991</v>
          </cell>
          <cell r="E995" t="str">
            <v>VILLAGE OF CHESTERVILLE HYDRO SYSTEM</v>
          </cell>
          <cell r="F995">
            <v>872714</v>
          </cell>
        </row>
        <row r="996">
          <cell r="C996">
            <v>988</v>
          </cell>
          <cell r="D996">
            <v>1991</v>
          </cell>
          <cell r="E996" t="str">
            <v>VILLAGE OF CREEMORE HYDRO SYSTEM</v>
          </cell>
          <cell r="F996">
            <v>489287</v>
          </cell>
        </row>
        <row r="997">
          <cell r="C997">
            <v>989</v>
          </cell>
          <cell r="D997">
            <v>1991</v>
          </cell>
          <cell r="E997" t="str">
            <v>CHATHAM-KENT HYDRO INC.</v>
          </cell>
          <cell r="F997">
            <v>180807</v>
          </cell>
        </row>
        <row r="998">
          <cell r="C998">
            <v>990</v>
          </cell>
          <cell r="D998">
            <v>1991</v>
          </cell>
          <cell r="E998" t="str">
            <v>VILLAGE OF FLESHERTON HYDRO SYSTEM</v>
          </cell>
          <cell r="F998">
            <v>329169</v>
          </cell>
        </row>
        <row r="999">
          <cell r="C999">
            <v>991</v>
          </cell>
          <cell r="D999">
            <v>1991</v>
          </cell>
          <cell r="E999" t="str">
            <v>RIDEAU ST. LAWRENCE DISTRIBUTION INC.</v>
          </cell>
          <cell r="F999">
            <v>748804</v>
          </cell>
        </row>
        <row r="1000">
          <cell r="C1000">
            <v>992</v>
          </cell>
          <cell r="D1000">
            <v>1991</v>
          </cell>
          <cell r="E1000" t="str">
            <v>VILLAGE OF LUCKNOW HYDRO SYSTEM</v>
          </cell>
          <cell r="F1000">
            <v>570056</v>
          </cell>
        </row>
        <row r="1001">
          <cell r="C1001">
            <v>993</v>
          </cell>
          <cell r="D1001">
            <v>1991</v>
          </cell>
          <cell r="E1001" t="str">
            <v>VILLAGE OF MAXVILLE HYDRO SYSTEM</v>
          </cell>
          <cell r="F1001">
            <v>381321</v>
          </cell>
        </row>
        <row r="1002">
          <cell r="C1002">
            <v>994</v>
          </cell>
          <cell r="D1002">
            <v>1991</v>
          </cell>
          <cell r="E1002" t="str">
            <v>WATERLOO NORTH HYDRO INC.</v>
          </cell>
          <cell r="F1002">
            <v>139210036</v>
          </cell>
        </row>
        <row r="1003">
          <cell r="C1003">
            <v>995</v>
          </cell>
          <cell r="D1003">
            <v>1991</v>
          </cell>
          <cell r="E1003" t="str">
            <v>WAUBAUSHENE PUBLIC UTILITIES COMMISSION</v>
          </cell>
          <cell r="F1003">
            <v>369349</v>
          </cell>
        </row>
        <row r="1004">
          <cell r="C1004">
            <v>996</v>
          </cell>
          <cell r="D1004">
            <v>1991</v>
          </cell>
          <cell r="E1004" t="str">
            <v>WELLAND HYDRO-ELECTRIC SYSTEM CORP.</v>
          </cell>
          <cell r="F1004">
            <v>37970634</v>
          </cell>
        </row>
        <row r="1005">
          <cell r="C1005">
            <v>997</v>
          </cell>
          <cell r="D1005">
            <v>1991</v>
          </cell>
          <cell r="E1005" t="str">
            <v>NA</v>
          </cell>
          <cell r="F1005">
            <v>563394</v>
          </cell>
        </row>
        <row r="1006">
          <cell r="C1006">
            <v>998</v>
          </cell>
          <cell r="D1006">
            <v>1991</v>
          </cell>
          <cell r="E1006" t="str">
            <v>WHITBY HYDRO ELECTRIC CORPORATION</v>
          </cell>
          <cell r="F1006">
            <v>86022048</v>
          </cell>
        </row>
        <row r="1007">
          <cell r="C1007">
            <v>999</v>
          </cell>
          <cell r="D1007">
            <v>1991</v>
          </cell>
          <cell r="E1007" t="str">
            <v>RIDEAU ST. LAWRENCE DISTRIBUTION INC.</v>
          </cell>
          <cell r="F1007">
            <v>160417</v>
          </cell>
        </row>
        <row r="1008">
          <cell r="C1008">
            <v>1000</v>
          </cell>
          <cell r="D1008">
            <v>1991</v>
          </cell>
          <cell r="E1008" t="str">
            <v>WINCHESTER HYDRO COMMISSION</v>
          </cell>
          <cell r="F1008">
            <v>1210388</v>
          </cell>
        </row>
        <row r="1009">
          <cell r="C1009">
            <v>1001</v>
          </cell>
          <cell r="D1009">
            <v>1991</v>
          </cell>
          <cell r="E1009" t="str">
            <v>ENWIN UTILITIES LTD.</v>
          </cell>
          <cell r="F1009">
            <v>102342171</v>
          </cell>
        </row>
        <row r="1010">
          <cell r="C1010">
            <v>1002</v>
          </cell>
          <cell r="D1010">
            <v>1991</v>
          </cell>
          <cell r="E1010" t="str">
            <v>WOODSTOCK HYDRO SERVICES INC.</v>
          </cell>
          <cell r="F1010">
            <v>28004122</v>
          </cell>
        </row>
        <row r="1011">
          <cell r="C1011">
            <v>1003</v>
          </cell>
          <cell r="F1011">
            <v>6605005248</v>
          </cell>
        </row>
        <row r="1012">
          <cell r="C1012">
            <v>1004</v>
          </cell>
          <cell r="F1012">
            <v>0</v>
          </cell>
        </row>
        <row r="1013">
          <cell r="C1013">
            <v>1005</v>
          </cell>
          <cell r="F1013">
            <v>0</v>
          </cell>
        </row>
        <row r="1014">
          <cell r="C1014">
            <v>1006</v>
          </cell>
          <cell r="F1014">
            <v>56864</v>
          </cell>
        </row>
        <row r="1015">
          <cell r="C1015">
            <v>1007</v>
          </cell>
          <cell r="F1015">
            <v>0</v>
          </cell>
        </row>
        <row r="1016">
          <cell r="C1016">
            <v>1008</v>
          </cell>
          <cell r="F1016">
            <v>0</v>
          </cell>
        </row>
        <row r="1017">
          <cell r="C1017">
            <v>1009</v>
          </cell>
          <cell r="F1017">
            <v>58540</v>
          </cell>
        </row>
        <row r="1018">
          <cell r="C1018">
            <v>1010</v>
          </cell>
          <cell r="F1018">
            <v>0</v>
          </cell>
        </row>
        <row r="1019">
          <cell r="C1019">
            <v>1011</v>
          </cell>
          <cell r="D1019">
            <v>1992</v>
          </cell>
          <cell r="E1019" t="str">
            <v>POWERSTREAM INC.</v>
          </cell>
          <cell r="F1019">
            <v>245737</v>
          </cell>
        </row>
        <row r="1020">
          <cell r="C1020">
            <v>1012</v>
          </cell>
          <cell r="D1020">
            <v>1992</v>
          </cell>
          <cell r="E1020" t="str">
            <v>POWERSTREAM INC.</v>
          </cell>
          <cell r="F1020">
            <v>9141209</v>
          </cell>
        </row>
        <row r="1021">
          <cell r="C1021">
            <v>1013</v>
          </cell>
          <cell r="D1021">
            <v>1992</v>
          </cell>
          <cell r="E1021" t="str">
            <v>POWERSTREAM INC.</v>
          </cell>
          <cell r="F1021">
            <v>3978899</v>
          </cell>
        </row>
        <row r="1022">
          <cell r="C1022">
            <v>1014</v>
          </cell>
          <cell r="D1022">
            <v>1992</v>
          </cell>
          <cell r="E1022" t="str">
            <v>BLUEWATER POWER DISTRIBUTION CORPORATION</v>
          </cell>
          <cell r="F1022">
            <v>317424</v>
          </cell>
        </row>
        <row r="1023">
          <cell r="C1023">
            <v>1015</v>
          </cell>
          <cell r="D1023">
            <v>1992</v>
          </cell>
          <cell r="E1023" t="str">
            <v>BLUEWATER POWER DISTRIBUTION CORPORATION</v>
          </cell>
          <cell r="F1023">
            <v>159262</v>
          </cell>
        </row>
        <row r="1024">
          <cell r="C1024">
            <v>1016</v>
          </cell>
          <cell r="D1024">
            <v>1992</v>
          </cell>
          <cell r="E1024" t="str">
            <v>BLUEWATER POWER DISTRIBUTION CORPORATION</v>
          </cell>
          <cell r="F1024">
            <v>730981</v>
          </cell>
        </row>
        <row r="1025">
          <cell r="C1025">
            <v>1017</v>
          </cell>
          <cell r="D1025">
            <v>1992</v>
          </cell>
          <cell r="E1025" t="str">
            <v>BLUEWATER POWER DISTRIBUTION CORPORATION</v>
          </cell>
          <cell r="F1025">
            <v>3145702</v>
          </cell>
        </row>
        <row r="1026">
          <cell r="C1026">
            <v>1018</v>
          </cell>
          <cell r="D1026">
            <v>1992</v>
          </cell>
          <cell r="E1026" t="str">
            <v>BLUEWATER POWER DISTRIBUTION CORPORATION</v>
          </cell>
          <cell r="F1026">
            <v>909588</v>
          </cell>
        </row>
        <row r="1027">
          <cell r="C1027">
            <v>1019</v>
          </cell>
          <cell r="D1027">
            <v>1992</v>
          </cell>
          <cell r="E1027" t="str">
            <v>COOPERATIVE HYDRO EMBRUN INC.</v>
          </cell>
          <cell r="F1027">
            <v>2092326</v>
          </cell>
        </row>
        <row r="1028">
          <cell r="C1028">
            <v>1020</v>
          </cell>
          <cell r="D1028">
            <v>1992</v>
          </cell>
          <cell r="E1028" t="str">
            <v>ENERSOURCE HYDRO MISSISSAUGA INC.</v>
          </cell>
          <cell r="F1028">
            <v>362534470</v>
          </cell>
        </row>
        <row r="1029">
          <cell r="C1029">
            <v>1021</v>
          </cell>
          <cell r="D1029">
            <v>1992</v>
          </cell>
          <cell r="E1029" t="str">
            <v>ERIE THAMES POWERLINES CORPORATION</v>
          </cell>
          <cell r="F1029">
            <v>1012250</v>
          </cell>
        </row>
        <row r="1030">
          <cell r="C1030">
            <v>1022</v>
          </cell>
          <cell r="D1030">
            <v>1992</v>
          </cell>
          <cell r="E1030" t="str">
            <v>ERIE THAMES POWERLINES CORPORATION</v>
          </cell>
          <cell r="F1030">
            <v>6336230</v>
          </cell>
        </row>
        <row r="1031">
          <cell r="C1031">
            <v>1023</v>
          </cell>
          <cell r="D1031">
            <v>1992</v>
          </cell>
          <cell r="E1031" t="str">
            <v>ERIE THAMES POWERLINES CORPORATION</v>
          </cell>
          <cell r="F1031">
            <v>1594433</v>
          </cell>
        </row>
        <row r="1032">
          <cell r="C1032">
            <v>1024</v>
          </cell>
          <cell r="D1032">
            <v>1992</v>
          </cell>
          <cell r="E1032" t="str">
            <v>ERIE THAMES POWERLINES CORPORATION</v>
          </cell>
          <cell r="F1032">
            <v>404571</v>
          </cell>
        </row>
        <row r="1033">
          <cell r="C1033">
            <v>1025</v>
          </cell>
          <cell r="D1033">
            <v>1992</v>
          </cell>
          <cell r="E1033" t="str">
            <v>ERIE THAMES POWERLINES CORPORATION</v>
          </cell>
          <cell r="F1033">
            <v>1028295</v>
          </cell>
        </row>
        <row r="1034">
          <cell r="C1034">
            <v>1026</v>
          </cell>
          <cell r="D1034">
            <v>1992</v>
          </cell>
          <cell r="E1034" t="str">
            <v>FESTIVAL HYDRO INC.</v>
          </cell>
          <cell r="F1034">
            <v>429405</v>
          </cell>
        </row>
        <row r="1035">
          <cell r="C1035">
            <v>1027</v>
          </cell>
          <cell r="D1035">
            <v>1992</v>
          </cell>
          <cell r="E1035" t="str">
            <v>FESTIVAL HYDRO INC.</v>
          </cell>
          <cell r="F1035">
            <v>127111</v>
          </cell>
        </row>
        <row r="1036">
          <cell r="C1036">
            <v>1028</v>
          </cell>
          <cell r="D1036">
            <v>1992</v>
          </cell>
          <cell r="E1036" t="str">
            <v>FESTIVAL HYDRO INC.</v>
          </cell>
          <cell r="F1036">
            <v>453090</v>
          </cell>
        </row>
        <row r="1037">
          <cell r="C1037">
            <v>1029</v>
          </cell>
          <cell r="D1037">
            <v>1992</v>
          </cell>
          <cell r="E1037" t="str">
            <v>FESTIVAL HYDRO INC.</v>
          </cell>
          <cell r="F1037">
            <v>1209050</v>
          </cell>
        </row>
        <row r="1038">
          <cell r="C1038">
            <v>1030</v>
          </cell>
          <cell r="D1038">
            <v>1992</v>
          </cell>
          <cell r="E1038" t="str">
            <v>FESTIVAL HYDRO INC.</v>
          </cell>
          <cell r="F1038">
            <v>2751663</v>
          </cell>
        </row>
        <row r="1039">
          <cell r="C1039">
            <v>1031</v>
          </cell>
          <cell r="D1039">
            <v>1992</v>
          </cell>
          <cell r="E1039" t="str">
            <v>FESTIVAL HYDRO INC.</v>
          </cell>
          <cell r="F1039">
            <v>495342</v>
          </cell>
        </row>
        <row r="1040">
          <cell r="C1040">
            <v>1032</v>
          </cell>
          <cell r="D1040">
            <v>1992</v>
          </cell>
          <cell r="E1040" t="str">
            <v>GEORGIAN BAY ENERGY INC.</v>
          </cell>
          <cell r="F1040">
            <v>187921</v>
          </cell>
        </row>
        <row r="1041">
          <cell r="C1041">
            <v>1033</v>
          </cell>
          <cell r="D1041">
            <v>1992</v>
          </cell>
          <cell r="E1041" t="str">
            <v>GREATER SUDBURY HYDRO INC.</v>
          </cell>
          <cell r="F1041">
            <v>2120191</v>
          </cell>
        </row>
        <row r="1042">
          <cell r="C1042">
            <v>1034</v>
          </cell>
          <cell r="D1042">
            <v>1992</v>
          </cell>
          <cell r="E1042" t="str">
            <v>GREATER SUDBURY HYDRO INC.</v>
          </cell>
          <cell r="F1042">
            <v>916950</v>
          </cell>
        </row>
        <row r="1043">
          <cell r="C1043">
            <v>1035</v>
          </cell>
          <cell r="D1043">
            <v>1992</v>
          </cell>
          <cell r="E1043" t="str">
            <v>GUELPH HYDRO ELECTRIC SYSTEMS INC.</v>
          </cell>
          <cell r="F1043">
            <v>587034</v>
          </cell>
        </row>
        <row r="1044">
          <cell r="C1044">
            <v>1036</v>
          </cell>
          <cell r="D1044">
            <v>1992</v>
          </cell>
          <cell r="E1044" t="str">
            <v>HALDIMAND COUNTY HYDRO INC.</v>
          </cell>
          <cell r="F1044">
            <v>4493780</v>
          </cell>
        </row>
        <row r="1045">
          <cell r="C1045">
            <v>1037</v>
          </cell>
          <cell r="D1045">
            <v>1992</v>
          </cell>
          <cell r="E1045" t="str">
            <v>HALDIMAND COUNTY HYDRO INC.</v>
          </cell>
          <cell r="F1045">
            <v>5019134</v>
          </cell>
        </row>
        <row r="1046">
          <cell r="C1046">
            <v>1038</v>
          </cell>
          <cell r="D1046">
            <v>1992</v>
          </cell>
          <cell r="E1046" t="str">
            <v>HORIZON UTILITIES CORPORATION</v>
          </cell>
          <cell r="F1046">
            <v>11387983</v>
          </cell>
        </row>
        <row r="1047">
          <cell r="C1047">
            <v>1039</v>
          </cell>
          <cell r="D1047">
            <v>1992</v>
          </cell>
          <cell r="E1047" t="str">
            <v>HORIZON UTILITIES CORPORATION</v>
          </cell>
          <cell r="F1047">
            <v>1766166</v>
          </cell>
        </row>
        <row r="1048">
          <cell r="C1048">
            <v>1040</v>
          </cell>
          <cell r="D1048">
            <v>1992</v>
          </cell>
          <cell r="E1048" t="str">
            <v>HORIZON UTILITIES CORPORATION</v>
          </cell>
          <cell r="F1048">
            <v>30943533</v>
          </cell>
        </row>
        <row r="1049">
          <cell r="C1049">
            <v>1041</v>
          </cell>
          <cell r="D1049">
            <v>1992</v>
          </cell>
          <cell r="E1049" t="str">
            <v>HORIZON UTILITIES CORPORATION</v>
          </cell>
          <cell r="F1049">
            <v>159295864</v>
          </cell>
        </row>
        <row r="1050">
          <cell r="C1050">
            <v>1042</v>
          </cell>
          <cell r="D1050">
            <v>1992</v>
          </cell>
          <cell r="E1050" t="str">
            <v>HORIZON UTILITIES CORPORATION</v>
          </cell>
          <cell r="F1050">
            <v>65457618</v>
          </cell>
        </row>
        <row r="1051">
          <cell r="C1051">
            <v>1043</v>
          </cell>
          <cell r="D1051">
            <v>1992</v>
          </cell>
          <cell r="E1051" t="str">
            <v>HYDRO ONE NETWORKS INC.</v>
          </cell>
          <cell r="F1051">
            <v>328985</v>
          </cell>
        </row>
        <row r="1052">
          <cell r="C1052">
            <v>1044</v>
          </cell>
          <cell r="D1052">
            <v>1992</v>
          </cell>
          <cell r="E1052" t="str">
            <v>HYDRO ONE NETWORKS INC.</v>
          </cell>
          <cell r="F1052">
            <v>77854</v>
          </cell>
        </row>
        <row r="1053">
          <cell r="C1053">
            <v>1045</v>
          </cell>
          <cell r="D1053">
            <v>1992</v>
          </cell>
          <cell r="E1053" t="str">
            <v>HYDRO ONE NETWORKS INC.</v>
          </cell>
          <cell r="F1053">
            <v>4631536</v>
          </cell>
        </row>
        <row r="1054">
          <cell r="C1054">
            <v>1046</v>
          </cell>
          <cell r="D1054">
            <v>1992</v>
          </cell>
          <cell r="E1054" t="str">
            <v>HYDRO ONE NETWORKS INC.</v>
          </cell>
          <cell r="F1054">
            <v>413727</v>
          </cell>
        </row>
        <row r="1055">
          <cell r="C1055">
            <v>1047</v>
          </cell>
          <cell r="D1055">
            <v>1992</v>
          </cell>
          <cell r="E1055" t="str">
            <v>HYDRO ONE NETWORKS INC.</v>
          </cell>
          <cell r="F1055">
            <v>845324</v>
          </cell>
        </row>
        <row r="1056">
          <cell r="C1056">
            <v>1048</v>
          </cell>
          <cell r="D1056">
            <v>1992</v>
          </cell>
          <cell r="E1056" t="str">
            <v>HYDRO ONE NETWORKS INC.</v>
          </cell>
          <cell r="F1056">
            <v>379734</v>
          </cell>
        </row>
        <row r="1057">
          <cell r="C1057">
            <v>1049</v>
          </cell>
          <cell r="D1057">
            <v>1992</v>
          </cell>
          <cell r="E1057" t="str">
            <v>HYDRO ONE NETWORKS INC.</v>
          </cell>
          <cell r="F1057">
            <v>2249998</v>
          </cell>
        </row>
        <row r="1058">
          <cell r="C1058">
            <v>1050</v>
          </cell>
          <cell r="D1058">
            <v>1992</v>
          </cell>
          <cell r="E1058" t="str">
            <v>HYDRO ONE NETWORKS INC.</v>
          </cell>
          <cell r="F1058">
            <v>2687924</v>
          </cell>
        </row>
        <row r="1059">
          <cell r="C1059">
            <v>1051</v>
          </cell>
          <cell r="D1059">
            <v>1992</v>
          </cell>
          <cell r="E1059" t="str">
            <v>HYDRO ONE NETWORKS INC.</v>
          </cell>
          <cell r="F1059">
            <v>12665400</v>
          </cell>
        </row>
        <row r="1060">
          <cell r="C1060">
            <v>1052</v>
          </cell>
          <cell r="D1060">
            <v>1992</v>
          </cell>
          <cell r="E1060" t="str">
            <v>HYDRO ONE NETWORKS INC.</v>
          </cell>
          <cell r="F1060">
            <v>5788380</v>
          </cell>
        </row>
        <row r="1061">
          <cell r="C1061">
            <v>1053</v>
          </cell>
          <cell r="D1061">
            <v>1992</v>
          </cell>
          <cell r="E1061" t="str">
            <v>HYDRO ONE NETWORKS INC.</v>
          </cell>
          <cell r="F1061">
            <v>844194</v>
          </cell>
        </row>
        <row r="1062">
          <cell r="C1062">
            <v>1054</v>
          </cell>
          <cell r="D1062">
            <v>1992</v>
          </cell>
          <cell r="E1062" t="str">
            <v>HYDRO ONE NETWORKS INC.</v>
          </cell>
          <cell r="F1062">
            <v>1392500</v>
          </cell>
        </row>
        <row r="1063">
          <cell r="C1063">
            <v>1055</v>
          </cell>
          <cell r="D1063">
            <v>1992</v>
          </cell>
          <cell r="E1063" t="str">
            <v>HYDRO ONE NETWORKS INC.</v>
          </cell>
          <cell r="F1063">
            <v>451785</v>
          </cell>
        </row>
        <row r="1064">
          <cell r="C1064">
            <v>1056</v>
          </cell>
          <cell r="D1064">
            <v>1992</v>
          </cell>
          <cell r="E1064" t="str">
            <v>HYDRO ONE NETWORKS INC.</v>
          </cell>
          <cell r="F1064">
            <v>4807333</v>
          </cell>
        </row>
        <row r="1065">
          <cell r="C1065">
            <v>1057</v>
          </cell>
          <cell r="D1065">
            <v>1992</v>
          </cell>
          <cell r="E1065" t="str">
            <v>HYDRO ONE NETWORKS INC.</v>
          </cell>
          <cell r="F1065">
            <v>688493</v>
          </cell>
        </row>
        <row r="1066">
          <cell r="C1066">
            <v>1058</v>
          </cell>
          <cell r="D1066">
            <v>1992</v>
          </cell>
          <cell r="E1066" t="str">
            <v>HYDRO ONE NETWORKS INC.</v>
          </cell>
          <cell r="F1066">
            <v>3277989</v>
          </cell>
        </row>
        <row r="1067">
          <cell r="C1067">
            <v>1059</v>
          </cell>
          <cell r="D1067">
            <v>1992</v>
          </cell>
          <cell r="E1067" t="str">
            <v>HYDRO ONE NETWORKS INC.</v>
          </cell>
          <cell r="F1067">
            <v>604521</v>
          </cell>
        </row>
        <row r="1068">
          <cell r="C1068">
            <v>1060</v>
          </cell>
          <cell r="D1068">
            <v>1992</v>
          </cell>
          <cell r="E1068" t="str">
            <v>HYDRO ONE NETWORKS INC.</v>
          </cell>
          <cell r="F1068">
            <v>906144</v>
          </cell>
        </row>
        <row r="1069">
          <cell r="C1069">
            <v>1061</v>
          </cell>
          <cell r="D1069">
            <v>1992</v>
          </cell>
          <cell r="E1069" t="str">
            <v>HYDRO ONE NETWORKS INC.</v>
          </cell>
          <cell r="F1069">
            <v>1500781</v>
          </cell>
        </row>
        <row r="1070">
          <cell r="C1070">
            <v>1062</v>
          </cell>
          <cell r="D1070">
            <v>1992</v>
          </cell>
          <cell r="E1070" t="str">
            <v>HYDRO ONE NETWORKS INC.</v>
          </cell>
          <cell r="F1070">
            <v>2268261</v>
          </cell>
        </row>
        <row r="1071">
          <cell r="C1071">
            <v>1063</v>
          </cell>
          <cell r="D1071">
            <v>1992</v>
          </cell>
          <cell r="E1071" t="str">
            <v>HYDRO ONE NETWORKS INC.</v>
          </cell>
          <cell r="F1071">
            <v>1138704</v>
          </cell>
        </row>
        <row r="1072">
          <cell r="C1072">
            <v>1064</v>
          </cell>
          <cell r="D1072">
            <v>1992</v>
          </cell>
          <cell r="E1072" t="str">
            <v>HYDRO ONE NETWORKS INC.</v>
          </cell>
          <cell r="F1072">
            <v>1797818</v>
          </cell>
        </row>
        <row r="1073">
          <cell r="C1073">
            <v>1065</v>
          </cell>
          <cell r="D1073">
            <v>1992</v>
          </cell>
          <cell r="E1073" t="str">
            <v>HYDRO ONE NETWORKS INC.</v>
          </cell>
          <cell r="F1073">
            <v>1813947</v>
          </cell>
        </row>
        <row r="1074">
          <cell r="C1074">
            <v>1066</v>
          </cell>
          <cell r="D1074">
            <v>1992</v>
          </cell>
          <cell r="E1074" t="str">
            <v>HYDRO ONE NETWORKS INC.</v>
          </cell>
          <cell r="F1074">
            <v>1042144</v>
          </cell>
        </row>
        <row r="1075">
          <cell r="C1075">
            <v>1067</v>
          </cell>
          <cell r="D1075">
            <v>1992</v>
          </cell>
          <cell r="E1075" t="str">
            <v>HYDRO ONE NETWORKS INC.</v>
          </cell>
          <cell r="F1075">
            <v>1320654</v>
          </cell>
        </row>
        <row r="1076">
          <cell r="C1076">
            <v>1068</v>
          </cell>
          <cell r="D1076">
            <v>1992</v>
          </cell>
          <cell r="E1076" t="str">
            <v>HYDRO ONE NETWORKS INC.</v>
          </cell>
          <cell r="F1076">
            <v>838855</v>
          </cell>
        </row>
        <row r="1077">
          <cell r="C1077">
            <v>1069</v>
          </cell>
          <cell r="D1077">
            <v>1992</v>
          </cell>
          <cell r="E1077" t="str">
            <v>HYDRO ONE NETWORKS INC.</v>
          </cell>
          <cell r="F1077">
            <v>769918</v>
          </cell>
        </row>
        <row r="1078">
          <cell r="C1078">
            <v>1070</v>
          </cell>
          <cell r="D1078">
            <v>1992</v>
          </cell>
          <cell r="E1078" t="str">
            <v>HYDRO ONE NETWORKS INC.</v>
          </cell>
          <cell r="F1078">
            <v>533277</v>
          </cell>
        </row>
        <row r="1079">
          <cell r="C1079">
            <v>1071</v>
          </cell>
          <cell r="D1079">
            <v>1992</v>
          </cell>
          <cell r="E1079" t="str">
            <v>HYDRO ONE NETWORKS INC.</v>
          </cell>
          <cell r="F1079">
            <v>645138</v>
          </cell>
        </row>
        <row r="1080">
          <cell r="C1080">
            <v>1072</v>
          </cell>
          <cell r="D1080">
            <v>1992</v>
          </cell>
          <cell r="E1080" t="str">
            <v>HYDRO ONE NETWORKS INC.</v>
          </cell>
          <cell r="F1080">
            <v>132751</v>
          </cell>
        </row>
        <row r="1081">
          <cell r="C1081">
            <v>1073</v>
          </cell>
          <cell r="D1081">
            <v>1992</v>
          </cell>
          <cell r="E1081" t="str">
            <v>HYDRO ONE NETWORKS INC.</v>
          </cell>
          <cell r="F1081">
            <v>615435</v>
          </cell>
        </row>
        <row r="1082">
          <cell r="C1082">
            <v>1074</v>
          </cell>
          <cell r="D1082">
            <v>1992</v>
          </cell>
          <cell r="E1082" t="str">
            <v>HYDRO ONE NETWORKS INC.</v>
          </cell>
          <cell r="F1082">
            <v>550223</v>
          </cell>
        </row>
        <row r="1083">
          <cell r="C1083">
            <v>1075</v>
          </cell>
          <cell r="D1083">
            <v>1992</v>
          </cell>
          <cell r="E1083" t="str">
            <v>HYDRO ONE NETWORKS INC.</v>
          </cell>
          <cell r="F1083">
            <v>231095</v>
          </cell>
        </row>
        <row r="1084">
          <cell r="C1084">
            <v>1076</v>
          </cell>
          <cell r="D1084">
            <v>1992</v>
          </cell>
          <cell r="E1084" t="str">
            <v>HYDRO ONE NETWORKS INC.</v>
          </cell>
          <cell r="F1084">
            <v>12406329</v>
          </cell>
        </row>
        <row r="1085">
          <cell r="C1085">
            <v>1077</v>
          </cell>
          <cell r="D1085">
            <v>1992</v>
          </cell>
          <cell r="E1085" t="str">
            <v>HYDRO ONE NETWORKS INC.</v>
          </cell>
          <cell r="F1085">
            <v>142687</v>
          </cell>
        </row>
        <row r="1086">
          <cell r="C1086">
            <v>1078</v>
          </cell>
          <cell r="D1086">
            <v>1992</v>
          </cell>
          <cell r="E1086" t="str">
            <v>HYDRO ONE NETWORKS INC.</v>
          </cell>
          <cell r="F1086">
            <v>774036</v>
          </cell>
        </row>
        <row r="1087">
          <cell r="C1087">
            <v>1079</v>
          </cell>
          <cell r="D1087">
            <v>1992</v>
          </cell>
          <cell r="E1087" t="str">
            <v>HYDRO ONE NETWORKS INC.</v>
          </cell>
          <cell r="F1087">
            <v>875932</v>
          </cell>
        </row>
        <row r="1088">
          <cell r="C1088">
            <v>1080</v>
          </cell>
          <cell r="D1088">
            <v>1992</v>
          </cell>
          <cell r="E1088" t="str">
            <v>HYDRO ONE NETWORKS INC.</v>
          </cell>
          <cell r="F1088">
            <v>913726</v>
          </cell>
        </row>
        <row r="1089">
          <cell r="C1089">
            <v>1081</v>
          </cell>
          <cell r="D1089">
            <v>1992</v>
          </cell>
          <cell r="E1089" t="str">
            <v>HYDRO ONE NETWORKS INC.</v>
          </cell>
          <cell r="F1089">
            <v>3300483</v>
          </cell>
        </row>
        <row r="1090">
          <cell r="C1090">
            <v>1082</v>
          </cell>
          <cell r="D1090">
            <v>1992</v>
          </cell>
          <cell r="E1090" t="str">
            <v>HYDRO ONE NETWORKS INC.</v>
          </cell>
          <cell r="F1090">
            <v>822394</v>
          </cell>
        </row>
        <row r="1091">
          <cell r="C1091">
            <v>1083</v>
          </cell>
          <cell r="D1091">
            <v>1992</v>
          </cell>
          <cell r="E1091" t="str">
            <v>HYDRO ONE NETWORKS INC.</v>
          </cell>
          <cell r="F1091">
            <v>1868121</v>
          </cell>
        </row>
        <row r="1092">
          <cell r="C1092">
            <v>1084</v>
          </cell>
          <cell r="D1092">
            <v>1992</v>
          </cell>
          <cell r="E1092" t="str">
            <v>HYDRO ONE NETWORKS INC.</v>
          </cell>
          <cell r="F1092">
            <v>3854589</v>
          </cell>
        </row>
        <row r="1093">
          <cell r="C1093">
            <v>1085</v>
          </cell>
          <cell r="D1093">
            <v>1992</v>
          </cell>
          <cell r="E1093" t="str">
            <v>HYDRO ONE NETWORKS INC.</v>
          </cell>
          <cell r="F1093">
            <v>692579</v>
          </cell>
        </row>
        <row r="1094">
          <cell r="C1094">
            <v>1086</v>
          </cell>
          <cell r="D1094">
            <v>1992</v>
          </cell>
          <cell r="E1094" t="str">
            <v>HYDRO ONE NETWORKS INC.</v>
          </cell>
          <cell r="F1094">
            <v>832527</v>
          </cell>
        </row>
        <row r="1095">
          <cell r="C1095">
            <v>1087</v>
          </cell>
          <cell r="D1095">
            <v>1992</v>
          </cell>
          <cell r="E1095" t="str">
            <v>HYDRO ONE NETWORKS INC.</v>
          </cell>
          <cell r="F1095">
            <v>2225861</v>
          </cell>
        </row>
        <row r="1096">
          <cell r="C1096">
            <v>1088</v>
          </cell>
          <cell r="D1096">
            <v>1992</v>
          </cell>
          <cell r="E1096" t="str">
            <v>HYDRO ONE NETWORKS INC.</v>
          </cell>
          <cell r="F1096">
            <v>5460648</v>
          </cell>
        </row>
        <row r="1097">
          <cell r="C1097">
            <v>1089</v>
          </cell>
          <cell r="D1097">
            <v>1992</v>
          </cell>
          <cell r="E1097" t="str">
            <v>HYDRO ONE NETWORKS INC.</v>
          </cell>
          <cell r="F1097">
            <v>279917</v>
          </cell>
        </row>
        <row r="1098">
          <cell r="C1098">
            <v>1090</v>
          </cell>
          <cell r="D1098">
            <v>1992</v>
          </cell>
          <cell r="E1098" t="str">
            <v>HYDRO ONE NETWORKS INC.</v>
          </cell>
          <cell r="F1098">
            <v>312499</v>
          </cell>
        </row>
        <row r="1099">
          <cell r="C1099">
            <v>1091</v>
          </cell>
          <cell r="D1099">
            <v>1992</v>
          </cell>
          <cell r="E1099" t="str">
            <v>HYDRO ONE NETWORKS INC.</v>
          </cell>
          <cell r="F1099">
            <v>3739857</v>
          </cell>
        </row>
        <row r="1100">
          <cell r="C1100">
            <v>1092</v>
          </cell>
          <cell r="D1100">
            <v>1992</v>
          </cell>
          <cell r="E1100" t="str">
            <v>HYDRO ONE NETWORKS INC.</v>
          </cell>
          <cell r="F1100">
            <v>918125</v>
          </cell>
        </row>
        <row r="1101">
          <cell r="C1101">
            <v>1093</v>
          </cell>
          <cell r="D1101">
            <v>1992</v>
          </cell>
          <cell r="E1101" t="str">
            <v>HYDRO ONE NETWORKS INC.</v>
          </cell>
          <cell r="F1101">
            <v>645874</v>
          </cell>
        </row>
        <row r="1102">
          <cell r="C1102">
            <v>1094</v>
          </cell>
          <cell r="D1102">
            <v>1992</v>
          </cell>
          <cell r="E1102" t="str">
            <v>HYDRO ONE NETWORKS INC.</v>
          </cell>
          <cell r="F1102">
            <v>5232881</v>
          </cell>
        </row>
        <row r="1103">
          <cell r="C1103">
            <v>1095</v>
          </cell>
          <cell r="D1103">
            <v>1992</v>
          </cell>
          <cell r="E1103" t="str">
            <v>HYDRO ONE NETWORKS INC.</v>
          </cell>
          <cell r="F1103">
            <v>599467</v>
          </cell>
        </row>
        <row r="1104">
          <cell r="C1104">
            <v>1096</v>
          </cell>
          <cell r="D1104">
            <v>1992</v>
          </cell>
          <cell r="E1104" t="str">
            <v>HYDRO ONE NETWORKS INC.</v>
          </cell>
          <cell r="F1104">
            <v>1022649</v>
          </cell>
        </row>
        <row r="1105">
          <cell r="C1105">
            <v>1097</v>
          </cell>
          <cell r="D1105">
            <v>1992</v>
          </cell>
          <cell r="E1105" t="str">
            <v>HYDRO ONE NETWORKS INC.</v>
          </cell>
          <cell r="F1105">
            <v>1016844</v>
          </cell>
        </row>
        <row r="1106">
          <cell r="C1106">
            <v>1098</v>
          </cell>
          <cell r="D1106">
            <v>1992</v>
          </cell>
          <cell r="E1106" t="str">
            <v>HYDRO ONE NETWORKS INC.</v>
          </cell>
          <cell r="F1106">
            <v>3749266</v>
          </cell>
        </row>
        <row r="1107">
          <cell r="C1107">
            <v>1099</v>
          </cell>
          <cell r="D1107">
            <v>1992</v>
          </cell>
          <cell r="E1107" t="str">
            <v>HYDRO ONE NETWORKS INC.</v>
          </cell>
          <cell r="F1107">
            <v>1925620</v>
          </cell>
        </row>
        <row r="1108">
          <cell r="C1108">
            <v>1100</v>
          </cell>
          <cell r="D1108">
            <v>1992</v>
          </cell>
          <cell r="E1108" t="str">
            <v>HYDRO ONE NETWORKS INC.</v>
          </cell>
          <cell r="F1108">
            <v>3137544</v>
          </cell>
        </row>
        <row r="1109">
          <cell r="C1109">
            <v>1101</v>
          </cell>
          <cell r="D1109">
            <v>1992</v>
          </cell>
          <cell r="E1109" t="str">
            <v>HYDRO ONE NETWORKS INC.</v>
          </cell>
          <cell r="F1109">
            <v>2127933</v>
          </cell>
        </row>
        <row r="1110">
          <cell r="C1110">
            <v>1102</v>
          </cell>
          <cell r="D1110">
            <v>1992</v>
          </cell>
          <cell r="E1110" t="str">
            <v>HYDRO ONE NETWORKS INC.</v>
          </cell>
          <cell r="F1110">
            <v>927148</v>
          </cell>
        </row>
        <row r="1111">
          <cell r="C1111">
            <v>1103</v>
          </cell>
          <cell r="D1111">
            <v>1992</v>
          </cell>
          <cell r="E1111" t="str">
            <v>HYDRO ONE NETWORKS INC.</v>
          </cell>
          <cell r="F1111">
            <v>601496</v>
          </cell>
        </row>
        <row r="1112">
          <cell r="C1112">
            <v>1104</v>
          </cell>
          <cell r="D1112">
            <v>1992</v>
          </cell>
          <cell r="E1112" t="str">
            <v>HYDRO ONE NETWORKS INC.</v>
          </cell>
          <cell r="F1112">
            <v>315314</v>
          </cell>
        </row>
        <row r="1113">
          <cell r="C1113">
            <v>1105</v>
          </cell>
          <cell r="D1113">
            <v>1992</v>
          </cell>
          <cell r="E1113" t="str">
            <v>HYDRO ONE NETWORKS INC.</v>
          </cell>
          <cell r="F1113">
            <v>664938</v>
          </cell>
        </row>
        <row r="1114">
          <cell r="C1114">
            <v>1106</v>
          </cell>
          <cell r="D1114">
            <v>1992</v>
          </cell>
          <cell r="E1114" t="str">
            <v>HYDRO ONE NETWORKS INC.</v>
          </cell>
          <cell r="F1114">
            <v>112256</v>
          </cell>
        </row>
        <row r="1115">
          <cell r="C1115">
            <v>1107</v>
          </cell>
          <cell r="D1115">
            <v>1992</v>
          </cell>
          <cell r="E1115" t="str">
            <v>HYDRO ONE NETWORKS INC.</v>
          </cell>
          <cell r="F1115">
            <v>10035875</v>
          </cell>
        </row>
        <row r="1116">
          <cell r="C1116">
            <v>1108</v>
          </cell>
          <cell r="D1116">
            <v>1992</v>
          </cell>
          <cell r="E1116" t="str">
            <v>HYDRO ONE NETWORKS INC.</v>
          </cell>
          <cell r="F1116">
            <v>571750</v>
          </cell>
        </row>
        <row r="1117">
          <cell r="C1117">
            <v>1109</v>
          </cell>
          <cell r="D1117">
            <v>1992</v>
          </cell>
          <cell r="E1117" t="str">
            <v>HYDRO ONE NETWORKS INC.</v>
          </cell>
          <cell r="F1117">
            <v>916744</v>
          </cell>
        </row>
        <row r="1118">
          <cell r="C1118">
            <v>1110</v>
          </cell>
          <cell r="D1118">
            <v>1992</v>
          </cell>
          <cell r="E1118" t="str">
            <v>HYDRO ONE NETWORKS INC.</v>
          </cell>
          <cell r="F1118">
            <v>93555</v>
          </cell>
        </row>
        <row r="1119">
          <cell r="C1119">
            <v>1111</v>
          </cell>
          <cell r="D1119">
            <v>1992</v>
          </cell>
          <cell r="E1119" t="str">
            <v>HYDRO ONE NETWORKS INC.</v>
          </cell>
          <cell r="F1119">
            <v>412676</v>
          </cell>
        </row>
        <row r="1120">
          <cell r="C1120">
            <v>1112</v>
          </cell>
          <cell r="D1120">
            <v>1992</v>
          </cell>
          <cell r="E1120" t="str">
            <v>HYDRO ONE NETWORKS INC.</v>
          </cell>
          <cell r="F1120">
            <v>5442823</v>
          </cell>
        </row>
        <row r="1121">
          <cell r="C1121">
            <v>1113</v>
          </cell>
          <cell r="D1121">
            <v>1992</v>
          </cell>
          <cell r="E1121" t="str">
            <v>HYDRO ONE NETWORKS INC.</v>
          </cell>
          <cell r="F1121">
            <v>205061</v>
          </cell>
        </row>
        <row r="1122">
          <cell r="C1122">
            <v>1114</v>
          </cell>
          <cell r="D1122">
            <v>1992</v>
          </cell>
          <cell r="E1122" t="str">
            <v>HYDRO ONE NETWORKS INC.</v>
          </cell>
          <cell r="F1122">
            <v>690494</v>
          </cell>
        </row>
        <row r="1123">
          <cell r="C1123">
            <v>1115</v>
          </cell>
          <cell r="D1123">
            <v>1992</v>
          </cell>
          <cell r="E1123" t="str">
            <v>HYDRO OTTAWA LIMITED</v>
          </cell>
          <cell r="F1123">
            <v>1659758</v>
          </cell>
        </row>
        <row r="1124">
          <cell r="C1124">
            <v>1116</v>
          </cell>
          <cell r="D1124">
            <v>1992</v>
          </cell>
          <cell r="E1124" t="str">
            <v>HYDRO OTTAWA LIMITED</v>
          </cell>
          <cell r="F1124">
            <v>1809209</v>
          </cell>
        </row>
        <row r="1125">
          <cell r="C1125">
            <v>1117</v>
          </cell>
          <cell r="D1125">
            <v>1992</v>
          </cell>
          <cell r="E1125" t="str">
            <v>HYDRO OTTAWA LIMITED</v>
          </cell>
          <cell r="F1125">
            <v>33952761</v>
          </cell>
        </row>
        <row r="1126">
          <cell r="C1126">
            <v>1118</v>
          </cell>
          <cell r="D1126">
            <v>1992</v>
          </cell>
          <cell r="E1126" t="str">
            <v>HYDRO OTTAWA LIMITED</v>
          </cell>
          <cell r="F1126">
            <v>60405002</v>
          </cell>
        </row>
        <row r="1127">
          <cell r="C1127">
            <v>1119</v>
          </cell>
          <cell r="D1127">
            <v>1992</v>
          </cell>
          <cell r="E1127" t="str">
            <v>HYDRO OTTAWA LIMITED</v>
          </cell>
          <cell r="F1127">
            <v>62483623</v>
          </cell>
        </row>
        <row r="1128">
          <cell r="C1128">
            <v>1120</v>
          </cell>
          <cell r="D1128">
            <v>1992</v>
          </cell>
          <cell r="E1128" t="str">
            <v>LAKEFRONT UTILITIES INC.</v>
          </cell>
          <cell r="F1128">
            <v>1379098</v>
          </cell>
        </row>
        <row r="1129">
          <cell r="C1129">
            <v>1121</v>
          </cell>
          <cell r="D1129">
            <v>1992</v>
          </cell>
          <cell r="E1129" t="str">
            <v>LAKELAND POWER DISTRIBUTION LTD.</v>
          </cell>
          <cell r="F1129">
            <v>496045</v>
          </cell>
        </row>
        <row r="1130">
          <cell r="C1130">
            <v>1122</v>
          </cell>
          <cell r="D1130">
            <v>1992</v>
          </cell>
          <cell r="E1130" t="str">
            <v>LAKELAND POWER DISTRIBUTION LTD.</v>
          </cell>
          <cell r="F1130">
            <v>3344000</v>
          </cell>
        </row>
        <row r="1131">
          <cell r="C1131">
            <v>1123</v>
          </cell>
          <cell r="D1131">
            <v>1992</v>
          </cell>
          <cell r="E1131" t="str">
            <v>LAKELAND POWER DISTRIBUTION LTD.</v>
          </cell>
          <cell r="F1131">
            <v>244822</v>
          </cell>
        </row>
        <row r="1132">
          <cell r="C1132">
            <v>1124</v>
          </cell>
          <cell r="D1132">
            <v>1992</v>
          </cell>
          <cell r="E1132" t="str">
            <v>LAKELAND POWER DISTRIBUTION LTD.</v>
          </cell>
          <cell r="F1132">
            <v>691223</v>
          </cell>
        </row>
        <row r="1133">
          <cell r="C1133">
            <v>1125</v>
          </cell>
          <cell r="D1133">
            <v>1992</v>
          </cell>
          <cell r="E1133" t="str">
            <v>LONDON HYDRO INC.</v>
          </cell>
          <cell r="F1133">
            <v>167925573</v>
          </cell>
        </row>
        <row r="1134">
          <cell r="C1134">
            <v>1126</v>
          </cell>
          <cell r="D1134">
            <v>1992</v>
          </cell>
          <cell r="E1134" t="str">
            <v>MIDDLESEX POWER DISTRIBUTION CORPORATION</v>
          </cell>
          <cell r="F1134">
            <v>575572</v>
          </cell>
        </row>
        <row r="1135">
          <cell r="C1135">
            <v>1127</v>
          </cell>
          <cell r="D1135">
            <v>1992</v>
          </cell>
          <cell r="E1135" t="str">
            <v>MIDDLESEX POWER DISTRIBUTION CORPORATION</v>
          </cell>
          <cell r="F1135">
            <v>91667</v>
          </cell>
        </row>
        <row r="1136">
          <cell r="C1136">
            <v>1128</v>
          </cell>
          <cell r="D1136">
            <v>1992</v>
          </cell>
          <cell r="E1136" t="str">
            <v>MIDDLESEX POWER DISTRIBUTION CORPORATION</v>
          </cell>
          <cell r="F1136">
            <v>793918</v>
          </cell>
        </row>
        <row r="1137">
          <cell r="C1137">
            <v>1129</v>
          </cell>
          <cell r="D1137">
            <v>1992</v>
          </cell>
          <cell r="E1137" t="str">
            <v>MIDDLESEX POWER DISTRIBUTION CORPORATION</v>
          </cell>
          <cell r="F1137">
            <v>868952</v>
          </cell>
        </row>
        <row r="1138">
          <cell r="C1138">
            <v>1130</v>
          </cell>
          <cell r="D1138">
            <v>1992</v>
          </cell>
          <cell r="E1138" t="str">
            <v>NIAGARA PENINSULA ENERGY INC.</v>
          </cell>
          <cell r="F1138">
            <v>47731033</v>
          </cell>
        </row>
        <row r="1139">
          <cell r="C1139">
            <v>1131</v>
          </cell>
          <cell r="D1139">
            <v>1992</v>
          </cell>
          <cell r="E1139" t="str">
            <v>NORFOLK POWER DISTRIBUTION INC.</v>
          </cell>
          <cell r="F1139">
            <v>2479053</v>
          </cell>
        </row>
        <row r="1140">
          <cell r="C1140">
            <v>1132</v>
          </cell>
          <cell r="D1140">
            <v>1992</v>
          </cell>
          <cell r="E1140" t="str">
            <v>NORFOLK POWER DISTRIBUTION INC.</v>
          </cell>
          <cell r="F1140">
            <v>9427309</v>
          </cell>
        </row>
        <row r="1141">
          <cell r="C1141">
            <v>1133</v>
          </cell>
          <cell r="D1141">
            <v>1992</v>
          </cell>
          <cell r="E1141" t="str">
            <v>NORTHERN ONTARIO WIRES INC.</v>
          </cell>
          <cell r="F1141">
            <v>1646977</v>
          </cell>
        </row>
        <row r="1142">
          <cell r="C1142">
            <v>1134</v>
          </cell>
          <cell r="D1142">
            <v>1992</v>
          </cell>
          <cell r="E1142" t="str">
            <v>NORTHERN ONTARIO WIRES INC.</v>
          </cell>
          <cell r="F1142">
            <v>2313901</v>
          </cell>
        </row>
        <row r="1143">
          <cell r="C1143">
            <v>1135</v>
          </cell>
          <cell r="D1143">
            <v>1992</v>
          </cell>
          <cell r="E1143" t="str">
            <v>OTTAWA RIVER POWER CORPORATION</v>
          </cell>
          <cell r="F1143">
            <v>421725</v>
          </cell>
        </row>
        <row r="1144">
          <cell r="C1144">
            <v>1136</v>
          </cell>
          <cell r="D1144">
            <v>1992</v>
          </cell>
          <cell r="E1144" t="str">
            <v>OTTAWA RIVER POWER CORPORATION</v>
          </cell>
          <cell r="F1144">
            <v>344980</v>
          </cell>
        </row>
        <row r="1145">
          <cell r="C1145">
            <v>1137</v>
          </cell>
          <cell r="D1145">
            <v>1992</v>
          </cell>
          <cell r="E1145" t="str">
            <v>OTTAWA RIVER POWER CORPORATION</v>
          </cell>
          <cell r="F1145">
            <v>2373760</v>
          </cell>
        </row>
        <row r="1146">
          <cell r="C1146">
            <v>1138</v>
          </cell>
          <cell r="D1146">
            <v>1992</v>
          </cell>
          <cell r="E1146" t="str">
            <v>NIAGARA PENINSULA ENERGY INC.</v>
          </cell>
          <cell r="F1146">
            <v>1580946</v>
          </cell>
        </row>
        <row r="1147">
          <cell r="C1147">
            <v>1139</v>
          </cell>
          <cell r="D1147">
            <v>1992</v>
          </cell>
          <cell r="E1147" t="str">
            <v>NIAGARA PENINSULA ENERGY INC.</v>
          </cell>
          <cell r="F1147">
            <v>528826</v>
          </cell>
        </row>
        <row r="1148">
          <cell r="C1148">
            <v>1140</v>
          </cell>
          <cell r="D1148">
            <v>1992</v>
          </cell>
          <cell r="E1148" t="str">
            <v>PETERBOROUGH DISTRIBUTION INCORPORATED</v>
          </cell>
          <cell r="F1148">
            <v>556222</v>
          </cell>
        </row>
        <row r="1149">
          <cell r="C1149">
            <v>1141</v>
          </cell>
          <cell r="D1149">
            <v>1992</v>
          </cell>
          <cell r="E1149" t="str">
            <v>PETERBOROUGH DISTRIBUTION INCORPORATED</v>
          </cell>
          <cell r="F1149">
            <v>1843729</v>
          </cell>
        </row>
        <row r="1150">
          <cell r="C1150">
            <v>1142</v>
          </cell>
          <cell r="D1150">
            <v>1992</v>
          </cell>
          <cell r="E1150" t="str">
            <v>POWERSTREAM INC.</v>
          </cell>
          <cell r="F1150">
            <v>25128359</v>
          </cell>
        </row>
        <row r="1151">
          <cell r="C1151">
            <v>1143</v>
          </cell>
          <cell r="D1151">
            <v>1992</v>
          </cell>
          <cell r="E1151" t="str">
            <v>POWERSTREAM INC.</v>
          </cell>
          <cell r="F1151">
            <v>120866741</v>
          </cell>
        </row>
        <row r="1152">
          <cell r="C1152">
            <v>1144</v>
          </cell>
          <cell r="D1152">
            <v>1992</v>
          </cell>
          <cell r="E1152" t="str">
            <v>POWERSTREAM INC.</v>
          </cell>
          <cell r="F1152">
            <v>145376738</v>
          </cell>
        </row>
        <row r="1153">
          <cell r="C1153">
            <v>1145</v>
          </cell>
          <cell r="D1153">
            <v>1992</v>
          </cell>
          <cell r="E1153" t="str">
            <v>POWERSTREAM INC.</v>
          </cell>
          <cell r="F1153">
            <v>98709899</v>
          </cell>
        </row>
        <row r="1154">
          <cell r="C1154">
            <v>1146</v>
          </cell>
          <cell r="D1154">
            <v>1992</v>
          </cell>
          <cell r="E1154" t="str">
            <v>RIDEAU ST. LAWRENCE DISTRIBUTION INC.</v>
          </cell>
          <cell r="F1154">
            <v>1847070</v>
          </cell>
        </row>
        <row r="1155">
          <cell r="C1155">
            <v>1147</v>
          </cell>
          <cell r="D1155">
            <v>1992</v>
          </cell>
          <cell r="E1155" t="str">
            <v>VERIDIAN CONNECTIONS INC.</v>
          </cell>
          <cell r="F1155">
            <v>22732454</v>
          </cell>
        </row>
        <row r="1156">
          <cell r="C1156">
            <v>1148</v>
          </cell>
          <cell r="D1156">
            <v>1992</v>
          </cell>
          <cell r="E1156" t="str">
            <v>VERIDIAN CONNECTIONS INC.</v>
          </cell>
          <cell r="F1156">
            <v>14751476</v>
          </cell>
        </row>
        <row r="1157">
          <cell r="C1157">
            <v>1149</v>
          </cell>
          <cell r="D1157">
            <v>1992</v>
          </cell>
          <cell r="E1157" t="str">
            <v>VERIDIAN CONNECTIONS INC.</v>
          </cell>
          <cell r="F1157">
            <v>2851808</v>
          </cell>
        </row>
        <row r="1158">
          <cell r="C1158">
            <v>1150</v>
          </cell>
          <cell r="D1158">
            <v>1992</v>
          </cell>
          <cell r="E1158" t="str">
            <v>VERIDIAN CONNECTIONS INC.</v>
          </cell>
          <cell r="F1158">
            <v>41033698</v>
          </cell>
        </row>
        <row r="1159">
          <cell r="C1159">
            <v>1151</v>
          </cell>
          <cell r="D1159">
            <v>1992</v>
          </cell>
          <cell r="E1159" t="str">
            <v>VERIDIAN CONNECTIONS INC.</v>
          </cell>
          <cell r="F1159">
            <v>7058852</v>
          </cell>
        </row>
        <row r="1160">
          <cell r="C1160">
            <v>1152</v>
          </cell>
          <cell r="D1160">
            <v>1992</v>
          </cell>
          <cell r="E1160" t="str">
            <v>VERIDIAN CONNECTIONS INC.</v>
          </cell>
          <cell r="F1160">
            <v>2723637</v>
          </cell>
        </row>
        <row r="1161">
          <cell r="C1161">
            <v>1153</v>
          </cell>
          <cell r="D1161">
            <v>1992</v>
          </cell>
          <cell r="E1161" t="str">
            <v>VERIDIAN CONNECTIONS INC.</v>
          </cell>
          <cell r="F1161">
            <v>1757740</v>
          </cell>
        </row>
        <row r="1162">
          <cell r="C1162">
            <v>1154</v>
          </cell>
          <cell r="D1162">
            <v>1992</v>
          </cell>
          <cell r="E1162" t="str">
            <v>WELLINGTON NORTH POWER INC.</v>
          </cell>
          <cell r="F1162">
            <v>109464</v>
          </cell>
        </row>
        <row r="1163">
          <cell r="C1163">
            <v>1155</v>
          </cell>
          <cell r="D1163">
            <v>1992</v>
          </cell>
          <cell r="E1163" t="str">
            <v>WESTARIO POWER INC.</v>
          </cell>
          <cell r="F1163">
            <v>3336615</v>
          </cell>
        </row>
        <row r="1164">
          <cell r="C1164">
            <v>1156</v>
          </cell>
          <cell r="D1164">
            <v>1992</v>
          </cell>
          <cell r="E1164" t="str">
            <v>WESTARIO POWER INC.</v>
          </cell>
          <cell r="F1164">
            <v>4198039</v>
          </cell>
        </row>
        <row r="1165">
          <cell r="C1165">
            <v>1157</v>
          </cell>
          <cell r="D1165">
            <v>1992</v>
          </cell>
          <cell r="E1165" t="str">
            <v>WESTARIO POWER INC.</v>
          </cell>
          <cell r="F1165">
            <v>2672846</v>
          </cell>
        </row>
        <row r="1166">
          <cell r="C1166">
            <v>1158</v>
          </cell>
          <cell r="D1166">
            <v>1992</v>
          </cell>
          <cell r="E1166" t="str">
            <v>WESTARIO POWER INC.</v>
          </cell>
          <cell r="F1166">
            <v>2294819</v>
          </cell>
        </row>
        <row r="1167">
          <cell r="C1167">
            <v>1159</v>
          </cell>
          <cell r="D1167">
            <v>1992</v>
          </cell>
          <cell r="E1167" t="str">
            <v>VERIDIAN CONNECTIONS INC.</v>
          </cell>
          <cell r="F1167">
            <v>39347198</v>
          </cell>
        </row>
        <row r="1168">
          <cell r="C1168">
            <v>1160</v>
          </cell>
          <cell r="D1168">
            <v>1992</v>
          </cell>
          <cell r="E1168" t="str">
            <v>ANCASTER HYDRO-ELECTRIC COMMISSION</v>
          </cell>
          <cell r="F1168">
            <v>2790500</v>
          </cell>
        </row>
        <row r="1169">
          <cell r="C1169">
            <v>1161</v>
          </cell>
          <cell r="D1169">
            <v>1992</v>
          </cell>
          <cell r="E1169" t="str">
            <v>ATIKOKAN HYDRO INC.</v>
          </cell>
          <cell r="F1169">
            <v>4028554</v>
          </cell>
        </row>
        <row r="1170">
          <cell r="C1170">
            <v>1162</v>
          </cell>
          <cell r="D1170">
            <v>1992</v>
          </cell>
          <cell r="E1170" t="str">
            <v>AURORA HYDRO CONNECTIONS LIMITED</v>
          </cell>
          <cell r="F1170">
            <v>25128359</v>
          </cell>
        </row>
        <row r="1171">
          <cell r="C1171">
            <v>1163</v>
          </cell>
          <cell r="D1171">
            <v>1992</v>
          </cell>
          <cell r="E1171" t="str">
            <v>AYLMER PUBLIC UTILITIES COMMISSION</v>
          </cell>
          <cell r="F1171">
            <v>2738673</v>
          </cell>
        </row>
        <row r="1172">
          <cell r="C1172">
            <v>1164</v>
          </cell>
          <cell r="D1172">
            <v>1992</v>
          </cell>
          <cell r="E1172" t="str">
            <v>BLUE MOUNTAINS HYDRO SERVICES COMPANY INC.</v>
          </cell>
          <cell r="F1172">
            <v>1545795</v>
          </cell>
        </row>
        <row r="1173">
          <cell r="C1173">
            <v>1165</v>
          </cell>
          <cell r="D1173">
            <v>1992</v>
          </cell>
          <cell r="E1173" t="str">
            <v>BOARD OF LIGHT &amp; HEAT COMM. OF THE CITY OF GUELPH</v>
          </cell>
          <cell r="F1173">
            <v>60788018</v>
          </cell>
        </row>
        <row r="1174">
          <cell r="C1174">
            <v>1166</v>
          </cell>
          <cell r="D1174">
            <v>1992</v>
          </cell>
          <cell r="E1174" t="str">
            <v>BRADFORD WEST GWILLIMBURY PUBLIC UTILITIES COMMISSION</v>
          </cell>
          <cell r="F1174">
            <v>6784505</v>
          </cell>
        </row>
        <row r="1175">
          <cell r="C1175">
            <v>1167</v>
          </cell>
          <cell r="D1175">
            <v>1992</v>
          </cell>
          <cell r="E1175" t="str">
            <v>BROCK HYDRO-ELECTRIC COMMISSION</v>
          </cell>
          <cell r="F1175">
            <v>2354434</v>
          </cell>
        </row>
        <row r="1176">
          <cell r="C1176">
            <v>1168</v>
          </cell>
          <cell r="D1176">
            <v>1992</v>
          </cell>
          <cell r="E1176" t="str">
            <v>BURLINGTON HYDRO INC.</v>
          </cell>
          <cell r="F1176">
            <v>170262122</v>
          </cell>
        </row>
        <row r="1177">
          <cell r="C1177">
            <v>1169</v>
          </cell>
          <cell r="D1177">
            <v>1992</v>
          </cell>
          <cell r="E1177" t="str">
            <v>CAMBRIDGE AND NORTH DUMFRIES HYDRO INC.</v>
          </cell>
          <cell r="F1177">
            <v>129588798</v>
          </cell>
        </row>
        <row r="1178">
          <cell r="C1178">
            <v>1170</v>
          </cell>
          <cell r="D1178">
            <v>1992</v>
          </cell>
          <cell r="E1178" t="str">
            <v>CHAPLEAU PUBLIC UTILITIES CORPORATION</v>
          </cell>
          <cell r="F1178">
            <v>3128178</v>
          </cell>
        </row>
        <row r="1179">
          <cell r="C1179">
            <v>1171</v>
          </cell>
          <cell r="D1179">
            <v>1992</v>
          </cell>
          <cell r="E1179" t="str">
            <v>CLINTON POWER CORPORATION</v>
          </cell>
          <cell r="F1179">
            <v>3336754</v>
          </cell>
        </row>
        <row r="1180">
          <cell r="C1180">
            <v>1172</v>
          </cell>
          <cell r="D1180">
            <v>1992</v>
          </cell>
          <cell r="E1180" t="str">
            <v>COCHRANE POWER CORPORATION</v>
          </cell>
          <cell r="F1180">
            <v>2942422</v>
          </cell>
        </row>
        <row r="1181">
          <cell r="C1181">
            <v>1173</v>
          </cell>
          <cell r="D1181">
            <v>1992</v>
          </cell>
          <cell r="E1181" t="str">
            <v>COTTAM HYDRO-ELECTRIC SYSTEM</v>
          </cell>
          <cell r="F1181">
            <v>816947</v>
          </cell>
        </row>
        <row r="1182">
          <cell r="C1182">
            <v>1174</v>
          </cell>
          <cell r="D1182">
            <v>1992</v>
          </cell>
          <cell r="E1182" t="str">
            <v>CHATHAM-KENT HYDRO INC.</v>
          </cell>
          <cell r="F1182">
            <v>1153397</v>
          </cell>
        </row>
        <row r="1183">
          <cell r="C1183">
            <v>1175</v>
          </cell>
          <cell r="D1183">
            <v>1992</v>
          </cell>
          <cell r="E1183" t="str">
            <v>NA</v>
          </cell>
          <cell r="F1183">
            <v>575572</v>
          </cell>
        </row>
        <row r="1184">
          <cell r="C1184">
            <v>1176</v>
          </cell>
          <cell r="D1184">
            <v>1992</v>
          </cell>
          <cell r="E1184" t="str">
            <v>ELMWOOD HYDRO-ELECTRIC SYSTEM</v>
          </cell>
          <cell r="F1184">
            <v>94811</v>
          </cell>
        </row>
        <row r="1185">
          <cell r="C1185">
            <v>1177</v>
          </cell>
          <cell r="D1185">
            <v>1992</v>
          </cell>
          <cell r="E1185" t="str">
            <v>ER-2000-0063</v>
          </cell>
          <cell r="F1185">
            <v>27241741</v>
          </cell>
        </row>
        <row r="1186">
          <cell r="C1186">
            <v>1178</v>
          </cell>
          <cell r="D1186">
            <v>1992</v>
          </cell>
          <cell r="E1186" t="str">
            <v>ESSEX HYDRO-ELECTRIC COMMISSION</v>
          </cell>
          <cell r="F1186">
            <v>2948943</v>
          </cell>
        </row>
        <row r="1187">
          <cell r="C1187">
            <v>1179</v>
          </cell>
          <cell r="D1187">
            <v>1992</v>
          </cell>
          <cell r="E1187" t="str">
            <v>FORT FRANCES POWER CORPORATION</v>
          </cell>
          <cell r="F1187">
            <v>13119530</v>
          </cell>
        </row>
        <row r="1188">
          <cell r="C1188">
            <v>1180</v>
          </cell>
          <cell r="D1188">
            <v>1992</v>
          </cell>
          <cell r="E1188" t="str">
            <v>GRAND VALLEY ENERGY INC.</v>
          </cell>
          <cell r="F1188">
            <v>1611842</v>
          </cell>
        </row>
        <row r="1189">
          <cell r="C1189">
            <v>1181</v>
          </cell>
          <cell r="D1189">
            <v>1992</v>
          </cell>
          <cell r="E1189" t="str">
            <v>GRAVENHURST HYDRO ELECTRIC INC.</v>
          </cell>
          <cell r="F1189">
            <v>2851808</v>
          </cell>
        </row>
        <row r="1190">
          <cell r="C1190">
            <v>1182</v>
          </cell>
          <cell r="D1190">
            <v>1992</v>
          </cell>
          <cell r="E1190" t="str">
            <v>GRIMSBY POWER INCORPORATED</v>
          </cell>
          <cell r="F1190">
            <v>19188162</v>
          </cell>
        </row>
        <row r="1191">
          <cell r="C1191">
            <v>1183</v>
          </cell>
          <cell r="D1191">
            <v>1992</v>
          </cell>
          <cell r="E1191" t="str">
            <v>GUELPH/ERAMOSA HYDRO-ELECTRIC COMMISSION</v>
          </cell>
          <cell r="F1191">
            <v>1995275</v>
          </cell>
        </row>
        <row r="1192">
          <cell r="C1192">
            <v>1184</v>
          </cell>
          <cell r="D1192">
            <v>1992</v>
          </cell>
          <cell r="E1192" t="str">
            <v>HALDIMAND HYDRO-ELECTRIC COMMISSION</v>
          </cell>
          <cell r="F1192">
            <v>3344873</v>
          </cell>
        </row>
        <row r="1193">
          <cell r="C1193">
            <v>1185</v>
          </cell>
          <cell r="D1193">
            <v>1992</v>
          </cell>
          <cell r="E1193" t="str">
            <v>HALTON HILLS HYDRO INC.</v>
          </cell>
          <cell r="F1193">
            <v>46993022</v>
          </cell>
        </row>
        <row r="1194">
          <cell r="C1194">
            <v>1186</v>
          </cell>
          <cell r="D1194">
            <v>1992</v>
          </cell>
          <cell r="E1194" t="str">
            <v>HORIZON UTILITIES CORPORATION</v>
          </cell>
          <cell r="F1194">
            <v>159295864</v>
          </cell>
        </row>
        <row r="1195">
          <cell r="C1195">
            <v>1187</v>
          </cell>
          <cell r="D1195">
            <v>1992</v>
          </cell>
          <cell r="E1195" t="str">
            <v>HEARST POWER DISTRIBUTION COMPANY LIMITED</v>
          </cell>
          <cell r="F1195">
            <v>4318314</v>
          </cell>
        </row>
        <row r="1196">
          <cell r="C1196">
            <v>1188</v>
          </cell>
          <cell r="D1196">
            <v>1992</v>
          </cell>
          <cell r="E1196" t="str">
            <v>ESSEX POWERLINES CORPORATION</v>
          </cell>
          <cell r="F1196">
            <v>6682781</v>
          </cell>
        </row>
        <row r="1197">
          <cell r="C1197">
            <v>1189</v>
          </cell>
          <cell r="D1197">
            <v>1992</v>
          </cell>
          <cell r="E1197" t="str">
            <v>HYDRO HAWKESBURY INC.</v>
          </cell>
          <cell r="F1197">
            <v>4515245</v>
          </cell>
        </row>
        <row r="1198">
          <cell r="C1198">
            <v>1190</v>
          </cell>
          <cell r="D1198">
            <v>1992</v>
          </cell>
          <cell r="E1198" t="str">
            <v>HYDRO ONE BRAMPTON NETWORKS INC.</v>
          </cell>
          <cell r="F1198">
            <v>381882670</v>
          </cell>
        </row>
        <row r="1199">
          <cell r="C1199">
            <v>1191</v>
          </cell>
          <cell r="D1199">
            <v>1992</v>
          </cell>
          <cell r="E1199" t="str">
            <v>HYDRO OTTAWA LIMITED</v>
          </cell>
          <cell r="F1199">
            <v>223324293</v>
          </cell>
        </row>
        <row r="1200">
          <cell r="C1200">
            <v>1192</v>
          </cell>
          <cell r="D1200">
            <v>1992</v>
          </cell>
          <cell r="E1200" t="str">
            <v>HYDRO VAUGHAN DISTRIBUTION INC.</v>
          </cell>
          <cell r="F1200">
            <v>120866741</v>
          </cell>
        </row>
        <row r="1201">
          <cell r="C1201">
            <v>1193</v>
          </cell>
          <cell r="D1201">
            <v>1992</v>
          </cell>
          <cell r="E1201" t="str">
            <v>ESSEX POWERLINES CORPORATION</v>
          </cell>
          <cell r="F1201">
            <v>4095668</v>
          </cell>
        </row>
        <row r="1202">
          <cell r="C1202">
            <v>1194</v>
          </cell>
          <cell r="D1202">
            <v>1992</v>
          </cell>
          <cell r="E1202" t="str">
            <v>HYDRO-ELECTRIC COMMISSION OF SOUTH DUMFRIES</v>
          </cell>
          <cell r="F1202">
            <v>926351</v>
          </cell>
        </row>
        <row r="1203">
          <cell r="C1203">
            <v>1195</v>
          </cell>
          <cell r="D1203">
            <v>1992</v>
          </cell>
          <cell r="E1203" t="str">
            <v>BRANTFORD POWER INC.</v>
          </cell>
          <cell r="F1203">
            <v>45927405</v>
          </cell>
        </row>
        <row r="1204">
          <cell r="C1204">
            <v>1196</v>
          </cell>
          <cell r="D1204">
            <v>1992</v>
          </cell>
          <cell r="E1204" t="str">
            <v>OTTAWA RIVER POWER CORPORATION</v>
          </cell>
          <cell r="F1204">
            <v>10810233</v>
          </cell>
        </row>
        <row r="1205">
          <cell r="C1205">
            <v>1197</v>
          </cell>
          <cell r="D1205">
            <v>1992</v>
          </cell>
          <cell r="E1205" t="str">
            <v>BLUEWATER POWER DISTRIBUTION CORPORATION</v>
          </cell>
          <cell r="F1205">
            <v>28279229</v>
          </cell>
        </row>
        <row r="1206">
          <cell r="C1206">
            <v>1198</v>
          </cell>
          <cell r="D1206">
            <v>1992</v>
          </cell>
          <cell r="E1206" t="str">
            <v>TORONTO HYDRO-ELECTRIC SYSTEM LIMITED</v>
          </cell>
          <cell r="F1206">
            <v>40394375</v>
          </cell>
        </row>
        <row r="1207">
          <cell r="C1207">
            <v>1199</v>
          </cell>
          <cell r="D1207">
            <v>1992</v>
          </cell>
          <cell r="E1207" t="str">
            <v>TORONTO HYDRO-ELECTRIC SYSTEM LIMITED</v>
          </cell>
          <cell r="F1207">
            <v>154840979</v>
          </cell>
        </row>
        <row r="1208">
          <cell r="C1208">
            <v>1200</v>
          </cell>
          <cell r="D1208">
            <v>1992</v>
          </cell>
          <cell r="E1208" t="str">
            <v>TORONTO HYDRO-ELECTRIC SYSTEM LIMITED</v>
          </cell>
          <cell r="F1208">
            <v>406087150</v>
          </cell>
        </row>
        <row r="1209">
          <cell r="C1209">
            <v>1201</v>
          </cell>
          <cell r="D1209">
            <v>1992</v>
          </cell>
          <cell r="E1209" t="str">
            <v>TORONTO HYDRO-ELECTRIC SYSTEM LIMITED</v>
          </cell>
          <cell r="F1209">
            <v>256377812</v>
          </cell>
        </row>
        <row r="1210">
          <cell r="C1210">
            <v>1202</v>
          </cell>
          <cell r="D1210">
            <v>1992</v>
          </cell>
          <cell r="E1210" t="str">
            <v>TORONTO HYDRO-ELECTRIC SYSTEM LIMITED</v>
          </cell>
          <cell r="F1210">
            <v>609152869</v>
          </cell>
        </row>
        <row r="1211">
          <cell r="C1211">
            <v>1203</v>
          </cell>
          <cell r="D1211">
            <v>1992</v>
          </cell>
          <cell r="E1211" t="str">
            <v>TORONTO HYDRO-ELECTRIC SYSTEM LIMITED</v>
          </cell>
          <cell r="F1211">
            <v>41606037</v>
          </cell>
        </row>
        <row r="1212">
          <cell r="C1212">
            <v>1204</v>
          </cell>
          <cell r="D1212">
            <v>1992</v>
          </cell>
          <cell r="E1212" t="str">
            <v>CHATHAM-KENT HYDRO INC.</v>
          </cell>
          <cell r="F1212">
            <v>225727</v>
          </cell>
        </row>
        <row r="1213">
          <cell r="C1213">
            <v>1205</v>
          </cell>
          <cell r="D1213">
            <v>1992</v>
          </cell>
          <cell r="E1213" t="str">
            <v>LAKELAND POWER DISTRIBUTION LTD.</v>
          </cell>
          <cell r="F1213">
            <v>3677346</v>
          </cell>
        </row>
        <row r="1214">
          <cell r="C1214">
            <v>1206</v>
          </cell>
          <cell r="D1214">
            <v>1992</v>
          </cell>
          <cell r="E1214" t="str">
            <v>HYDRO-ELECTRIC COMMISSION OF THE TOWN OF CACHE BAY</v>
          </cell>
          <cell r="F1214">
            <v>310059</v>
          </cell>
        </row>
        <row r="1215">
          <cell r="C1215">
            <v>1207</v>
          </cell>
          <cell r="D1215">
            <v>1992</v>
          </cell>
          <cell r="E1215" t="str">
            <v>HYDRO-ELECTRIC COMMISSION OF THE TOWN OF HARRISTON</v>
          </cell>
          <cell r="F1215">
            <v>1872361</v>
          </cell>
        </row>
        <row r="1216">
          <cell r="C1216">
            <v>1208</v>
          </cell>
          <cell r="D1216">
            <v>1992</v>
          </cell>
          <cell r="E1216" t="str">
            <v>HYDRO-ELECTRIC COMMISSION OF THE TOWN OF HARROW</v>
          </cell>
          <cell r="F1216">
            <v>1490982</v>
          </cell>
        </row>
        <row r="1217">
          <cell r="C1217">
            <v>1209</v>
          </cell>
          <cell r="D1217">
            <v>1992</v>
          </cell>
          <cell r="E1217" t="str">
            <v>ESSEX POWERLINES CORPORATION</v>
          </cell>
          <cell r="F1217">
            <v>8144844</v>
          </cell>
        </row>
        <row r="1218">
          <cell r="C1218">
            <v>1210</v>
          </cell>
          <cell r="D1218">
            <v>1992</v>
          </cell>
          <cell r="E1218" t="str">
            <v>HYDRO-ELECTRIC COMMISSION OF THE TOWN OF PORT ELGIN</v>
          </cell>
          <cell r="F1218">
            <v>5320991</v>
          </cell>
        </row>
        <row r="1219">
          <cell r="C1219">
            <v>1211</v>
          </cell>
          <cell r="D1219">
            <v>1992</v>
          </cell>
          <cell r="E1219" t="str">
            <v>HYDRO-ELECTRIC COMMISSION OF THE TOWN OF STAYNER</v>
          </cell>
          <cell r="F1219">
            <v>1779648</v>
          </cell>
        </row>
        <row r="1220">
          <cell r="C1220">
            <v>1212</v>
          </cell>
          <cell r="D1220">
            <v>1992</v>
          </cell>
          <cell r="E1220" t="str">
            <v>HYDRO-ELECTRIC COMMISSION OF THE TOWN OF STURGEON FALLS</v>
          </cell>
          <cell r="F1220">
            <v>2703216</v>
          </cell>
        </row>
        <row r="1221">
          <cell r="C1221">
            <v>1213</v>
          </cell>
          <cell r="D1221">
            <v>1992</v>
          </cell>
          <cell r="E1221" t="str">
            <v>HYDRO-ELECTRIC COMMISSION OF THE TOWN OF VANKLEEK HILL</v>
          </cell>
          <cell r="F1221">
            <v>1182635</v>
          </cell>
        </row>
        <row r="1222">
          <cell r="C1222">
            <v>1214</v>
          </cell>
          <cell r="D1222">
            <v>1992</v>
          </cell>
          <cell r="E1222" t="str">
            <v>CHATHAM-KENT HYDRO INC.</v>
          </cell>
          <cell r="F1222">
            <v>7052241</v>
          </cell>
        </row>
        <row r="1223">
          <cell r="C1223">
            <v>1215</v>
          </cell>
          <cell r="D1223">
            <v>1992</v>
          </cell>
          <cell r="E1223" t="str">
            <v>WASAGA DISTRIBUTION INC.</v>
          </cell>
          <cell r="F1223">
            <v>7423141</v>
          </cell>
        </row>
        <row r="1224">
          <cell r="C1224">
            <v>1216</v>
          </cell>
          <cell r="D1224">
            <v>1992</v>
          </cell>
          <cell r="E1224" t="str">
            <v>ESPANOLA REGIONAL HYDRO DISTRIBUTION CORPORATION</v>
          </cell>
          <cell r="F1224">
            <v>246842</v>
          </cell>
        </row>
        <row r="1225">
          <cell r="C1225">
            <v>1217</v>
          </cell>
          <cell r="D1225">
            <v>1992</v>
          </cell>
          <cell r="E1225" t="str">
            <v>HYDRO-ELECTRIC COMMISSION OF THE TOWN OF WIARTON</v>
          </cell>
          <cell r="F1225">
            <v>1557368</v>
          </cell>
        </row>
        <row r="1226">
          <cell r="C1226">
            <v>1218</v>
          </cell>
          <cell r="D1226">
            <v>1992</v>
          </cell>
          <cell r="E1226" t="str">
            <v>BRANT COUNTY POWER INC.</v>
          </cell>
          <cell r="F1226">
            <v>4493227</v>
          </cell>
        </row>
        <row r="1227">
          <cell r="C1227">
            <v>1219</v>
          </cell>
          <cell r="D1227">
            <v>1992</v>
          </cell>
          <cell r="E1227" t="str">
            <v>BRANT COUNTY POWER INC.</v>
          </cell>
          <cell r="F1227">
            <v>624664</v>
          </cell>
        </row>
        <row r="1228">
          <cell r="C1228">
            <v>1220</v>
          </cell>
          <cell r="D1228">
            <v>1992</v>
          </cell>
          <cell r="E1228" t="str">
            <v>HYDRO-ELECTRIC COMMISSION OF THE VILLAGE OF ALFRED</v>
          </cell>
          <cell r="F1228">
            <v>379855</v>
          </cell>
        </row>
        <row r="1229">
          <cell r="C1229">
            <v>1221</v>
          </cell>
          <cell r="D1229">
            <v>1992</v>
          </cell>
          <cell r="E1229" t="str">
            <v>HYDRO-ELECTRIC COMMISSION OF THE VILLAGE OF CLIFFORD</v>
          </cell>
          <cell r="F1229">
            <v>314553</v>
          </cell>
        </row>
        <row r="1230">
          <cell r="C1230">
            <v>1222</v>
          </cell>
          <cell r="D1230">
            <v>1992</v>
          </cell>
          <cell r="E1230" t="str">
            <v>CENTRE WELLINGTON HYDRO LTD.</v>
          </cell>
          <cell r="F1230">
            <v>1628440</v>
          </cell>
        </row>
        <row r="1231">
          <cell r="C1231">
            <v>1223</v>
          </cell>
          <cell r="D1231">
            <v>1992</v>
          </cell>
          <cell r="E1231" t="str">
            <v>HYDRO-ELECTRIC COMMISSION OF THE VILLAGE OF FINCH</v>
          </cell>
          <cell r="F1231">
            <v>226207</v>
          </cell>
        </row>
        <row r="1232">
          <cell r="C1232">
            <v>1224</v>
          </cell>
          <cell r="D1232">
            <v>1992</v>
          </cell>
          <cell r="E1232" t="str">
            <v>HYDRO-ELECTRIC COMMISSION OF THE VILLAGE OF FRANKFORD</v>
          </cell>
          <cell r="F1232">
            <v>1193692</v>
          </cell>
        </row>
        <row r="1233">
          <cell r="C1233">
            <v>1225</v>
          </cell>
          <cell r="D1233">
            <v>1992</v>
          </cell>
          <cell r="E1233" t="str">
            <v>HYDRO-ELECTRIC COMMISSION OF THE VILLAGE OF L'ORIGNAL</v>
          </cell>
          <cell r="F1233">
            <v>1015585</v>
          </cell>
        </row>
        <row r="1234">
          <cell r="C1234">
            <v>1226</v>
          </cell>
          <cell r="D1234">
            <v>1992</v>
          </cell>
          <cell r="E1234" t="str">
            <v>HYDRO-ELECTRIC COMMISSION OF THE VILLAGE OF LUCAN</v>
          </cell>
          <cell r="F1234">
            <v>769636</v>
          </cell>
        </row>
        <row r="1235">
          <cell r="C1235">
            <v>1227</v>
          </cell>
          <cell r="D1235">
            <v>1992</v>
          </cell>
          <cell r="E1235" t="str">
            <v>RIDEAU ST. LAWRENCE DISTRIBUTION INC.</v>
          </cell>
          <cell r="F1235">
            <v>1811170</v>
          </cell>
        </row>
        <row r="1236">
          <cell r="C1236">
            <v>1228</v>
          </cell>
          <cell r="D1236">
            <v>1992</v>
          </cell>
          <cell r="E1236" t="str">
            <v>HYDRO-ELECTRIC COMMISSION OF THE VILLAGE OF NEUSTADT</v>
          </cell>
          <cell r="F1236">
            <v>260392</v>
          </cell>
        </row>
        <row r="1237">
          <cell r="C1237">
            <v>1229</v>
          </cell>
          <cell r="D1237">
            <v>1992</v>
          </cell>
          <cell r="E1237" t="str">
            <v>HYDRO-ELECTRIC COMMISSION OF THE VILLAGE OF PAISLEY</v>
          </cell>
          <cell r="F1237">
            <v>849585</v>
          </cell>
        </row>
        <row r="1238">
          <cell r="C1238">
            <v>1230</v>
          </cell>
          <cell r="D1238">
            <v>1992</v>
          </cell>
          <cell r="E1238" t="str">
            <v>HYDRO-ELECTRIC COMMISSION OF THE VILLAGE OF PLANTAGENET</v>
          </cell>
          <cell r="F1238">
            <v>431878</v>
          </cell>
        </row>
        <row r="1239">
          <cell r="C1239">
            <v>1231</v>
          </cell>
          <cell r="D1239">
            <v>1992</v>
          </cell>
          <cell r="E1239" t="str">
            <v>HYDRO-ELECTRIC COMMISSION OF THE VILLAGE OF ST. CLAIR BEACH</v>
          </cell>
          <cell r="F1239">
            <v>1602578</v>
          </cell>
        </row>
        <row r="1240">
          <cell r="C1240">
            <v>1232</v>
          </cell>
          <cell r="D1240">
            <v>1992</v>
          </cell>
          <cell r="E1240" t="str">
            <v>HYDRO-ELECTRIC COMMISSION OF THE VILLAGE OF VICTORIA HARBOUR</v>
          </cell>
          <cell r="F1240">
            <v>1171149</v>
          </cell>
        </row>
        <row r="1241">
          <cell r="C1241">
            <v>1233</v>
          </cell>
          <cell r="D1241">
            <v>1992</v>
          </cell>
          <cell r="E1241" t="str">
            <v>INNISFIL HYDRO DISTRIBUTION SYSTEMS LIMITED</v>
          </cell>
          <cell r="F1241">
            <v>1444390</v>
          </cell>
        </row>
        <row r="1242">
          <cell r="C1242">
            <v>1234</v>
          </cell>
          <cell r="D1242">
            <v>1992</v>
          </cell>
          <cell r="E1242" t="str">
            <v>KENORA HYDRO ELECTRIC CORPORATION LTD.</v>
          </cell>
          <cell r="F1242">
            <v>10447050</v>
          </cell>
        </row>
        <row r="1243">
          <cell r="C1243">
            <v>1235</v>
          </cell>
          <cell r="D1243">
            <v>1992</v>
          </cell>
          <cell r="E1243" t="str">
            <v>KINGSTON HYDRO CORPORATION</v>
          </cell>
          <cell r="F1243">
            <v>81725223</v>
          </cell>
        </row>
        <row r="1244">
          <cell r="C1244">
            <v>1236</v>
          </cell>
          <cell r="D1244">
            <v>1992</v>
          </cell>
          <cell r="E1244" t="str">
            <v>KINGSVILLE PUBLIC UTILITY COMMISSION</v>
          </cell>
          <cell r="F1244">
            <v>3105186</v>
          </cell>
        </row>
        <row r="1245">
          <cell r="C1245">
            <v>1237</v>
          </cell>
          <cell r="D1245">
            <v>1992</v>
          </cell>
          <cell r="E1245" t="str">
            <v>KITCHENER-WILMOT HYDRO INC.</v>
          </cell>
          <cell r="F1245">
            <v>244769874</v>
          </cell>
        </row>
        <row r="1246">
          <cell r="C1246">
            <v>1238</v>
          </cell>
          <cell r="D1246">
            <v>1992</v>
          </cell>
          <cell r="E1246" t="str">
            <v>LAKESHORE TOWNSHIP HEC</v>
          </cell>
          <cell r="F1246">
            <v>2258048</v>
          </cell>
        </row>
        <row r="1247">
          <cell r="C1247">
            <v>1239</v>
          </cell>
          <cell r="D1247">
            <v>1992</v>
          </cell>
          <cell r="E1247" t="str">
            <v>LINCOLN HYDRO-ELECTRIC COMMISSION</v>
          </cell>
          <cell r="F1247">
            <v>2917360</v>
          </cell>
        </row>
        <row r="1248">
          <cell r="C1248">
            <v>1240</v>
          </cell>
          <cell r="D1248">
            <v>1992</v>
          </cell>
          <cell r="E1248" t="str">
            <v>LONDON HYDRO UTILITIES SERVICES INC.</v>
          </cell>
          <cell r="F1248">
            <v>167925573</v>
          </cell>
        </row>
        <row r="1249">
          <cell r="C1249">
            <v>1241</v>
          </cell>
          <cell r="D1249">
            <v>1992</v>
          </cell>
          <cell r="E1249" t="str">
            <v>MARKHAM HYDRO DISTRIBUTION INC.</v>
          </cell>
          <cell r="F1249">
            <v>145376738</v>
          </cell>
        </row>
        <row r="1250">
          <cell r="C1250">
            <v>1242</v>
          </cell>
          <cell r="D1250">
            <v>1992</v>
          </cell>
          <cell r="E1250" t="str">
            <v>MARTINTOWN HYDRO SYSTEM</v>
          </cell>
          <cell r="F1250">
            <v>91144</v>
          </cell>
        </row>
        <row r="1251">
          <cell r="C1251">
            <v>1243</v>
          </cell>
          <cell r="D1251">
            <v>1992</v>
          </cell>
          <cell r="E1251" t="str">
            <v>MIDLAND POWER UTILITY CORPORATION</v>
          </cell>
          <cell r="F1251">
            <v>14266560</v>
          </cell>
        </row>
        <row r="1252">
          <cell r="C1252">
            <v>1244</v>
          </cell>
          <cell r="D1252">
            <v>1992</v>
          </cell>
          <cell r="E1252" t="str">
            <v>MILDMAY HYDRO-ELECTRIC COMMISSION</v>
          </cell>
          <cell r="F1252">
            <v>550088</v>
          </cell>
        </row>
        <row r="1253">
          <cell r="C1253">
            <v>1245</v>
          </cell>
          <cell r="D1253">
            <v>1992</v>
          </cell>
          <cell r="E1253" t="str">
            <v>MILTON HYDRO DISTRIBUTION INC.</v>
          </cell>
          <cell r="F1253">
            <v>59316648</v>
          </cell>
        </row>
        <row r="1254">
          <cell r="C1254">
            <v>1246</v>
          </cell>
          <cell r="D1254">
            <v>1992</v>
          </cell>
          <cell r="E1254" t="str">
            <v>NEPEAN HYDRO ELECTRIC COMMISSION</v>
          </cell>
          <cell r="F1254">
            <v>60405002</v>
          </cell>
        </row>
        <row r="1255">
          <cell r="C1255">
            <v>1247</v>
          </cell>
          <cell r="D1255">
            <v>1992</v>
          </cell>
          <cell r="E1255" t="str">
            <v>NA</v>
          </cell>
          <cell r="F1255">
            <v>91667</v>
          </cell>
        </row>
        <row r="1256">
          <cell r="C1256">
            <v>1248</v>
          </cell>
          <cell r="D1256">
            <v>1992</v>
          </cell>
          <cell r="E1256" t="str">
            <v>NEWMARKET HYDRO LTD.</v>
          </cell>
          <cell r="F1256">
            <v>37309614</v>
          </cell>
        </row>
        <row r="1257">
          <cell r="C1257">
            <v>1249</v>
          </cell>
          <cell r="D1257">
            <v>1992</v>
          </cell>
          <cell r="E1257" t="str">
            <v>NIAGARA FALLS HYDRO INC.</v>
          </cell>
          <cell r="F1257">
            <v>95462066</v>
          </cell>
        </row>
        <row r="1258">
          <cell r="C1258">
            <v>1250</v>
          </cell>
          <cell r="D1258">
            <v>1992</v>
          </cell>
          <cell r="E1258" t="str">
            <v>NIAGARA-ON-THE-LAKE HYDRO INC.</v>
          </cell>
          <cell r="F1258">
            <v>30512787</v>
          </cell>
        </row>
        <row r="1259">
          <cell r="C1259">
            <v>1251</v>
          </cell>
          <cell r="D1259">
            <v>1992</v>
          </cell>
          <cell r="E1259" t="str">
            <v>NORFOLK POWER DISTRIBUTION INC.</v>
          </cell>
          <cell r="F1259">
            <v>432336</v>
          </cell>
        </row>
        <row r="1260">
          <cell r="C1260">
            <v>1252</v>
          </cell>
          <cell r="D1260">
            <v>1992</v>
          </cell>
          <cell r="E1260" t="str">
            <v>NORTH BAY HYDRO DISTRIBUTION LIMITED</v>
          </cell>
          <cell r="F1260">
            <v>99030207</v>
          </cell>
        </row>
        <row r="1261">
          <cell r="C1261">
            <v>1253</v>
          </cell>
          <cell r="D1261">
            <v>1992</v>
          </cell>
          <cell r="E1261" t="str">
            <v>OAKVILLE HYDRO ELECTRICITY DISTRIBUTION INC.</v>
          </cell>
          <cell r="F1261">
            <v>98724725</v>
          </cell>
        </row>
        <row r="1262">
          <cell r="C1262">
            <v>1254</v>
          </cell>
          <cell r="D1262">
            <v>1992</v>
          </cell>
          <cell r="E1262" t="str">
            <v>ORANGEVILLE HYDRO LIMITED</v>
          </cell>
          <cell r="F1262">
            <v>24459586</v>
          </cell>
        </row>
        <row r="1263">
          <cell r="C1263">
            <v>1255</v>
          </cell>
          <cell r="D1263">
            <v>1992</v>
          </cell>
          <cell r="E1263" t="str">
            <v>ORILLIA POWER DISTRIBUTION CORPORATION</v>
          </cell>
          <cell r="F1263">
            <v>39389122</v>
          </cell>
        </row>
        <row r="1264">
          <cell r="C1264">
            <v>1256</v>
          </cell>
          <cell r="D1264">
            <v>1992</v>
          </cell>
          <cell r="E1264" t="str">
            <v>OSHAWA PUC NETWORKS INC.</v>
          </cell>
          <cell r="F1264">
            <v>122077838</v>
          </cell>
        </row>
        <row r="1265">
          <cell r="C1265">
            <v>1257</v>
          </cell>
          <cell r="D1265">
            <v>1992</v>
          </cell>
          <cell r="E1265" t="str">
            <v>PARRY SOUND POWER CORPORATION</v>
          </cell>
          <cell r="F1265">
            <v>10963742</v>
          </cell>
        </row>
        <row r="1266">
          <cell r="C1266">
            <v>1258</v>
          </cell>
          <cell r="D1266">
            <v>1992</v>
          </cell>
          <cell r="E1266" t="str">
            <v>PETERBOROUGH UTILITIES COMMISSION</v>
          </cell>
          <cell r="F1266">
            <v>52931070</v>
          </cell>
        </row>
        <row r="1267">
          <cell r="C1267">
            <v>1259</v>
          </cell>
          <cell r="D1267">
            <v>1992</v>
          </cell>
          <cell r="E1267" t="str">
            <v>POLICE VILLAGE OF APPLE HILL HYDRO SYSTEM</v>
          </cell>
          <cell r="F1267">
            <v>86515</v>
          </cell>
        </row>
        <row r="1268">
          <cell r="C1268">
            <v>1260</v>
          </cell>
          <cell r="D1268">
            <v>1992</v>
          </cell>
          <cell r="E1268" t="str">
            <v>POLICE VILLAGE OF AVONMORE HYDRO SYSTEM</v>
          </cell>
          <cell r="F1268">
            <v>123814</v>
          </cell>
        </row>
        <row r="1269">
          <cell r="C1269">
            <v>1261</v>
          </cell>
          <cell r="D1269">
            <v>1992</v>
          </cell>
          <cell r="E1269" t="str">
            <v>POLICE VILLAGE OF COMBER HYDRO SYSTEM</v>
          </cell>
          <cell r="F1269">
            <v>260385</v>
          </cell>
        </row>
        <row r="1270">
          <cell r="C1270">
            <v>1262</v>
          </cell>
          <cell r="D1270">
            <v>1992</v>
          </cell>
          <cell r="E1270" t="str">
            <v>POLICE VILLAGE OF DUBLIN HYDRO SYSTEM</v>
          </cell>
          <cell r="F1270">
            <v>141855</v>
          </cell>
        </row>
        <row r="1271">
          <cell r="C1271">
            <v>1263</v>
          </cell>
          <cell r="D1271">
            <v>1992</v>
          </cell>
          <cell r="E1271" t="str">
            <v>POLICE VILLAGE OF GRANTON HYDRO SYSTEM</v>
          </cell>
          <cell r="F1271">
            <v>133080</v>
          </cell>
        </row>
        <row r="1272">
          <cell r="C1272">
            <v>1264</v>
          </cell>
          <cell r="D1272">
            <v>1992</v>
          </cell>
          <cell r="E1272" t="str">
            <v>CHATHAM-KENT HYDRO INC.</v>
          </cell>
          <cell r="F1272">
            <v>141627</v>
          </cell>
        </row>
        <row r="1273">
          <cell r="C1273">
            <v>1265</v>
          </cell>
          <cell r="D1273">
            <v>1992</v>
          </cell>
          <cell r="E1273" t="str">
            <v>POLICE VILLAGE OF MOOREFIELD HYDRO SYSTEM</v>
          </cell>
          <cell r="F1273">
            <v>129276</v>
          </cell>
        </row>
        <row r="1274">
          <cell r="C1274">
            <v>1266</v>
          </cell>
          <cell r="D1274">
            <v>1992</v>
          </cell>
          <cell r="E1274" t="str">
            <v>POLICE VILLAGE OF PRICEVILLE HYDRO SYSTEM</v>
          </cell>
          <cell r="F1274">
            <v>115141</v>
          </cell>
        </row>
        <row r="1275">
          <cell r="C1275">
            <v>1267</v>
          </cell>
          <cell r="D1275">
            <v>1992</v>
          </cell>
          <cell r="E1275" t="str">
            <v>CANADIAN NIAGARA POWER INC.</v>
          </cell>
          <cell r="F1275">
            <v>24073188</v>
          </cell>
        </row>
        <row r="1276">
          <cell r="C1276">
            <v>1268</v>
          </cell>
          <cell r="D1276">
            <v>1992</v>
          </cell>
          <cell r="E1276" t="str">
            <v>CHATHAM-KENT HYDRO INC.</v>
          </cell>
          <cell r="F1276">
            <v>27023910</v>
          </cell>
        </row>
        <row r="1277">
          <cell r="C1277">
            <v>1269</v>
          </cell>
          <cell r="D1277">
            <v>1992</v>
          </cell>
          <cell r="E1277" t="str">
            <v>PUBLIC UTILITIES COMMISSION OF THE CITY OF BARRIE</v>
          </cell>
          <cell r="F1277">
            <v>75933461</v>
          </cell>
        </row>
        <row r="1278">
          <cell r="C1278">
            <v>1270</v>
          </cell>
          <cell r="D1278">
            <v>1992</v>
          </cell>
          <cell r="E1278" t="str">
            <v>PUBLIC UTILITIES COMMISSION OF THE CITY OF OWEN SOUND</v>
          </cell>
          <cell r="F1278">
            <v>10820422</v>
          </cell>
        </row>
        <row r="1279">
          <cell r="C1279">
            <v>1271</v>
          </cell>
          <cell r="D1279">
            <v>1992</v>
          </cell>
          <cell r="E1279" t="str">
            <v>PUBLIC UTILITIES COMMISSION OF THE CITY OF TRENTON</v>
          </cell>
          <cell r="F1279">
            <v>10968140</v>
          </cell>
        </row>
        <row r="1280">
          <cell r="C1280">
            <v>1272</v>
          </cell>
          <cell r="D1280">
            <v>1992</v>
          </cell>
          <cell r="E1280" t="str">
            <v>PUBLIC UTILITIES COMMISSION OF THE TOWN OF ALEXANDRIA</v>
          </cell>
          <cell r="F1280">
            <v>2373301</v>
          </cell>
        </row>
        <row r="1281">
          <cell r="C1281">
            <v>1273</v>
          </cell>
          <cell r="D1281">
            <v>1992</v>
          </cell>
          <cell r="E1281" t="str">
            <v>CHATHAM-KENT HYDRO INC.</v>
          </cell>
          <cell r="F1281">
            <v>1229124</v>
          </cell>
        </row>
        <row r="1282">
          <cell r="C1282">
            <v>1274</v>
          </cell>
          <cell r="D1282">
            <v>1992</v>
          </cell>
          <cell r="E1282" t="str">
            <v>PUBLIC UTILITIES COMMISSION OF THE TOWN OF CAMPBELLFORD</v>
          </cell>
          <cell r="F1282">
            <v>3105516</v>
          </cell>
        </row>
        <row r="1283">
          <cell r="C1283">
            <v>1275</v>
          </cell>
          <cell r="D1283">
            <v>1992</v>
          </cell>
          <cell r="E1283" t="str">
            <v>PUBLIC UTILITIES COMMISSION OF THE TOWN OF CHESLEY</v>
          </cell>
          <cell r="F1283">
            <v>1552707</v>
          </cell>
        </row>
        <row r="1284">
          <cell r="C1284">
            <v>1276</v>
          </cell>
          <cell r="D1284">
            <v>1992</v>
          </cell>
          <cell r="E1284" t="str">
            <v>LAKEFRONT UTILITIES INC.</v>
          </cell>
          <cell r="F1284">
            <v>8106521</v>
          </cell>
        </row>
        <row r="1285">
          <cell r="C1285">
            <v>1277</v>
          </cell>
          <cell r="D1285">
            <v>1992</v>
          </cell>
          <cell r="E1285" t="str">
            <v>CENTRE WELLINGTON HYDRO LTD.</v>
          </cell>
          <cell r="F1285">
            <v>4457559</v>
          </cell>
        </row>
        <row r="1286">
          <cell r="C1286">
            <v>1278</v>
          </cell>
          <cell r="D1286">
            <v>1992</v>
          </cell>
          <cell r="E1286" t="str">
            <v>WEST COAST HURON ENERGY INC.</v>
          </cell>
          <cell r="F1286">
            <v>4435666</v>
          </cell>
        </row>
        <row r="1287">
          <cell r="C1287">
            <v>1279</v>
          </cell>
          <cell r="D1287">
            <v>1992</v>
          </cell>
          <cell r="E1287" t="str">
            <v>ESPANOLA REGIONAL HYDRO DISTRIBUTION CORPORATION</v>
          </cell>
          <cell r="F1287">
            <v>445494</v>
          </cell>
        </row>
        <row r="1288">
          <cell r="C1288">
            <v>1280</v>
          </cell>
          <cell r="D1288">
            <v>1992</v>
          </cell>
          <cell r="E1288" t="str">
            <v>PUBLIC UTILITIES COMMISSION OF THE TOWN OF MITCHELL</v>
          </cell>
          <cell r="F1288">
            <v>2261809</v>
          </cell>
        </row>
        <row r="1289">
          <cell r="C1289">
            <v>1281</v>
          </cell>
          <cell r="D1289">
            <v>1992</v>
          </cell>
          <cell r="E1289" t="str">
            <v>WELLINGTON NORTH POWER INC.</v>
          </cell>
          <cell r="F1289">
            <v>2437498</v>
          </cell>
        </row>
        <row r="1290">
          <cell r="C1290">
            <v>1282</v>
          </cell>
          <cell r="D1290">
            <v>1992</v>
          </cell>
          <cell r="E1290" t="str">
            <v>PUBLIC UTILITIES COMMISSION OF THE TOWN OF PALMERSTON</v>
          </cell>
          <cell r="F1290">
            <v>1165175</v>
          </cell>
        </row>
        <row r="1291">
          <cell r="C1291">
            <v>1283</v>
          </cell>
          <cell r="D1291">
            <v>1992</v>
          </cell>
          <cell r="E1291" t="str">
            <v>BRANT COUNTY POWER INC.</v>
          </cell>
          <cell r="F1291">
            <v>5455588</v>
          </cell>
        </row>
        <row r="1292">
          <cell r="C1292">
            <v>1284</v>
          </cell>
          <cell r="D1292">
            <v>1992</v>
          </cell>
          <cell r="E1292" t="str">
            <v>PUBLIC UTILITIES COMMISSION OF THE TOWN OF PICTON</v>
          </cell>
          <cell r="F1292">
            <v>3102971</v>
          </cell>
        </row>
        <row r="1293">
          <cell r="C1293">
            <v>1285</v>
          </cell>
          <cell r="D1293">
            <v>1992</v>
          </cell>
          <cell r="E1293" t="str">
            <v>CHATHAM-KENT HYDRO INC.</v>
          </cell>
          <cell r="F1293">
            <v>1339981</v>
          </cell>
        </row>
        <row r="1294">
          <cell r="C1294">
            <v>1286</v>
          </cell>
          <cell r="D1294">
            <v>1992</v>
          </cell>
          <cell r="E1294" t="str">
            <v>PUBLIC UTILITIES COMMISSION OF THE TOWN OF SOUTHAMPTON</v>
          </cell>
          <cell r="F1294">
            <v>2074342</v>
          </cell>
        </row>
        <row r="1295">
          <cell r="C1295">
            <v>1287</v>
          </cell>
          <cell r="D1295">
            <v>1992</v>
          </cell>
          <cell r="E1295" t="str">
            <v>ESSEX POWERLINES CORPORATION</v>
          </cell>
          <cell r="F1295">
            <v>5583476</v>
          </cell>
        </row>
        <row r="1296">
          <cell r="C1296">
            <v>1288</v>
          </cell>
          <cell r="D1296">
            <v>1992</v>
          </cell>
          <cell r="E1296" t="str">
            <v>CHATHAM-KENT HYDRO INC.</v>
          </cell>
          <cell r="F1296">
            <v>2002634</v>
          </cell>
        </row>
        <row r="1297">
          <cell r="C1297">
            <v>1289</v>
          </cell>
          <cell r="D1297">
            <v>1992</v>
          </cell>
          <cell r="E1297" t="str">
            <v>PUBLIC UTILITIES COMMISSION OF THE TOWN OF WESTMINSTER</v>
          </cell>
          <cell r="F1297">
            <v>1709568</v>
          </cell>
        </row>
        <row r="1298">
          <cell r="C1298">
            <v>1290</v>
          </cell>
          <cell r="D1298">
            <v>1992</v>
          </cell>
          <cell r="E1298" t="str">
            <v>WELLINGTON NORTH POWER INC.</v>
          </cell>
          <cell r="F1298">
            <v>1000461</v>
          </cell>
        </row>
        <row r="1299">
          <cell r="C1299">
            <v>1291</v>
          </cell>
          <cell r="D1299">
            <v>1992</v>
          </cell>
          <cell r="E1299" t="str">
            <v>PUBLIC UTILITIES COMMISSION OF THE VILLAGE OF BELMONT</v>
          </cell>
          <cell r="F1299">
            <v>695101</v>
          </cell>
        </row>
        <row r="1300">
          <cell r="C1300">
            <v>1292</v>
          </cell>
          <cell r="D1300">
            <v>1992</v>
          </cell>
          <cell r="E1300" t="str">
            <v>PUBLIC UTILITIES COMMISSION OF THE VILLAGE OF LANCASTER</v>
          </cell>
          <cell r="F1300">
            <v>359654</v>
          </cell>
        </row>
        <row r="1301">
          <cell r="C1301">
            <v>1293</v>
          </cell>
          <cell r="D1301">
            <v>1992</v>
          </cell>
          <cell r="E1301" t="str">
            <v>PUBLIC UTILITIES COMMISSION OF THE VILLAGE OF PORT MCNICOLL</v>
          </cell>
          <cell r="F1301">
            <v>657538</v>
          </cell>
        </row>
        <row r="1302">
          <cell r="C1302">
            <v>1294</v>
          </cell>
          <cell r="D1302">
            <v>1992</v>
          </cell>
          <cell r="E1302" t="str">
            <v>PUBLIC UTILITIES COMMISSION OF THE VILLAGE OF PORT STANLEY</v>
          </cell>
          <cell r="F1302">
            <v>761724</v>
          </cell>
        </row>
        <row r="1303">
          <cell r="C1303">
            <v>1295</v>
          </cell>
          <cell r="D1303">
            <v>1992</v>
          </cell>
          <cell r="E1303" t="str">
            <v>CHATHAM-KENT HYDRO INC.</v>
          </cell>
          <cell r="F1303">
            <v>308917</v>
          </cell>
        </row>
        <row r="1304">
          <cell r="C1304">
            <v>1296</v>
          </cell>
          <cell r="D1304">
            <v>1992</v>
          </cell>
          <cell r="E1304" t="str">
            <v>RIDEAU ST. LAWRENCE DISTRIBUTION INC.</v>
          </cell>
          <cell r="F1304">
            <v>580472</v>
          </cell>
        </row>
        <row r="1305">
          <cell r="C1305">
            <v>1297</v>
          </cell>
          <cell r="D1305">
            <v>1992</v>
          </cell>
          <cell r="E1305" t="str">
            <v>CHATHAM-KENT HYDRO INC.</v>
          </cell>
          <cell r="F1305">
            <v>727859</v>
          </cell>
        </row>
        <row r="1306">
          <cell r="C1306">
            <v>1298</v>
          </cell>
          <cell r="D1306">
            <v>1992</v>
          </cell>
          <cell r="E1306" t="str">
            <v>PUBLIC UTILITY COMMISSION OF THE VILLAGE OF WEST LORNE</v>
          </cell>
          <cell r="F1306">
            <v>799560</v>
          </cell>
        </row>
        <row r="1307">
          <cell r="C1307">
            <v>1299</v>
          </cell>
          <cell r="D1307">
            <v>1992</v>
          </cell>
          <cell r="E1307" t="str">
            <v>REMARA-BRECHIN HYDRO</v>
          </cell>
          <cell r="F1307">
            <v>101138</v>
          </cell>
        </row>
        <row r="1308">
          <cell r="C1308">
            <v>1300</v>
          </cell>
          <cell r="D1308">
            <v>1992</v>
          </cell>
          <cell r="E1308" t="str">
            <v>RENFREW HYDRO INC.</v>
          </cell>
          <cell r="F1308">
            <v>11618794</v>
          </cell>
        </row>
        <row r="1309">
          <cell r="C1309">
            <v>1301</v>
          </cell>
          <cell r="D1309">
            <v>1992</v>
          </cell>
          <cell r="E1309" t="str">
            <v>RICHMOND HILL HYDRO INC.</v>
          </cell>
          <cell r="F1309">
            <v>98709899</v>
          </cell>
        </row>
        <row r="1310">
          <cell r="C1310">
            <v>1302</v>
          </cell>
          <cell r="D1310">
            <v>1992</v>
          </cell>
          <cell r="E1310" t="str">
            <v>RIPLEY PUBLIC UTILITIES COMMISSION</v>
          </cell>
          <cell r="F1310">
            <v>261124</v>
          </cell>
        </row>
        <row r="1311">
          <cell r="C1311">
            <v>1303</v>
          </cell>
          <cell r="D1311">
            <v>1992</v>
          </cell>
          <cell r="E1311" t="str">
            <v>RODNEY PUBLIC UTILITIES COMMISSION</v>
          </cell>
          <cell r="F1311">
            <v>282328</v>
          </cell>
        </row>
        <row r="1312">
          <cell r="C1312">
            <v>1304</v>
          </cell>
          <cell r="D1312">
            <v>1992</v>
          </cell>
          <cell r="E1312" t="str">
            <v>SIOUX LOOKOUT HYDRO INC.</v>
          </cell>
          <cell r="F1312">
            <v>3158864</v>
          </cell>
        </row>
        <row r="1313">
          <cell r="C1313">
            <v>1305</v>
          </cell>
          <cell r="D1313">
            <v>1992</v>
          </cell>
          <cell r="E1313" t="str">
            <v>ST. CATHARINES HYDRO UTILITY SERVICES INC.</v>
          </cell>
          <cell r="F1313">
            <v>65457618</v>
          </cell>
        </row>
        <row r="1314">
          <cell r="C1314">
            <v>1306</v>
          </cell>
          <cell r="D1314">
            <v>1992</v>
          </cell>
          <cell r="E1314" t="str">
            <v>ST. THOMAS ENERGY INC.</v>
          </cell>
          <cell r="F1314">
            <v>23751708</v>
          </cell>
        </row>
        <row r="1315">
          <cell r="C1315">
            <v>1307</v>
          </cell>
          <cell r="D1315">
            <v>1992</v>
          </cell>
          <cell r="E1315" t="str">
            <v>FESTIVAL HYDRO INC.</v>
          </cell>
          <cell r="F1315">
            <v>24305719</v>
          </cell>
        </row>
        <row r="1316">
          <cell r="C1316">
            <v>1308</v>
          </cell>
          <cell r="D1316">
            <v>1992</v>
          </cell>
          <cell r="E1316" t="str">
            <v>MIDDLESEX POWER DISTRIBUTION CORPORATION</v>
          </cell>
          <cell r="F1316">
            <v>4287181</v>
          </cell>
        </row>
        <row r="1317">
          <cell r="C1317">
            <v>1309</v>
          </cell>
          <cell r="D1317">
            <v>1992</v>
          </cell>
          <cell r="E1317" t="str">
            <v>GREATER SUDBURY HYDRO INC.</v>
          </cell>
          <cell r="F1317">
            <v>67686088</v>
          </cell>
        </row>
        <row r="1318">
          <cell r="C1318">
            <v>1310</v>
          </cell>
          <cell r="D1318">
            <v>1992</v>
          </cell>
          <cell r="E1318" t="str">
            <v>TARA HYDRO-ELECTRIC SYSTEM</v>
          </cell>
          <cell r="F1318">
            <v>351397</v>
          </cell>
        </row>
        <row r="1319">
          <cell r="C1319">
            <v>1311</v>
          </cell>
          <cell r="D1319">
            <v>1992</v>
          </cell>
          <cell r="E1319" t="str">
            <v>TEESWATER HYDRO-ELECTRIC COMMISSION</v>
          </cell>
          <cell r="F1319">
            <v>468529</v>
          </cell>
        </row>
        <row r="1320">
          <cell r="C1320">
            <v>1312</v>
          </cell>
          <cell r="D1320">
            <v>1992</v>
          </cell>
          <cell r="E1320" t="str">
            <v>TERRACE BAY SUPERIOR WIRES INC.</v>
          </cell>
          <cell r="F1320">
            <v>1016844</v>
          </cell>
        </row>
        <row r="1321">
          <cell r="C1321">
            <v>1313</v>
          </cell>
          <cell r="D1321">
            <v>1992</v>
          </cell>
          <cell r="E1321" t="str">
            <v>ESPANOLA REGIONAL HYDRO DISTRIBUTION CORPORATION</v>
          </cell>
          <cell r="F1321">
            <v>2023081</v>
          </cell>
        </row>
        <row r="1322">
          <cell r="C1322">
            <v>1314</v>
          </cell>
          <cell r="D1322">
            <v>1992</v>
          </cell>
          <cell r="E1322" t="str">
            <v>COLLUS POWER CORPORATION</v>
          </cell>
          <cell r="F1322">
            <v>7072944</v>
          </cell>
        </row>
        <row r="1323">
          <cell r="C1323">
            <v>1315</v>
          </cell>
          <cell r="D1323">
            <v>1992</v>
          </cell>
          <cell r="E1323" t="str">
            <v>THUNDER BAY HYDRO ELECTRICITY DISTRIBUTION INC.</v>
          </cell>
          <cell r="F1323">
            <v>73640257</v>
          </cell>
        </row>
        <row r="1324">
          <cell r="C1324">
            <v>1316</v>
          </cell>
          <cell r="D1324">
            <v>1992</v>
          </cell>
          <cell r="E1324" t="str">
            <v>TILLSONBURG HYDRO INC.</v>
          </cell>
          <cell r="F1324">
            <v>15743172</v>
          </cell>
        </row>
        <row r="1325">
          <cell r="C1325">
            <v>1317</v>
          </cell>
          <cell r="D1325">
            <v>1992</v>
          </cell>
          <cell r="E1325" t="str">
            <v>TOWNSHIP OF MCGARRY HYDRO SYSTEM</v>
          </cell>
          <cell r="F1325">
            <v>288261</v>
          </cell>
        </row>
        <row r="1326">
          <cell r="C1326">
            <v>1318</v>
          </cell>
          <cell r="D1326">
            <v>1992</v>
          </cell>
          <cell r="E1326" t="str">
            <v>VILLAGE OF BARRY'S BAY HYDRO SYSTEM</v>
          </cell>
          <cell r="F1326">
            <v>595581</v>
          </cell>
        </row>
        <row r="1327">
          <cell r="C1327">
            <v>1319</v>
          </cell>
          <cell r="D1327">
            <v>1992</v>
          </cell>
          <cell r="E1327" t="str">
            <v>VILLAGE OF BLOOMFIELD HYDRO SYSTEM</v>
          </cell>
          <cell r="F1327">
            <v>310839</v>
          </cell>
        </row>
        <row r="1328">
          <cell r="C1328">
            <v>1320</v>
          </cell>
          <cell r="D1328">
            <v>1992</v>
          </cell>
          <cell r="E1328" t="str">
            <v>RIDEAU ST. LAWRENCE DISTRIBUTION INC.</v>
          </cell>
          <cell r="F1328">
            <v>631441</v>
          </cell>
        </row>
        <row r="1329">
          <cell r="C1329">
            <v>1321</v>
          </cell>
          <cell r="D1329">
            <v>1992</v>
          </cell>
          <cell r="E1329" t="str">
            <v>VILLAGE OF CHESTERVILLE HYDRO SYSTEM</v>
          </cell>
          <cell r="F1329">
            <v>902616</v>
          </cell>
        </row>
        <row r="1330">
          <cell r="C1330">
            <v>1322</v>
          </cell>
          <cell r="D1330">
            <v>1992</v>
          </cell>
          <cell r="E1330" t="str">
            <v>VILLAGE OF CREEMORE HYDRO SYSTEM</v>
          </cell>
          <cell r="F1330">
            <v>495738</v>
          </cell>
        </row>
        <row r="1331">
          <cell r="C1331">
            <v>1323</v>
          </cell>
          <cell r="D1331">
            <v>1992</v>
          </cell>
          <cell r="E1331" t="str">
            <v>CHATHAM-KENT HYDRO INC.</v>
          </cell>
          <cell r="F1331">
            <v>194250</v>
          </cell>
        </row>
        <row r="1332">
          <cell r="C1332">
            <v>1324</v>
          </cell>
          <cell r="D1332">
            <v>1992</v>
          </cell>
          <cell r="E1332" t="str">
            <v>VILLAGE OF FLESHERTON HYDRO SYSTEM</v>
          </cell>
          <cell r="F1332">
            <v>346006</v>
          </cell>
        </row>
        <row r="1333">
          <cell r="C1333">
            <v>1325</v>
          </cell>
          <cell r="D1333">
            <v>1992</v>
          </cell>
          <cell r="E1333" t="str">
            <v>RIDEAU ST. LAWRENCE DISTRIBUTION INC.</v>
          </cell>
          <cell r="F1333">
            <v>784916</v>
          </cell>
        </row>
        <row r="1334">
          <cell r="C1334">
            <v>1326</v>
          </cell>
          <cell r="D1334">
            <v>1992</v>
          </cell>
          <cell r="E1334" t="str">
            <v>VILLAGE OF LUCKNOW HYDRO SYSTEM</v>
          </cell>
          <cell r="F1334">
            <v>588977</v>
          </cell>
        </row>
        <row r="1335">
          <cell r="C1335">
            <v>1327</v>
          </cell>
          <cell r="D1335">
            <v>1992</v>
          </cell>
          <cell r="E1335" t="str">
            <v>VILLAGE OF MAXVILLE HYDRO SYSTEM</v>
          </cell>
          <cell r="F1335">
            <v>399512</v>
          </cell>
        </row>
        <row r="1336">
          <cell r="C1336">
            <v>1328</v>
          </cell>
          <cell r="D1336">
            <v>1992</v>
          </cell>
          <cell r="E1336" t="str">
            <v>WATERLOO NORTH HYDRO INC.</v>
          </cell>
          <cell r="F1336">
            <v>150622488</v>
          </cell>
        </row>
        <row r="1337">
          <cell r="C1337">
            <v>1329</v>
          </cell>
          <cell r="D1337">
            <v>1992</v>
          </cell>
          <cell r="E1337" t="str">
            <v>WAUBAUSHENE PUBLIC UTILITIES COMMISSION</v>
          </cell>
          <cell r="F1337">
            <v>392817</v>
          </cell>
        </row>
        <row r="1338">
          <cell r="C1338">
            <v>1330</v>
          </cell>
          <cell r="D1338">
            <v>1992</v>
          </cell>
          <cell r="E1338" t="str">
            <v>WELLAND HYDRO-ELECTRIC SYSTEM CORP.</v>
          </cell>
          <cell r="F1338">
            <v>40342870</v>
          </cell>
        </row>
        <row r="1339">
          <cell r="C1339">
            <v>1331</v>
          </cell>
          <cell r="D1339">
            <v>1992</v>
          </cell>
          <cell r="E1339" t="str">
            <v>NA</v>
          </cell>
          <cell r="F1339">
            <v>587034</v>
          </cell>
        </row>
        <row r="1340">
          <cell r="C1340">
            <v>1332</v>
          </cell>
          <cell r="D1340">
            <v>1992</v>
          </cell>
          <cell r="E1340" t="str">
            <v>WHITBY HYDRO ELECTRIC CORPORATION</v>
          </cell>
          <cell r="F1340">
            <v>90640622</v>
          </cell>
        </row>
        <row r="1341">
          <cell r="C1341">
            <v>1333</v>
          </cell>
          <cell r="D1341">
            <v>1992</v>
          </cell>
          <cell r="E1341" t="str">
            <v>RIDEAU ST. LAWRENCE DISTRIBUTION INC.</v>
          </cell>
          <cell r="F1341">
            <v>200741</v>
          </cell>
        </row>
        <row r="1342">
          <cell r="C1342">
            <v>1334</v>
          </cell>
          <cell r="D1342">
            <v>1992</v>
          </cell>
          <cell r="E1342" t="str">
            <v>WINCHESTER HYDRO COMMISSION</v>
          </cell>
          <cell r="F1342">
            <v>1481715</v>
          </cell>
        </row>
        <row r="1343">
          <cell r="C1343">
            <v>1335</v>
          </cell>
          <cell r="D1343">
            <v>1992</v>
          </cell>
          <cell r="E1343" t="str">
            <v>ENWIN UTILITIES LTD.</v>
          </cell>
          <cell r="F1343">
            <v>113425583</v>
          </cell>
        </row>
        <row r="1344">
          <cell r="C1344">
            <v>1336</v>
          </cell>
          <cell r="D1344">
            <v>1992</v>
          </cell>
          <cell r="E1344" t="str">
            <v>WOODSTOCK HYDRO SERVICES INC.</v>
          </cell>
          <cell r="F1344">
            <v>29263172</v>
          </cell>
        </row>
        <row r="1345">
          <cell r="C1345">
            <v>1337</v>
          </cell>
          <cell r="D1345">
            <v>1992</v>
          </cell>
          <cell r="F1345">
            <v>7307743290</v>
          </cell>
        </row>
        <row r="1346">
          <cell r="C1346">
            <v>1338</v>
          </cell>
          <cell r="F1346">
            <v>0</v>
          </cell>
        </row>
        <row r="1347">
          <cell r="C1347">
            <v>1339</v>
          </cell>
          <cell r="F1347">
            <v>0</v>
          </cell>
        </row>
        <row r="1348">
          <cell r="C1348">
            <v>1340</v>
          </cell>
          <cell r="F1348">
            <v>56864</v>
          </cell>
        </row>
        <row r="1349">
          <cell r="C1349">
            <v>1341</v>
          </cell>
          <cell r="F1349">
            <v>0</v>
          </cell>
        </row>
        <row r="1350">
          <cell r="C1350">
            <v>1342</v>
          </cell>
          <cell r="F1350">
            <v>0</v>
          </cell>
        </row>
        <row r="1351">
          <cell r="C1351">
            <v>1343</v>
          </cell>
          <cell r="F1351">
            <v>58540</v>
          </cell>
        </row>
        <row r="1352">
          <cell r="C1352">
            <v>1344</v>
          </cell>
          <cell r="F1352">
            <v>0</v>
          </cell>
        </row>
        <row r="1353">
          <cell r="C1353">
            <v>1345</v>
          </cell>
          <cell r="D1353">
            <v>1993</v>
          </cell>
          <cell r="E1353" t="str">
            <v>POWERSTREAM INC.</v>
          </cell>
          <cell r="F1353">
            <v>253370</v>
          </cell>
        </row>
        <row r="1354">
          <cell r="C1354">
            <v>1346</v>
          </cell>
          <cell r="D1354">
            <v>1993</v>
          </cell>
          <cell r="E1354" t="str">
            <v>POWERSTREAM INC.</v>
          </cell>
          <cell r="F1354">
            <v>9766048</v>
          </cell>
        </row>
        <row r="1355">
          <cell r="C1355">
            <v>1347</v>
          </cell>
          <cell r="D1355">
            <v>1993</v>
          </cell>
          <cell r="E1355" t="str">
            <v>POWERSTREAM INC.</v>
          </cell>
          <cell r="F1355">
            <v>4187069</v>
          </cell>
        </row>
        <row r="1356">
          <cell r="C1356">
            <v>1348</v>
          </cell>
          <cell r="D1356">
            <v>1993</v>
          </cell>
          <cell r="E1356" t="str">
            <v>BLUEWATER POWER DISTRIBUTION CORPORATION</v>
          </cell>
          <cell r="F1356">
            <v>333581</v>
          </cell>
        </row>
        <row r="1357">
          <cell r="C1357">
            <v>1349</v>
          </cell>
          <cell r="D1357">
            <v>1993</v>
          </cell>
          <cell r="E1357" t="str">
            <v>BLUEWATER POWER DISTRIBUTION CORPORATION</v>
          </cell>
          <cell r="F1357">
            <v>157465</v>
          </cell>
        </row>
        <row r="1358">
          <cell r="C1358">
            <v>1350</v>
          </cell>
          <cell r="D1358">
            <v>1993</v>
          </cell>
          <cell r="E1358" t="str">
            <v>BLUEWATER POWER DISTRIBUTION CORPORATION</v>
          </cell>
          <cell r="F1358">
            <v>771223</v>
          </cell>
        </row>
        <row r="1359">
          <cell r="C1359">
            <v>1351</v>
          </cell>
          <cell r="D1359">
            <v>1993</v>
          </cell>
          <cell r="E1359" t="str">
            <v>BLUEWATER POWER DISTRIBUTION CORPORATION</v>
          </cell>
          <cell r="F1359">
            <v>3380204</v>
          </cell>
        </row>
        <row r="1360">
          <cell r="C1360">
            <v>1352</v>
          </cell>
          <cell r="D1360">
            <v>1993</v>
          </cell>
          <cell r="E1360" t="str">
            <v>BLUEWATER POWER DISTRIBUTION CORPORATION</v>
          </cell>
          <cell r="F1360">
            <v>842081</v>
          </cell>
        </row>
        <row r="1361">
          <cell r="C1361">
            <v>1353</v>
          </cell>
          <cell r="D1361">
            <v>1993</v>
          </cell>
          <cell r="E1361" t="str">
            <v>COOPERATIVE HYDRO EMBRUN INC.</v>
          </cell>
          <cell r="F1361">
            <v>2169816</v>
          </cell>
        </row>
        <row r="1362">
          <cell r="C1362">
            <v>1354</v>
          </cell>
          <cell r="D1362">
            <v>1993</v>
          </cell>
          <cell r="E1362" t="str">
            <v>ENERSOURCE HYDRO MISSISSAUGA INC.</v>
          </cell>
          <cell r="F1362">
            <v>395114162</v>
          </cell>
        </row>
        <row r="1363">
          <cell r="C1363">
            <v>1355</v>
          </cell>
          <cell r="D1363">
            <v>1993</v>
          </cell>
          <cell r="E1363" t="str">
            <v>ERIE THAMES POWERLINES CORPORATION</v>
          </cell>
          <cell r="F1363">
            <v>1073343</v>
          </cell>
        </row>
        <row r="1364">
          <cell r="C1364">
            <v>1356</v>
          </cell>
          <cell r="D1364">
            <v>1993</v>
          </cell>
          <cell r="E1364" t="str">
            <v>ERIE THAMES POWERLINES CORPORATION</v>
          </cell>
          <cell r="F1364">
            <v>6836492</v>
          </cell>
        </row>
        <row r="1365">
          <cell r="C1365">
            <v>1357</v>
          </cell>
          <cell r="D1365">
            <v>1993</v>
          </cell>
          <cell r="E1365" t="str">
            <v>ERIE THAMES POWERLINES CORPORATION</v>
          </cell>
          <cell r="F1365">
            <v>1710657</v>
          </cell>
        </row>
        <row r="1366">
          <cell r="C1366">
            <v>1358</v>
          </cell>
          <cell r="D1366">
            <v>1993</v>
          </cell>
          <cell r="E1366" t="str">
            <v>ERIE THAMES POWERLINES CORPORATION</v>
          </cell>
          <cell r="F1366">
            <v>417244</v>
          </cell>
        </row>
        <row r="1367">
          <cell r="C1367">
            <v>1359</v>
          </cell>
          <cell r="D1367">
            <v>1993</v>
          </cell>
          <cell r="E1367" t="str">
            <v>ERIE THAMES POWERLINES CORPORATION</v>
          </cell>
          <cell r="F1367">
            <v>1083385</v>
          </cell>
        </row>
        <row r="1368">
          <cell r="C1368">
            <v>1360</v>
          </cell>
          <cell r="D1368">
            <v>1993</v>
          </cell>
          <cell r="E1368" t="str">
            <v>FESTIVAL HYDRO INC.</v>
          </cell>
          <cell r="F1368">
            <v>442443</v>
          </cell>
        </row>
        <row r="1369">
          <cell r="C1369">
            <v>1361</v>
          </cell>
          <cell r="D1369">
            <v>1993</v>
          </cell>
          <cell r="E1369" t="str">
            <v>FESTIVAL HYDRO INC.</v>
          </cell>
          <cell r="F1369">
            <v>128461</v>
          </cell>
        </row>
        <row r="1370">
          <cell r="C1370">
            <v>1362</v>
          </cell>
          <cell r="D1370">
            <v>1993</v>
          </cell>
          <cell r="E1370" t="str">
            <v>FESTIVAL HYDRO INC.</v>
          </cell>
          <cell r="F1370">
            <v>461568</v>
          </cell>
        </row>
        <row r="1371">
          <cell r="C1371">
            <v>1363</v>
          </cell>
          <cell r="D1371">
            <v>1993</v>
          </cell>
          <cell r="E1371" t="str">
            <v>FESTIVAL HYDRO INC.</v>
          </cell>
          <cell r="F1371">
            <v>1240069</v>
          </cell>
        </row>
        <row r="1372">
          <cell r="C1372">
            <v>1364</v>
          </cell>
          <cell r="D1372">
            <v>1993</v>
          </cell>
          <cell r="E1372" t="str">
            <v>FESTIVAL HYDRO INC.</v>
          </cell>
          <cell r="F1372">
            <v>2982103</v>
          </cell>
        </row>
        <row r="1373">
          <cell r="C1373">
            <v>1365</v>
          </cell>
          <cell r="D1373">
            <v>1993</v>
          </cell>
          <cell r="E1373" t="str">
            <v>FESTIVAL HYDRO INC.</v>
          </cell>
          <cell r="F1373">
            <v>498913</v>
          </cell>
        </row>
        <row r="1374">
          <cell r="C1374">
            <v>1366</v>
          </cell>
          <cell r="D1374">
            <v>1993</v>
          </cell>
          <cell r="E1374" t="str">
            <v>GEORGIAN BAY ENERGY INC.</v>
          </cell>
          <cell r="F1374">
            <v>194336</v>
          </cell>
        </row>
        <row r="1375">
          <cell r="C1375">
            <v>1367</v>
          </cell>
          <cell r="D1375">
            <v>1993</v>
          </cell>
          <cell r="E1375" t="str">
            <v>GREATER SUDBURY HYDRO INC.</v>
          </cell>
          <cell r="F1375">
            <v>2196881</v>
          </cell>
        </row>
        <row r="1376">
          <cell r="C1376">
            <v>1368</v>
          </cell>
          <cell r="D1376">
            <v>1993</v>
          </cell>
          <cell r="E1376" t="str">
            <v>GREATER SUDBURY HYDRO INC.</v>
          </cell>
          <cell r="F1376">
            <v>988058</v>
          </cell>
        </row>
        <row r="1377">
          <cell r="C1377">
            <v>1369</v>
          </cell>
          <cell r="D1377">
            <v>1993</v>
          </cell>
          <cell r="E1377" t="str">
            <v>GUELPH HYDRO ELECTRIC SYSTEMS INC.</v>
          </cell>
          <cell r="F1377">
            <v>891636</v>
          </cell>
        </row>
        <row r="1378">
          <cell r="C1378">
            <v>1370</v>
          </cell>
          <cell r="D1378">
            <v>1993</v>
          </cell>
          <cell r="E1378" t="str">
            <v>HALDIMAND COUNTY HYDRO INC.</v>
          </cell>
          <cell r="F1378">
            <v>4882873</v>
          </cell>
        </row>
        <row r="1379">
          <cell r="C1379">
            <v>1371</v>
          </cell>
          <cell r="D1379">
            <v>1993</v>
          </cell>
          <cell r="E1379" t="str">
            <v>HALDIMAND COUNTY HYDRO INC.</v>
          </cell>
          <cell r="F1379">
            <v>5664754</v>
          </cell>
        </row>
        <row r="1380">
          <cell r="C1380">
            <v>1372</v>
          </cell>
          <cell r="D1380">
            <v>1993</v>
          </cell>
          <cell r="E1380" t="str">
            <v>HORIZON UTILITIES CORPORATION</v>
          </cell>
          <cell r="F1380">
            <v>11896605</v>
          </cell>
        </row>
        <row r="1381">
          <cell r="C1381">
            <v>1373</v>
          </cell>
          <cell r="D1381">
            <v>1993</v>
          </cell>
          <cell r="E1381" t="str">
            <v>HORIZON UTILITIES CORPORATION</v>
          </cell>
          <cell r="F1381">
            <v>1817258</v>
          </cell>
        </row>
        <row r="1382">
          <cell r="C1382">
            <v>1374</v>
          </cell>
          <cell r="D1382">
            <v>1993</v>
          </cell>
          <cell r="E1382" t="str">
            <v>HORIZON UTILITIES CORPORATION</v>
          </cell>
          <cell r="F1382">
            <v>33234888</v>
          </cell>
        </row>
        <row r="1383">
          <cell r="C1383">
            <v>1375</v>
          </cell>
          <cell r="D1383">
            <v>1993</v>
          </cell>
          <cell r="E1383" t="str">
            <v>HORIZON UTILITIES CORPORATION</v>
          </cell>
          <cell r="F1383">
            <v>170369124</v>
          </cell>
        </row>
        <row r="1384">
          <cell r="C1384">
            <v>1376</v>
          </cell>
          <cell r="D1384">
            <v>1993</v>
          </cell>
          <cell r="E1384" t="str">
            <v>HORIZON UTILITIES CORPORATION</v>
          </cell>
          <cell r="F1384">
            <v>68859396</v>
          </cell>
        </row>
        <row r="1385">
          <cell r="C1385">
            <v>1377</v>
          </cell>
          <cell r="D1385">
            <v>1993</v>
          </cell>
          <cell r="E1385" t="str">
            <v>HYDRO ONE NETWORKS INC.</v>
          </cell>
          <cell r="F1385">
            <v>349725</v>
          </cell>
        </row>
        <row r="1386">
          <cell r="C1386">
            <v>1378</v>
          </cell>
          <cell r="D1386">
            <v>1993</v>
          </cell>
          <cell r="E1386" t="str">
            <v>HYDRO ONE NETWORKS INC.</v>
          </cell>
          <cell r="F1386">
            <v>70625</v>
          </cell>
        </row>
        <row r="1387">
          <cell r="C1387">
            <v>1379</v>
          </cell>
          <cell r="D1387">
            <v>1993</v>
          </cell>
          <cell r="E1387" t="str">
            <v>HYDRO ONE NETWORKS INC.</v>
          </cell>
          <cell r="F1387">
            <v>4937004</v>
          </cell>
        </row>
        <row r="1388">
          <cell r="C1388">
            <v>1380</v>
          </cell>
          <cell r="D1388">
            <v>1993</v>
          </cell>
          <cell r="E1388" t="str">
            <v>HYDRO ONE NETWORKS INC.</v>
          </cell>
          <cell r="F1388">
            <v>634502</v>
          </cell>
        </row>
        <row r="1389">
          <cell r="C1389">
            <v>1381</v>
          </cell>
          <cell r="D1389">
            <v>1993</v>
          </cell>
          <cell r="E1389" t="str">
            <v>HYDRO ONE NETWORKS INC.</v>
          </cell>
          <cell r="F1389">
            <v>894387</v>
          </cell>
        </row>
        <row r="1390">
          <cell r="C1390">
            <v>1382</v>
          </cell>
          <cell r="D1390">
            <v>1993</v>
          </cell>
          <cell r="E1390" t="str">
            <v>HYDRO ONE NETWORKS INC.</v>
          </cell>
          <cell r="F1390">
            <v>417135</v>
          </cell>
        </row>
        <row r="1391">
          <cell r="C1391">
            <v>1383</v>
          </cell>
          <cell r="D1391">
            <v>1993</v>
          </cell>
          <cell r="E1391" t="str">
            <v>HYDRO ONE NETWORKS INC.</v>
          </cell>
          <cell r="F1391">
            <v>2267631</v>
          </cell>
        </row>
        <row r="1392">
          <cell r="C1392">
            <v>1384</v>
          </cell>
          <cell r="D1392">
            <v>1993</v>
          </cell>
          <cell r="E1392" t="str">
            <v>HYDRO ONE NETWORKS INC.</v>
          </cell>
          <cell r="F1392">
            <v>2726311</v>
          </cell>
        </row>
        <row r="1393">
          <cell r="C1393">
            <v>1385</v>
          </cell>
          <cell r="D1393">
            <v>1993</v>
          </cell>
          <cell r="E1393" t="str">
            <v>HYDRO ONE NETWORKS INC.</v>
          </cell>
          <cell r="F1393">
            <v>13260809</v>
          </cell>
        </row>
        <row r="1394">
          <cell r="C1394">
            <v>1386</v>
          </cell>
          <cell r="D1394">
            <v>1993</v>
          </cell>
          <cell r="E1394" t="str">
            <v>HYDRO ONE NETWORKS INC.</v>
          </cell>
          <cell r="F1394">
            <v>5997202</v>
          </cell>
        </row>
        <row r="1395">
          <cell r="C1395">
            <v>1387</v>
          </cell>
          <cell r="D1395">
            <v>1993</v>
          </cell>
          <cell r="E1395" t="str">
            <v>HYDRO ONE NETWORKS INC.</v>
          </cell>
          <cell r="F1395">
            <v>866562</v>
          </cell>
        </row>
        <row r="1396">
          <cell r="C1396">
            <v>1388</v>
          </cell>
          <cell r="D1396">
            <v>1993</v>
          </cell>
          <cell r="E1396" t="str">
            <v>HYDRO ONE NETWORKS INC.</v>
          </cell>
          <cell r="F1396">
            <v>1274551</v>
          </cell>
        </row>
        <row r="1397">
          <cell r="C1397">
            <v>1389</v>
          </cell>
          <cell r="D1397">
            <v>1993</v>
          </cell>
          <cell r="E1397" t="str">
            <v>HYDRO ONE NETWORKS INC.</v>
          </cell>
          <cell r="F1397">
            <v>472753</v>
          </cell>
        </row>
        <row r="1398">
          <cell r="C1398">
            <v>1390</v>
          </cell>
          <cell r="D1398">
            <v>1993</v>
          </cell>
          <cell r="E1398" t="str">
            <v>HYDRO ONE NETWORKS INC.</v>
          </cell>
          <cell r="F1398">
            <v>4910054</v>
          </cell>
        </row>
        <row r="1399">
          <cell r="C1399">
            <v>1391</v>
          </cell>
          <cell r="D1399">
            <v>1993</v>
          </cell>
          <cell r="E1399" t="str">
            <v>HYDRO ONE NETWORKS INC.</v>
          </cell>
          <cell r="F1399">
            <v>693463</v>
          </cell>
        </row>
        <row r="1400">
          <cell r="C1400">
            <v>1392</v>
          </cell>
          <cell r="D1400">
            <v>1993</v>
          </cell>
          <cell r="E1400" t="str">
            <v>HYDRO ONE NETWORKS INC.</v>
          </cell>
          <cell r="F1400">
            <v>2822742</v>
          </cell>
        </row>
        <row r="1401">
          <cell r="C1401">
            <v>1393</v>
          </cell>
          <cell r="D1401">
            <v>1993</v>
          </cell>
          <cell r="E1401" t="str">
            <v>HYDRO ONE NETWORKS INC.</v>
          </cell>
          <cell r="F1401">
            <v>655938</v>
          </cell>
        </row>
        <row r="1402">
          <cell r="C1402">
            <v>1394</v>
          </cell>
          <cell r="D1402">
            <v>1993</v>
          </cell>
          <cell r="E1402" t="str">
            <v>HYDRO ONE NETWORKS INC.</v>
          </cell>
          <cell r="F1402">
            <v>948410</v>
          </cell>
        </row>
        <row r="1403">
          <cell r="C1403">
            <v>1395</v>
          </cell>
          <cell r="D1403">
            <v>1993</v>
          </cell>
          <cell r="E1403" t="str">
            <v>HYDRO ONE NETWORKS INC.</v>
          </cell>
          <cell r="F1403">
            <v>1678487</v>
          </cell>
        </row>
        <row r="1404">
          <cell r="C1404">
            <v>1396</v>
          </cell>
          <cell r="D1404">
            <v>1993</v>
          </cell>
          <cell r="E1404" t="str">
            <v>HYDRO ONE NETWORKS INC.</v>
          </cell>
          <cell r="F1404">
            <v>2401161</v>
          </cell>
        </row>
        <row r="1405">
          <cell r="C1405">
            <v>1397</v>
          </cell>
          <cell r="D1405">
            <v>1993</v>
          </cell>
          <cell r="E1405" t="str">
            <v>HYDRO ONE NETWORKS INC.</v>
          </cell>
          <cell r="F1405">
            <v>1187097</v>
          </cell>
        </row>
        <row r="1406">
          <cell r="C1406">
            <v>1398</v>
          </cell>
          <cell r="D1406">
            <v>1993</v>
          </cell>
          <cell r="E1406" t="str">
            <v>HYDRO ONE NETWORKS INC.</v>
          </cell>
          <cell r="F1406">
            <v>1878373</v>
          </cell>
        </row>
        <row r="1407">
          <cell r="C1407">
            <v>1399</v>
          </cell>
          <cell r="D1407">
            <v>1993</v>
          </cell>
          <cell r="E1407" t="str">
            <v>HYDRO ONE NETWORKS INC.</v>
          </cell>
          <cell r="F1407">
            <v>1861185</v>
          </cell>
        </row>
        <row r="1408">
          <cell r="C1408">
            <v>1400</v>
          </cell>
          <cell r="D1408">
            <v>1993</v>
          </cell>
          <cell r="E1408" t="str">
            <v>HYDRO ONE NETWORKS INC.</v>
          </cell>
          <cell r="F1408">
            <v>1037624</v>
          </cell>
        </row>
        <row r="1409">
          <cell r="C1409">
            <v>1401</v>
          </cell>
          <cell r="D1409">
            <v>1993</v>
          </cell>
          <cell r="E1409" t="str">
            <v>HYDRO ONE NETWORKS INC.</v>
          </cell>
          <cell r="F1409">
            <v>1622696</v>
          </cell>
        </row>
        <row r="1410">
          <cell r="C1410">
            <v>1402</v>
          </cell>
          <cell r="D1410">
            <v>1993</v>
          </cell>
          <cell r="E1410" t="str">
            <v>HYDRO ONE NETWORKS INC.</v>
          </cell>
          <cell r="F1410">
            <v>880011</v>
          </cell>
        </row>
        <row r="1411">
          <cell r="C1411">
            <v>1403</v>
          </cell>
          <cell r="D1411">
            <v>1993</v>
          </cell>
          <cell r="E1411" t="str">
            <v>HYDRO ONE NETWORKS INC.</v>
          </cell>
          <cell r="F1411">
            <v>796552</v>
          </cell>
        </row>
        <row r="1412">
          <cell r="C1412">
            <v>1404</v>
          </cell>
          <cell r="D1412">
            <v>1993</v>
          </cell>
          <cell r="E1412" t="str">
            <v>HYDRO ONE NETWORKS INC.</v>
          </cell>
          <cell r="F1412">
            <v>571153</v>
          </cell>
        </row>
        <row r="1413">
          <cell r="C1413">
            <v>1405</v>
          </cell>
          <cell r="D1413">
            <v>1993</v>
          </cell>
          <cell r="E1413" t="str">
            <v>HYDRO ONE NETWORKS INC.</v>
          </cell>
          <cell r="F1413">
            <v>667491</v>
          </cell>
        </row>
        <row r="1414">
          <cell r="C1414">
            <v>1406</v>
          </cell>
          <cell r="D1414">
            <v>1993</v>
          </cell>
          <cell r="E1414" t="str">
            <v>HYDRO ONE NETWORKS INC.</v>
          </cell>
          <cell r="F1414">
            <v>136089</v>
          </cell>
        </row>
        <row r="1415">
          <cell r="C1415">
            <v>1407</v>
          </cell>
          <cell r="D1415">
            <v>1993</v>
          </cell>
          <cell r="E1415" t="str">
            <v>HYDRO ONE NETWORKS INC.</v>
          </cell>
          <cell r="F1415">
            <v>658769</v>
          </cell>
        </row>
        <row r="1416">
          <cell r="C1416">
            <v>1408</v>
          </cell>
          <cell r="D1416">
            <v>1993</v>
          </cell>
          <cell r="E1416" t="str">
            <v>HYDRO ONE NETWORKS INC.</v>
          </cell>
          <cell r="F1416">
            <v>562692</v>
          </cell>
        </row>
        <row r="1417">
          <cell r="C1417">
            <v>1409</v>
          </cell>
          <cell r="D1417">
            <v>1993</v>
          </cell>
          <cell r="E1417" t="str">
            <v>HYDRO ONE NETWORKS INC.</v>
          </cell>
          <cell r="F1417">
            <v>242158</v>
          </cell>
        </row>
        <row r="1418">
          <cell r="C1418">
            <v>1410</v>
          </cell>
          <cell r="D1418">
            <v>1993</v>
          </cell>
          <cell r="E1418" t="str">
            <v>HYDRO ONE NETWORKS INC.</v>
          </cell>
          <cell r="F1418">
            <v>12977332</v>
          </cell>
        </row>
        <row r="1419">
          <cell r="C1419">
            <v>1411</v>
          </cell>
          <cell r="D1419">
            <v>1993</v>
          </cell>
          <cell r="E1419" t="str">
            <v>HYDRO ONE NETWORKS INC.</v>
          </cell>
          <cell r="F1419">
            <v>147026</v>
          </cell>
        </row>
        <row r="1420">
          <cell r="C1420">
            <v>1412</v>
          </cell>
          <cell r="D1420">
            <v>1993</v>
          </cell>
          <cell r="E1420" t="str">
            <v>HYDRO ONE NETWORKS INC.</v>
          </cell>
          <cell r="F1420">
            <v>797364</v>
          </cell>
        </row>
        <row r="1421">
          <cell r="C1421">
            <v>1413</v>
          </cell>
          <cell r="D1421">
            <v>1993</v>
          </cell>
          <cell r="E1421" t="str">
            <v>HYDRO ONE NETWORKS INC.</v>
          </cell>
          <cell r="F1421">
            <v>894758</v>
          </cell>
        </row>
        <row r="1422">
          <cell r="C1422">
            <v>1414</v>
          </cell>
          <cell r="D1422">
            <v>1993</v>
          </cell>
          <cell r="E1422" t="str">
            <v>HYDRO ONE NETWORKS INC.</v>
          </cell>
          <cell r="F1422">
            <v>956931</v>
          </cell>
        </row>
        <row r="1423">
          <cell r="C1423">
            <v>1415</v>
          </cell>
          <cell r="D1423">
            <v>1993</v>
          </cell>
          <cell r="E1423" t="str">
            <v>HYDRO ONE NETWORKS INC.</v>
          </cell>
          <cell r="F1423">
            <v>3570490</v>
          </cell>
        </row>
        <row r="1424">
          <cell r="C1424">
            <v>1416</v>
          </cell>
          <cell r="D1424">
            <v>1993</v>
          </cell>
          <cell r="E1424" t="str">
            <v>HYDRO ONE NETWORKS INC.</v>
          </cell>
          <cell r="F1424">
            <v>910417</v>
          </cell>
        </row>
        <row r="1425">
          <cell r="C1425">
            <v>1417</v>
          </cell>
          <cell r="D1425">
            <v>1993</v>
          </cell>
          <cell r="E1425" t="str">
            <v>HYDRO ONE NETWORKS INC.</v>
          </cell>
          <cell r="F1425">
            <v>2120636</v>
          </cell>
        </row>
        <row r="1426">
          <cell r="C1426">
            <v>1418</v>
          </cell>
          <cell r="D1426">
            <v>1993</v>
          </cell>
          <cell r="E1426" t="str">
            <v>HYDRO ONE NETWORKS INC.</v>
          </cell>
          <cell r="F1426">
            <v>3982191</v>
          </cell>
        </row>
        <row r="1427">
          <cell r="C1427">
            <v>1419</v>
          </cell>
          <cell r="D1427">
            <v>1993</v>
          </cell>
          <cell r="E1427" t="str">
            <v>HYDRO ONE NETWORKS INC.</v>
          </cell>
          <cell r="F1427">
            <v>704184</v>
          </cell>
        </row>
        <row r="1428">
          <cell r="C1428">
            <v>1420</v>
          </cell>
          <cell r="D1428">
            <v>1993</v>
          </cell>
          <cell r="E1428" t="str">
            <v>HYDRO ONE NETWORKS INC.</v>
          </cell>
          <cell r="F1428">
            <v>847313</v>
          </cell>
        </row>
        <row r="1429">
          <cell r="C1429">
            <v>1421</v>
          </cell>
          <cell r="D1429">
            <v>1993</v>
          </cell>
          <cell r="E1429" t="str">
            <v>HYDRO ONE NETWORKS INC.</v>
          </cell>
          <cell r="F1429">
            <v>2329659</v>
          </cell>
        </row>
        <row r="1430">
          <cell r="C1430">
            <v>1422</v>
          </cell>
          <cell r="D1430">
            <v>1993</v>
          </cell>
          <cell r="E1430" t="str">
            <v>HYDRO ONE NETWORKS INC.</v>
          </cell>
          <cell r="F1430">
            <v>4967396</v>
          </cell>
        </row>
        <row r="1431">
          <cell r="C1431">
            <v>1423</v>
          </cell>
          <cell r="D1431">
            <v>1993</v>
          </cell>
          <cell r="E1431" t="str">
            <v>HYDRO ONE NETWORKS INC.</v>
          </cell>
          <cell r="F1431">
            <v>315646</v>
          </cell>
        </row>
        <row r="1432">
          <cell r="C1432">
            <v>1424</v>
          </cell>
          <cell r="D1432">
            <v>1993</v>
          </cell>
          <cell r="E1432" t="str">
            <v>HYDRO ONE NETWORKS INC.</v>
          </cell>
          <cell r="F1432">
            <v>379435</v>
          </cell>
        </row>
        <row r="1433">
          <cell r="C1433">
            <v>1425</v>
          </cell>
          <cell r="D1433">
            <v>1993</v>
          </cell>
          <cell r="E1433" t="str">
            <v>HYDRO ONE NETWORKS INC.</v>
          </cell>
          <cell r="F1433">
            <v>3935315</v>
          </cell>
        </row>
        <row r="1434">
          <cell r="C1434">
            <v>1426</v>
          </cell>
          <cell r="D1434">
            <v>1993</v>
          </cell>
          <cell r="E1434" t="str">
            <v>HYDRO ONE NETWORKS INC.</v>
          </cell>
          <cell r="F1434">
            <v>1051748</v>
          </cell>
        </row>
        <row r="1435">
          <cell r="C1435">
            <v>1427</v>
          </cell>
          <cell r="D1435">
            <v>1993</v>
          </cell>
          <cell r="E1435" t="str">
            <v>HYDRO ONE NETWORKS INC.</v>
          </cell>
          <cell r="F1435">
            <v>711087</v>
          </cell>
        </row>
        <row r="1436">
          <cell r="C1436">
            <v>1428</v>
          </cell>
          <cell r="D1436">
            <v>1993</v>
          </cell>
          <cell r="E1436" t="str">
            <v>HYDRO ONE NETWORKS INC.</v>
          </cell>
          <cell r="F1436">
            <v>5487034</v>
          </cell>
        </row>
        <row r="1437">
          <cell r="C1437">
            <v>1429</v>
          </cell>
          <cell r="D1437">
            <v>1993</v>
          </cell>
          <cell r="E1437" t="str">
            <v>HYDRO ONE NETWORKS INC.</v>
          </cell>
          <cell r="F1437">
            <v>632335</v>
          </cell>
        </row>
        <row r="1438">
          <cell r="C1438">
            <v>1430</v>
          </cell>
          <cell r="D1438">
            <v>1993</v>
          </cell>
          <cell r="E1438" t="str">
            <v>HYDRO ONE NETWORKS INC.</v>
          </cell>
          <cell r="F1438">
            <v>1064798</v>
          </cell>
        </row>
        <row r="1439">
          <cell r="C1439">
            <v>1431</v>
          </cell>
          <cell r="D1439">
            <v>1993</v>
          </cell>
          <cell r="E1439" t="str">
            <v>HYDRO ONE NETWORKS INC.</v>
          </cell>
          <cell r="F1439">
            <v>1106406</v>
          </cell>
        </row>
        <row r="1440">
          <cell r="C1440">
            <v>1432</v>
          </cell>
          <cell r="D1440">
            <v>1993</v>
          </cell>
          <cell r="E1440" t="str">
            <v>HYDRO ONE NETWORKS INC.</v>
          </cell>
          <cell r="F1440">
            <v>4020230</v>
          </cell>
        </row>
        <row r="1441">
          <cell r="C1441">
            <v>1433</v>
          </cell>
          <cell r="D1441">
            <v>1993</v>
          </cell>
          <cell r="E1441" t="str">
            <v>HYDRO ONE NETWORKS INC.</v>
          </cell>
          <cell r="F1441">
            <v>1944038</v>
          </cell>
        </row>
        <row r="1442">
          <cell r="C1442">
            <v>1434</v>
          </cell>
          <cell r="D1442">
            <v>1993</v>
          </cell>
          <cell r="E1442" t="str">
            <v>HYDRO ONE NETWORKS INC.</v>
          </cell>
          <cell r="F1442">
            <v>3330193</v>
          </cell>
        </row>
        <row r="1443">
          <cell r="C1443">
            <v>1435</v>
          </cell>
          <cell r="D1443">
            <v>1993</v>
          </cell>
          <cell r="E1443" t="str">
            <v>HYDRO ONE NETWORKS INC.</v>
          </cell>
          <cell r="F1443">
            <v>2170128</v>
          </cell>
        </row>
        <row r="1444">
          <cell r="C1444">
            <v>1436</v>
          </cell>
          <cell r="D1444">
            <v>1993</v>
          </cell>
          <cell r="E1444" t="str">
            <v>HYDRO ONE NETWORKS INC.</v>
          </cell>
          <cell r="F1444">
            <v>982034</v>
          </cell>
        </row>
        <row r="1445">
          <cell r="C1445">
            <v>1437</v>
          </cell>
          <cell r="D1445">
            <v>1993</v>
          </cell>
          <cell r="E1445" t="str">
            <v>HYDRO ONE NETWORKS INC.</v>
          </cell>
          <cell r="F1445">
            <v>692583</v>
          </cell>
        </row>
        <row r="1446">
          <cell r="C1446">
            <v>1438</v>
          </cell>
          <cell r="D1446">
            <v>1993</v>
          </cell>
          <cell r="E1446" t="str">
            <v>HYDRO ONE NETWORKS INC.</v>
          </cell>
          <cell r="F1446">
            <v>332408</v>
          </cell>
        </row>
        <row r="1447">
          <cell r="C1447">
            <v>1439</v>
          </cell>
          <cell r="D1447">
            <v>1993</v>
          </cell>
          <cell r="E1447" t="str">
            <v>HYDRO ONE NETWORKS INC.</v>
          </cell>
          <cell r="F1447">
            <v>730917</v>
          </cell>
        </row>
        <row r="1448">
          <cell r="C1448">
            <v>1440</v>
          </cell>
          <cell r="D1448">
            <v>1993</v>
          </cell>
          <cell r="E1448" t="str">
            <v>HYDRO ONE NETWORKS INC.</v>
          </cell>
          <cell r="F1448">
            <v>118556</v>
          </cell>
        </row>
        <row r="1449">
          <cell r="C1449">
            <v>1441</v>
          </cell>
          <cell r="D1449">
            <v>1993</v>
          </cell>
          <cell r="E1449" t="str">
            <v>HYDRO ONE NETWORKS INC.</v>
          </cell>
          <cell r="F1449">
            <v>10579196</v>
          </cell>
        </row>
        <row r="1450">
          <cell r="C1450">
            <v>1442</v>
          </cell>
          <cell r="D1450">
            <v>1993</v>
          </cell>
          <cell r="E1450" t="str">
            <v>HYDRO ONE NETWORKS INC.</v>
          </cell>
          <cell r="F1450">
            <v>495878</v>
          </cell>
        </row>
        <row r="1451">
          <cell r="C1451">
            <v>1443</v>
          </cell>
          <cell r="D1451">
            <v>1993</v>
          </cell>
          <cell r="E1451" t="str">
            <v>HYDRO ONE NETWORKS INC.</v>
          </cell>
          <cell r="F1451">
            <v>936296</v>
          </cell>
        </row>
        <row r="1452">
          <cell r="C1452">
            <v>1444</v>
          </cell>
          <cell r="D1452">
            <v>1993</v>
          </cell>
          <cell r="E1452" t="str">
            <v>HYDRO ONE NETWORKS INC.</v>
          </cell>
          <cell r="F1452">
            <v>102169</v>
          </cell>
        </row>
        <row r="1453">
          <cell r="C1453">
            <v>1445</v>
          </cell>
          <cell r="D1453">
            <v>1993</v>
          </cell>
          <cell r="E1453" t="str">
            <v>HYDRO ONE NETWORKS INC.</v>
          </cell>
          <cell r="F1453">
            <v>439482</v>
          </cell>
        </row>
        <row r="1454">
          <cell r="C1454">
            <v>1446</v>
          </cell>
          <cell r="D1454">
            <v>1993</v>
          </cell>
          <cell r="E1454" t="str">
            <v>HYDRO ONE NETWORKS INC.</v>
          </cell>
          <cell r="F1454">
            <v>5785526</v>
          </cell>
        </row>
        <row r="1455">
          <cell r="C1455">
            <v>1447</v>
          </cell>
          <cell r="D1455">
            <v>1993</v>
          </cell>
          <cell r="E1455" t="str">
            <v>HYDRO ONE NETWORKS INC.</v>
          </cell>
          <cell r="F1455">
            <v>217827</v>
          </cell>
        </row>
        <row r="1456">
          <cell r="C1456">
            <v>1448</v>
          </cell>
          <cell r="D1456">
            <v>1993</v>
          </cell>
          <cell r="E1456" t="str">
            <v>HYDRO ONE NETWORKS INC.</v>
          </cell>
          <cell r="F1456">
            <v>728593</v>
          </cell>
        </row>
        <row r="1457">
          <cell r="C1457">
            <v>1449</v>
          </cell>
          <cell r="D1457">
            <v>1993</v>
          </cell>
          <cell r="E1457" t="str">
            <v>HYDRO OTTAWA LIMITED</v>
          </cell>
          <cell r="F1457">
            <v>1812079</v>
          </cell>
        </row>
        <row r="1458">
          <cell r="C1458">
            <v>1450</v>
          </cell>
          <cell r="D1458">
            <v>1993</v>
          </cell>
          <cell r="E1458" t="str">
            <v>HYDRO OTTAWA LIMITED</v>
          </cell>
          <cell r="F1458">
            <v>2002903</v>
          </cell>
        </row>
        <row r="1459">
          <cell r="C1459">
            <v>1451</v>
          </cell>
          <cell r="D1459">
            <v>1993</v>
          </cell>
          <cell r="E1459" t="str">
            <v>HYDRO OTTAWA LIMITED</v>
          </cell>
          <cell r="F1459">
            <v>36544954</v>
          </cell>
        </row>
        <row r="1460">
          <cell r="C1460">
            <v>1452</v>
          </cell>
          <cell r="D1460">
            <v>1993</v>
          </cell>
          <cell r="E1460" t="str">
            <v>HYDRO OTTAWA LIMITED</v>
          </cell>
          <cell r="F1460">
            <v>64521360</v>
          </cell>
        </row>
        <row r="1461">
          <cell r="C1461">
            <v>1453</v>
          </cell>
          <cell r="D1461">
            <v>1993</v>
          </cell>
          <cell r="E1461" t="str">
            <v>HYDRO OTTAWA LIMITED</v>
          </cell>
          <cell r="F1461">
            <v>65250362</v>
          </cell>
        </row>
        <row r="1462">
          <cell r="C1462">
            <v>1454</v>
          </cell>
          <cell r="D1462">
            <v>1993</v>
          </cell>
          <cell r="E1462" t="str">
            <v>LAKEFRONT UTILITIES INC.</v>
          </cell>
          <cell r="F1462">
            <v>1400983</v>
          </cell>
        </row>
        <row r="1463">
          <cell r="C1463">
            <v>1455</v>
          </cell>
          <cell r="D1463">
            <v>1993</v>
          </cell>
          <cell r="E1463" t="str">
            <v>LAKELAND POWER DISTRIBUTION LTD.</v>
          </cell>
          <cell r="F1463">
            <v>519012</v>
          </cell>
        </row>
        <row r="1464">
          <cell r="C1464">
            <v>1456</v>
          </cell>
          <cell r="D1464">
            <v>1993</v>
          </cell>
          <cell r="E1464" t="str">
            <v>LAKELAND POWER DISTRIBUTION LTD.</v>
          </cell>
          <cell r="F1464">
            <v>3639130</v>
          </cell>
        </row>
        <row r="1465">
          <cell r="C1465">
            <v>1457</v>
          </cell>
          <cell r="D1465">
            <v>1993</v>
          </cell>
          <cell r="E1465" t="str">
            <v>LAKELAND POWER DISTRIBUTION LTD.</v>
          </cell>
          <cell r="F1465">
            <v>252663</v>
          </cell>
        </row>
        <row r="1466">
          <cell r="C1466">
            <v>1458</v>
          </cell>
          <cell r="D1466">
            <v>1993</v>
          </cell>
          <cell r="E1466" t="str">
            <v>LAKELAND POWER DISTRIBUTION LTD.</v>
          </cell>
          <cell r="F1466">
            <v>712619</v>
          </cell>
        </row>
        <row r="1467">
          <cell r="C1467">
            <v>1459</v>
          </cell>
          <cell r="D1467">
            <v>1993</v>
          </cell>
          <cell r="E1467" t="str">
            <v>LONDON HYDRO INC.</v>
          </cell>
          <cell r="F1467">
            <v>180495149</v>
          </cell>
        </row>
        <row r="1468">
          <cell r="C1468">
            <v>1460</v>
          </cell>
          <cell r="D1468">
            <v>1993</v>
          </cell>
          <cell r="E1468" t="str">
            <v>MIDDLESEX POWER DISTRIBUTION CORPORATION</v>
          </cell>
          <cell r="F1468">
            <v>610487</v>
          </cell>
        </row>
        <row r="1469">
          <cell r="C1469">
            <v>1461</v>
          </cell>
          <cell r="D1469">
            <v>1993</v>
          </cell>
          <cell r="E1469" t="str">
            <v>MIDDLESEX POWER DISTRIBUTION CORPORATION</v>
          </cell>
          <cell r="F1469">
            <v>95032</v>
          </cell>
        </row>
        <row r="1470">
          <cell r="C1470">
            <v>1462</v>
          </cell>
          <cell r="D1470">
            <v>1993</v>
          </cell>
          <cell r="E1470" t="str">
            <v>MIDDLESEX POWER DISTRIBUTION CORPORATION</v>
          </cell>
          <cell r="F1470">
            <v>805647</v>
          </cell>
        </row>
        <row r="1471">
          <cell r="C1471">
            <v>1463</v>
          </cell>
          <cell r="D1471">
            <v>1993</v>
          </cell>
          <cell r="E1471" t="str">
            <v>MIDDLESEX POWER DISTRIBUTION CORPORATION</v>
          </cell>
          <cell r="F1471">
            <v>904919</v>
          </cell>
        </row>
        <row r="1472">
          <cell r="C1472">
            <v>1464</v>
          </cell>
          <cell r="D1472">
            <v>1993</v>
          </cell>
          <cell r="E1472" t="str">
            <v>NIAGARA PENINSULA ENERGY INC.</v>
          </cell>
          <cell r="F1472">
            <v>50039635</v>
          </cell>
        </row>
        <row r="1473">
          <cell r="C1473">
            <v>1465</v>
          </cell>
          <cell r="D1473">
            <v>1993</v>
          </cell>
          <cell r="E1473" t="str">
            <v>NORFOLK POWER DISTRIBUTION INC.</v>
          </cell>
          <cell r="F1473">
            <v>2683589</v>
          </cell>
        </row>
        <row r="1474">
          <cell r="C1474">
            <v>1466</v>
          </cell>
          <cell r="D1474">
            <v>1993</v>
          </cell>
          <cell r="E1474" t="str">
            <v>NORFOLK POWER DISTRIBUTION INC.</v>
          </cell>
          <cell r="F1474">
            <v>10184139</v>
          </cell>
        </row>
        <row r="1475">
          <cell r="C1475">
            <v>1467</v>
          </cell>
          <cell r="D1475">
            <v>1993</v>
          </cell>
          <cell r="E1475" t="str">
            <v>NORTHERN ONTARIO WIRES INC.</v>
          </cell>
          <cell r="F1475">
            <v>1691323</v>
          </cell>
        </row>
        <row r="1476">
          <cell r="C1476">
            <v>1468</v>
          </cell>
          <cell r="D1476">
            <v>1993</v>
          </cell>
          <cell r="E1476" t="str">
            <v>NORTHERN ONTARIO WIRES INC.</v>
          </cell>
          <cell r="F1476">
            <v>2446785</v>
          </cell>
        </row>
        <row r="1477">
          <cell r="C1477">
            <v>1469</v>
          </cell>
          <cell r="D1477">
            <v>1993</v>
          </cell>
          <cell r="E1477" t="str">
            <v>OTTAWA RIVER POWER CORPORATION</v>
          </cell>
          <cell r="F1477">
            <v>430235</v>
          </cell>
        </row>
        <row r="1478">
          <cell r="C1478">
            <v>1470</v>
          </cell>
          <cell r="D1478">
            <v>1993</v>
          </cell>
          <cell r="E1478" t="str">
            <v>OTTAWA RIVER POWER CORPORATION</v>
          </cell>
          <cell r="F1478">
            <v>434112</v>
          </cell>
        </row>
        <row r="1479">
          <cell r="C1479">
            <v>1471</v>
          </cell>
          <cell r="D1479">
            <v>1993</v>
          </cell>
          <cell r="E1479" t="str">
            <v>OTTAWA RIVER POWER CORPORATION</v>
          </cell>
          <cell r="F1479">
            <v>2645959</v>
          </cell>
        </row>
        <row r="1480">
          <cell r="C1480">
            <v>1472</v>
          </cell>
          <cell r="D1480">
            <v>1993</v>
          </cell>
          <cell r="E1480" t="str">
            <v>NIAGARA PENINSULA ENERGY INC.</v>
          </cell>
          <cell r="F1480">
            <v>1654170</v>
          </cell>
        </row>
        <row r="1481">
          <cell r="C1481">
            <v>1473</v>
          </cell>
          <cell r="D1481">
            <v>1993</v>
          </cell>
          <cell r="E1481" t="str">
            <v>NIAGARA PENINSULA ENERGY INC.</v>
          </cell>
          <cell r="F1481">
            <v>550836</v>
          </cell>
        </row>
        <row r="1482">
          <cell r="C1482">
            <v>1474</v>
          </cell>
          <cell r="D1482">
            <v>1993</v>
          </cell>
          <cell r="E1482" t="str">
            <v>PETERBOROUGH DISTRIBUTION INCORPORATED</v>
          </cell>
          <cell r="F1482">
            <v>586063</v>
          </cell>
        </row>
        <row r="1483">
          <cell r="C1483">
            <v>1475</v>
          </cell>
          <cell r="D1483">
            <v>1993</v>
          </cell>
          <cell r="E1483" t="str">
            <v>PETERBOROUGH DISTRIBUTION INCORPORATED</v>
          </cell>
          <cell r="F1483">
            <v>1743772</v>
          </cell>
        </row>
        <row r="1484">
          <cell r="C1484">
            <v>1476</v>
          </cell>
          <cell r="D1484">
            <v>1993</v>
          </cell>
          <cell r="E1484" t="str">
            <v>POWERSTREAM INC.</v>
          </cell>
          <cell r="F1484">
            <v>26076770</v>
          </cell>
        </row>
        <row r="1485">
          <cell r="C1485">
            <v>1477</v>
          </cell>
          <cell r="D1485">
            <v>1993</v>
          </cell>
          <cell r="E1485" t="str">
            <v>POWERSTREAM INC.</v>
          </cell>
          <cell r="F1485">
            <v>133578009</v>
          </cell>
        </row>
        <row r="1486">
          <cell r="C1486">
            <v>1478</v>
          </cell>
          <cell r="D1486">
            <v>1993</v>
          </cell>
          <cell r="E1486" t="str">
            <v>POWERSTREAM INC.</v>
          </cell>
          <cell r="F1486">
            <v>152344065</v>
          </cell>
        </row>
        <row r="1487">
          <cell r="C1487">
            <v>1479</v>
          </cell>
          <cell r="D1487">
            <v>1993</v>
          </cell>
          <cell r="E1487" t="str">
            <v>POWERSTREAM INC.</v>
          </cell>
          <cell r="F1487">
            <v>105421017</v>
          </cell>
        </row>
        <row r="1488">
          <cell r="C1488">
            <v>1480</v>
          </cell>
          <cell r="D1488">
            <v>1993</v>
          </cell>
          <cell r="E1488" t="str">
            <v>RIDEAU ST. LAWRENCE DISTRIBUTION INC.</v>
          </cell>
          <cell r="F1488">
            <v>1448514</v>
          </cell>
        </row>
        <row r="1489">
          <cell r="C1489">
            <v>1481</v>
          </cell>
          <cell r="D1489">
            <v>1993</v>
          </cell>
          <cell r="E1489" t="str">
            <v>VERIDIAN CONNECTIONS INC.</v>
          </cell>
          <cell r="F1489">
            <v>23480895</v>
          </cell>
        </row>
        <row r="1490">
          <cell r="C1490">
            <v>1482</v>
          </cell>
          <cell r="D1490">
            <v>1993</v>
          </cell>
          <cell r="E1490" t="str">
            <v>VERIDIAN CONNECTIONS INC.</v>
          </cell>
          <cell r="F1490">
            <v>16887258</v>
          </cell>
        </row>
        <row r="1491">
          <cell r="C1491">
            <v>1483</v>
          </cell>
          <cell r="D1491">
            <v>1993</v>
          </cell>
          <cell r="E1491" t="str">
            <v>VERIDIAN CONNECTIONS INC.</v>
          </cell>
          <cell r="F1491">
            <v>3352074</v>
          </cell>
        </row>
        <row r="1492">
          <cell r="C1492">
            <v>1484</v>
          </cell>
          <cell r="D1492">
            <v>1993</v>
          </cell>
          <cell r="E1492" t="str">
            <v>VERIDIAN CONNECTIONS INC.</v>
          </cell>
          <cell r="F1492">
            <v>44521020</v>
          </cell>
        </row>
        <row r="1493">
          <cell r="C1493">
            <v>1485</v>
          </cell>
          <cell r="D1493">
            <v>1993</v>
          </cell>
          <cell r="E1493" t="str">
            <v>VERIDIAN CONNECTIONS INC.</v>
          </cell>
          <cell r="F1493">
            <v>7434229</v>
          </cell>
        </row>
        <row r="1494">
          <cell r="C1494">
            <v>1486</v>
          </cell>
          <cell r="D1494">
            <v>1993</v>
          </cell>
          <cell r="E1494" t="str">
            <v>VERIDIAN CONNECTIONS INC.</v>
          </cell>
          <cell r="F1494">
            <v>2857834</v>
          </cell>
        </row>
        <row r="1495">
          <cell r="C1495">
            <v>1487</v>
          </cell>
          <cell r="D1495">
            <v>1993</v>
          </cell>
          <cell r="E1495" t="str">
            <v>VERIDIAN CONNECTIONS INC.</v>
          </cell>
          <cell r="F1495">
            <v>1778100</v>
          </cell>
        </row>
        <row r="1496">
          <cell r="C1496">
            <v>1488</v>
          </cell>
          <cell r="D1496">
            <v>1993</v>
          </cell>
          <cell r="E1496" t="str">
            <v>WELLINGTON NORTH POWER INC.</v>
          </cell>
          <cell r="F1496">
            <v>125414</v>
          </cell>
        </row>
        <row r="1497">
          <cell r="C1497">
            <v>1489</v>
          </cell>
          <cell r="D1497">
            <v>1993</v>
          </cell>
          <cell r="E1497" t="str">
            <v>WESTARIO POWER INC.</v>
          </cell>
          <cell r="F1497">
            <v>3544400</v>
          </cell>
        </row>
        <row r="1498">
          <cell r="C1498">
            <v>1490</v>
          </cell>
          <cell r="D1498">
            <v>1993</v>
          </cell>
          <cell r="E1498" t="str">
            <v>WESTARIO POWER INC.</v>
          </cell>
          <cell r="F1498">
            <v>4854326</v>
          </cell>
        </row>
        <row r="1499">
          <cell r="C1499">
            <v>1491</v>
          </cell>
          <cell r="D1499">
            <v>1993</v>
          </cell>
          <cell r="E1499" t="str">
            <v>WESTARIO POWER INC.</v>
          </cell>
          <cell r="F1499">
            <v>2861021</v>
          </cell>
        </row>
        <row r="1500">
          <cell r="C1500">
            <v>1492</v>
          </cell>
          <cell r="D1500">
            <v>1993</v>
          </cell>
          <cell r="E1500" t="str">
            <v>WESTARIO POWER INC.</v>
          </cell>
          <cell r="F1500">
            <v>2370660</v>
          </cell>
        </row>
        <row r="1501">
          <cell r="C1501">
            <v>1493</v>
          </cell>
          <cell r="D1501">
            <v>1993</v>
          </cell>
          <cell r="E1501" t="str">
            <v>VERIDIAN CONNECTIONS INC.</v>
          </cell>
          <cell r="F1501">
            <v>42871798</v>
          </cell>
        </row>
        <row r="1502">
          <cell r="C1502">
            <v>1494</v>
          </cell>
          <cell r="D1502">
            <v>1993</v>
          </cell>
          <cell r="E1502" t="str">
            <v>ANCASTER HYDRO-ELECTRIC COMMISSION</v>
          </cell>
          <cell r="F1502">
            <v>2916005</v>
          </cell>
        </row>
        <row r="1503">
          <cell r="C1503">
            <v>1495</v>
          </cell>
          <cell r="D1503">
            <v>1993</v>
          </cell>
          <cell r="E1503" t="str">
            <v>ATIKOKAN HYDRO INC.</v>
          </cell>
          <cell r="F1503">
            <v>4238766</v>
          </cell>
        </row>
        <row r="1504">
          <cell r="C1504">
            <v>1496</v>
          </cell>
          <cell r="D1504">
            <v>1993</v>
          </cell>
          <cell r="E1504" t="str">
            <v>AURORA HYDRO CONNECTIONS LIMITED</v>
          </cell>
          <cell r="F1504">
            <v>26076770</v>
          </cell>
        </row>
        <row r="1505">
          <cell r="C1505">
            <v>1497</v>
          </cell>
          <cell r="D1505">
            <v>1993</v>
          </cell>
          <cell r="E1505" t="str">
            <v>AYLMER PUBLIC UTILITIES COMMISSION</v>
          </cell>
          <cell r="F1505">
            <v>2868139</v>
          </cell>
        </row>
        <row r="1506">
          <cell r="C1506">
            <v>1498</v>
          </cell>
          <cell r="D1506">
            <v>1993</v>
          </cell>
          <cell r="E1506" t="str">
            <v>BLUE MOUNTAINS HYDRO SERVICES COMPANY INC.</v>
          </cell>
          <cell r="F1506">
            <v>1687551</v>
          </cell>
        </row>
        <row r="1507">
          <cell r="C1507">
            <v>1499</v>
          </cell>
          <cell r="D1507">
            <v>1993</v>
          </cell>
          <cell r="E1507" t="str">
            <v>BOARD OF LIGHT &amp; HEAT COMM. OF THE CITY OF GUELPH</v>
          </cell>
          <cell r="F1507">
            <v>65586807</v>
          </cell>
        </row>
        <row r="1508">
          <cell r="C1508">
            <v>1500</v>
          </cell>
          <cell r="D1508">
            <v>1993</v>
          </cell>
          <cell r="E1508" t="str">
            <v>BRADFORD WEST GWILLIMBURY PUBLIC UTILITIES COMMISSION</v>
          </cell>
          <cell r="F1508">
            <v>7244641</v>
          </cell>
        </row>
        <row r="1509">
          <cell r="C1509">
            <v>1501</v>
          </cell>
          <cell r="D1509">
            <v>1993</v>
          </cell>
          <cell r="E1509" t="str">
            <v>BROCK HYDRO-ELECTRIC COMMISSION</v>
          </cell>
          <cell r="F1509">
            <v>2220245</v>
          </cell>
        </row>
        <row r="1510">
          <cell r="C1510">
            <v>1502</v>
          </cell>
          <cell r="D1510">
            <v>1993</v>
          </cell>
          <cell r="E1510" t="str">
            <v>BURLINGTON HYDRO INC.</v>
          </cell>
          <cell r="F1510">
            <v>181678746</v>
          </cell>
        </row>
        <row r="1511">
          <cell r="C1511">
            <v>1503</v>
          </cell>
          <cell r="D1511">
            <v>1993</v>
          </cell>
          <cell r="E1511" t="str">
            <v>CAMBRIDGE AND NORTH DUMFRIES HYDRO INC.</v>
          </cell>
          <cell r="F1511">
            <v>135989948</v>
          </cell>
        </row>
        <row r="1512">
          <cell r="C1512">
            <v>1504</v>
          </cell>
          <cell r="D1512">
            <v>1993</v>
          </cell>
          <cell r="E1512" t="str">
            <v>CHAPLEAU PUBLIC UTILITIES CORPORATION</v>
          </cell>
          <cell r="F1512">
            <v>3228056</v>
          </cell>
        </row>
        <row r="1513">
          <cell r="C1513">
            <v>1505</v>
          </cell>
          <cell r="D1513">
            <v>1993</v>
          </cell>
          <cell r="E1513" t="str">
            <v>CLINTON POWER CORPORATION</v>
          </cell>
          <cell r="F1513">
            <v>3505324</v>
          </cell>
        </row>
        <row r="1514">
          <cell r="C1514">
            <v>1506</v>
          </cell>
          <cell r="D1514">
            <v>1993</v>
          </cell>
          <cell r="E1514" t="str">
            <v>COCHRANE POWER CORPORATION</v>
          </cell>
          <cell r="F1514">
            <v>2957571</v>
          </cell>
        </row>
        <row r="1515">
          <cell r="C1515">
            <v>1507</v>
          </cell>
          <cell r="D1515">
            <v>1993</v>
          </cell>
          <cell r="E1515" t="str">
            <v>COTTAM HYDRO-ELECTRIC SYSTEM</v>
          </cell>
          <cell r="F1515">
            <v>849417</v>
          </cell>
        </row>
        <row r="1516">
          <cell r="C1516">
            <v>1508</v>
          </cell>
          <cell r="D1516">
            <v>1993</v>
          </cell>
          <cell r="E1516" t="str">
            <v>CHATHAM-KENT HYDRO INC.</v>
          </cell>
          <cell r="F1516">
            <v>1215720</v>
          </cell>
        </row>
        <row r="1517">
          <cell r="C1517">
            <v>1509</v>
          </cell>
          <cell r="D1517">
            <v>1993</v>
          </cell>
          <cell r="E1517" t="str">
            <v>NA</v>
          </cell>
          <cell r="F1517">
            <v>610487</v>
          </cell>
        </row>
        <row r="1518">
          <cell r="C1518">
            <v>1510</v>
          </cell>
          <cell r="D1518">
            <v>1993</v>
          </cell>
          <cell r="E1518" t="str">
            <v>ELMWOOD HYDRO-ELECTRIC SYSTEM</v>
          </cell>
          <cell r="F1518">
            <v>101883</v>
          </cell>
        </row>
        <row r="1519">
          <cell r="C1519">
            <v>1511</v>
          </cell>
          <cell r="D1519">
            <v>1993</v>
          </cell>
          <cell r="E1519" t="str">
            <v>ER-2000-0063</v>
          </cell>
          <cell r="F1519">
            <v>29000071</v>
          </cell>
        </row>
        <row r="1520">
          <cell r="C1520">
            <v>1512</v>
          </cell>
          <cell r="D1520">
            <v>1993</v>
          </cell>
          <cell r="E1520" t="str">
            <v>ESSEX HYDRO-ELECTRIC COMMISSION</v>
          </cell>
          <cell r="F1520">
            <v>3016508</v>
          </cell>
        </row>
        <row r="1521">
          <cell r="C1521">
            <v>1513</v>
          </cell>
          <cell r="D1521">
            <v>1993</v>
          </cell>
          <cell r="E1521" t="str">
            <v>FORT FRANCES POWER CORPORATION</v>
          </cell>
          <cell r="F1521">
            <v>13573810</v>
          </cell>
        </row>
        <row r="1522">
          <cell r="C1522">
            <v>1514</v>
          </cell>
          <cell r="D1522">
            <v>1993</v>
          </cell>
          <cell r="E1522" t="str">
            <v>GRAND VALLEY ENERGY INC.</v>
          </cell>
          <cell r="F1522">
            <v>1676534</v>
          </cell>
        </row>
        <row r="1523">
          <cell r="C1523">
            <v>1515</v>
          </cell>
          <cell r="D1523">
            <v>1993</v>
          </cell>
          <cell r="E1523" t="str">
            <v>GRAVENHURST HYDRO ELECTRIC INC.</v>
          </cell>
          <cell r="F1523">
            <v>3352074</v>
          </cell>
        </row>
        <row r="1524">
          <cell r="C1524">
            <v>1516</v>
          </cell>
          <cell r="D1524">
            <v>1993</v>
          </cell>
          <cell r="E1524" t="str">
            <v>GRIMSBY POWER INCORPORATED</v>
          </cell>
          <cell r="F1524">
            <v>20524794</v>
          </cell>
        </row>
        <row r="1525">
          <cell r="C1525">
            <v>1517</v>
          </cell>
          <cell r="D1525">
            <v>1993</v>
          </cell>
          <cell r="E1525" t="str">
            <v>GUELPH/ERAMOSA HYDRO-ELECTRIC COMMISSION</v>
          </cell>
          <cell r="F1525">
            <v>2016749</v>
          </cell>
        </row>
        <row r="1526">
          <cell r="C1526">
            <v>1518</v>
          </cell>
          <cell r="D1526">
            <v>1993</v>
          </cell>
          <cell r="E1526" t="str">
            <v>HALDIMAND HYDRO-ELECTRIC COMMISSION</v>
          </cell>
          <cell r="F1526">
            <v>3967809</v>
          </cell>
        </row>
        <row r="1527">
          <cell r="C1527">
            <v>1519</v>
          </cell>
          <cell r="D1527">
            <v>1993</v>
          </cell>
          <cell r="E1527" t="str">
            <v>HALTON HILLS HYDRO INC.</v>
          </cell>
          <cell r="F1527">
            <v>48779756</v>
          </cell>
        </row>
        <row r="1528">
          <cell r="C1528">
            <v>1520</v>
          </cell>
          <cell r="D1528">
            <v>1993</v>
          </cell>
          <cell r="E1528" t="str">
            <v>HORIZON UTILITIES CORPORATION</v>
          </cell>
          <cell r="F1528">
            <v>170369124</v>
          </cell>
        </row>
        <row r="1529">
          <cell r="C1529">
            <v>1521</v>
          </cell>
          <cell r="D1529">
            <v>1993</v>
          </cell>
          <cell r="E1529" t="str">
            <v>HEARST POWER DISTRIBUTION COMPANY LIMITED</v>
          </cell>
          <cell r="F1529">
            <v>4407776</v>
          </cell>
        </row>
        <row r="1530">
          <cell r="C1530">
            <v>1522</v>
          </cell>
          <cell r="D1530">
            <v>1993</v>
          </cell>
          <cell r="E1530" t="str">
            <v>ESSEX POWERLINES CORPORATION</v>
          </cell>
          <cell r="F1530">
            <v>7392502</v>
          </cell>
        </row>
        <row r="1531">
          <cell r="C1531">
            <v>1523</v>
          </cell>
          <cell r="D1531">
            <v>1993</v>
          </cell>
          <cell r="E1531" t="str">
            <v>HYDRO HAWKESBURY INC.</v>
          </cell>
          <cell r="F1531">
            <v>4660326</v>
          </cell>
        </row>
        <row r="1532">
          <cell r="C1532">
            <v>1524</v>
          </cell>
          <cell r="D1532">
            <v>1993</v>
          </cell>
          <cell r="E1532" t="str">
            <v>HYDRO ONE BRAMPTON NETWORKS INC.</v>
          </cell>
          <cell r="F1532">
            <v>401263612</v>
          </cell>
        </row>
        <row r="1533">
          <cell r="C1533">
            <v>1525</v>
          </cell>
          <cell r="D1533">
            <v>1993</v>
          </cell>
          <cell r="E1533" t="str">
            <v>HYDRO OTTAWA LIMITED</v>
          </cell>
          <cell r="F1533">
            <v>235255936</v>
          </cell>
        </row>
        <row r="1534">
          <cell r="C1534">
            <v>1526</v>
          </cell>
          <cell r="D1534">
            <v>1993</v>
          </cell>
          <cell r="E1534" t="str">
            <v>HYDRO VAUGHAN DISTRIBUTION INC.</v>
          </cell>
          <cell r="F1534">
            <v>133578009</v>
          </cell>
        </row>
        <row r="1535">
          <cell r="C1535">
            <v>1527</v>
          </cell>
          <cell r="D1535">
            <v>1993</v>
          </cell>
          <cell r="E1535" t="str">
            <v>ESSEX POWERLINES CORPORATION</v>
          </cell>
          <cell r="F1535">
            <v>4300603</v>
          </cell>
        </row>
        <row r="1536">
          <cell r="C1536">
            <v>1528</v>
          </cell>
          <cell r="D1536">
            <v>1993</v>
          </cell>
          <cell r="E1536" t="str">
            <v>HYDRO-ELECTRIC COMMISSION OF SOUTH DUMFRIES</v>
          </cell>
          <cell r="F1536">
            <v>954254</v>
          </cell>
        </row>
        <row r="1537">
          <cell r="C1537">
            <v>1529</v>
          </cell>
          <cell r="D1537">
            <v>1993</v>
          </cell>
          <cell r="E1537" t="str">
            <v>BRANTFORD POWER INC.</v>
          </cell>
          <cell r="F1537">
            <v>50037876</v>
          </cell>
        </row>
        <row r="1538">
          <cell r="C1538">
            <v>1530</v>
          </cell>
          <cell r="D1538">
            <v>1993</v>
          </cell>
          <cell r="E1538" t="str">
            <v>OTTAWA RIVER POWER CORPORATION</v>
          </cell>
          <cell r="F1538">
            <v>11361428</v>
          </cell>
        </row>
        <row r="1539">
          <cell r="C1539">
            <v>1531</v>
          </cell>
          <cell r="D1539">
            <v>1993</v>
          </cell>
          <cell r="E1539" t="str">
            <v>BLUEWATER POWER DISTRIBUTION CORPORATION</v>
          </cell>
          <cell r="F1539">
            <v>28233075</v>
          </cell>
        </row>
        <row r="1540">
          <cell r="C1540">
            <v>1532</v>
          </cell>
          <cell r="D1540">
            <v>1993</v>
          </cell>
          <cell r="E1540" t="str">
            <v>TORONTO HYDRO-ELECTRIC SYSTEM LIMITED</v>
          </cell>
          <cell r="F1540">
            <v>40525513</v>
          </cell>
        </row>
        <row r="1541">
          <cell r="C1541">
            <v>1533</v>
          </cell>
          <cell r="D1541">
            <v>1993</v>
          </cell>
          <cell r="E1541" t="str">
            <v>TORONTO HYDRO-ELECTRIC SYSTEM LIMITED</v>
          </cell>
          <cell r="F1541">
            <v>174888200</v>
          </cell>
        </row>
        <row r="1542">
          <cell r="C1542">
            <v>1534</v>
          </cell>
          <cell r="D1542">
            <v>1993</v>
          </cell>
          <cell r="E1542" t="str">
            <v>TORONTO HYDRO-ELECTRIC SYSTEM LIMITED</v>
          </cell>
          <cell r="F1542">
            <v>410122103</v>
          </cell>
        </row>
        <row r="1543">
          <cell r="C1543">
            <v>1535</v>
          </cell>
          <cell r="D1543">
            <v>1993</v>
          </cell>
          <cell r="E1543" t="str">
            <v>TORONTO HYDRO-ELECTRIC SYSTEM LIMITED</v>
          </cell>
          <cell r="F1543">
            <v>275684079</v>
          </cell>
        </row>
        <row r="1544">
          <cell r="C1544">
            <v>1536</v>
          </cell>
          <cell r="D1544">
            <v>1993</v>
          </cell>
          <cell r="E1544" t="str">
            <v>TORONTO HYDRO-ELECTRIC SYSTEM LIMITED</v>
          </cell>
          <cell r="F1544">
            <v>697414528</v>
          </cell>
        </row>
        <row r="1545">
          <cell r="C1545">
            <v>1537</v>
          </cell>
          <cell r="D1545">
            <v>1993</v>
          </cell>
          <cell r="E1545" t="str">
            <v>TORONTO HYDRO-ELECTRIC SYSTEM LIMITED</v>
          </cell>
          <cell r="F1545">
            <v>37403947</v>
          </cell>
        </row>
        <row r="1546">
          <cell r="C1546">
            <v>1538</v>
          </cell>
          <cell r="D1546">
            <v>1993</v>
          </cell>
          <cell r="E1546" t="str">
            <v>CHATHAM-KENT HYDRO INC.</v>
          </cell>
          <cell r="F1546">
            <v>233140</v>
          </cell>
        </row>
        <row r="1547">
          <cell r="C1547">
            <v>1539</v>
          </cell>
          <cell r="D1547">
            <v>1993</v>
          </cell>
          <cell r="E1547" t="str">
            <v>LAKELAND POWER DISTRIBUTION LTD.</v>
          </cell>
          <cell r="F1547">
            <v>3996020</v>
          </cell>
        </row>
        <row r="1548">
          <cell r="C1548">
            <v>1540</v>
          </cell>
          <cell r="D1548">
            <v>1993</v>
          </cell>
          <cell r="E1548" t="str">
            <v>HYDRO-ELECTRIC COMMISSION OF THE TOWN OF CACHE BAY</v>
          </cell>
          <cell r="F1548">
            <v>313121</v>
          </cell>
        </row>
        <row r="1549">
          <cell r="C1549">
            <v>1541</v>
          </cell>
          <cell r="D1549">
            <v>1993</v>
          </cell>
          <cell r="E1549" t="str">
            <v>HYDRO-ELECTRIC COMMISSION OF THE TOWN OF HARRISTON</v>
          </cell>
          <cell r="F1549">
            <v>2035069</v>
          </cell>
        </row>
        <row r="1550">
          <cell r="C1550">
            <v>1542</v>
          </cell>
          <cell r="D1550">
            <v>1993</v>
          </cell>
          <cell r="E1550" t="str">
            <v>HYDRO-ELECTRIC COMMISSION OF THE TOWN OF HARROW</v>
          </cell>
          <cell r="F1550">
            <v>1592232</v>
          </cell>
        </row>
        <row r="1551">
          <cell r="C1551">
            <v>1543</v>
          </cell>
          <cell r="D1551">
            <v>1993</v>
          </cell>
          <cell r="E1551" t="str">
            <v>ESSEX POWERLINES CORPORATION</v>
          </cell>
          <cell r="F1551">
            <v>8905766</v>
          </cell>
        </row>
        <row r="1552">
          <cell r="C1552">
            <v>1544</v>
          </cell>
          <cell r="D1552">
            <v>1993</v>
          </cell>
          <cell r="E1552" t="str">
            <v>HYDRO-ELECTRIC COMMISSION OF THE TOWN OF PORT ELGIN</v>
          </cell>
          <cell r="F1552">
            <v>5594534</v>
          </cell>
        </row>
        <row r="1553">
          <cell r="C1553">
            <v>1545</v>
          </cell>
          <cell r="D1553">
            <v>1993</v>
          </cell>
          <cell r="E1553" t="str">
            <v>HYDRO-ELECTRIC COMMISSION OF THE TOWN OF STAYNER</v>
          </cell>
          <cell r="F1553">
            <v>1956160</v>
          </cell>
        </row>
        <row r="1554">
          <cell r="C1554">
            <v>1546</v>
          </cell>
          <cell r="D1554">
            <v>1993</v>
          </cell>
          <cell r="E1554" t="str">
            <v>HYDRO-ELECTRIC COMMISSION OF THE TOWN OF STURGEON FALLS</v>
          </cell>
          <cell r="F1554">
            <v>2769990</v>
          </cell>
        </row>
        <row r="1555">
          <cell r="C1555">
            <v>1547</v>
          </cell>
          <cell r="D1555">
            <v>1993</v>
          </cell>
          <cell r="E1555" t="str">
            <v>HYDRO-ELECTRIC COMMISSION OF THE TOWN OF VANKLEEK HILL</v>
          </cell>
          <cell r="F1555">
            <v>1217564</v>
          </cell>
        </row>
        <row r="1556">
          <cell r="C1556">
            <v>1548</v>
          </cell>
          <cell r="D1556">
            <v>1993</v>
          </cell>
          <cell r="E1556" t="str">
            <v>CHATHAM-KENT HYDRO INC.</v>
          </cell>
          <cell r="F1556">
            <v>7537694</v>
          </cell>
        </row>
        <row r="1557">
          <cell r="C1557">
            <v>1549</v>
          </cell>
          <cell r="D1557">
            <v>1993</v>
          </cell>
          <cell r="E1557" t="str">
            <v>WASAGA DISTRIBUTION INC.</v>
          </cell>
          <cell r="F1557">
            <v>8098482</v>
          </cell>
        </row>
        <row r="1558">
          <cell r="C1558">
            <v>1550</v>
          </cell>
          <cell r="D1558">
            <v>1993</v>
          </cell>
          <cell r="E1558" t="str">
            <v>ESPANOLA REGIONAL HYDRO DISTRIBUTION CORPORATION</v>
          </cell>
          <cell r="F1558">
            <v>259156</v>
          </cell>
        </row>
        <row r="1559">
          <cell r="C1559">
            <v>1551</v>
          </cell>
          <cell r="D1559">
            <v>1993</v>
          </cell>
          <cell r="E1559" t="str">
            <v>HYDRO-ELECTRIC COMMISSION OF THE TOWN OF WIARTON</v>
          </cell>
          <cell r="F1559">
            <v>1686620</v>
          </cell>
        </row>
        <row r="1560">
          <cell r="C1560">
            <v>1552</v>
          </cell>
          <cell r="D1560">
            <v>1993</v>
          </cell>
          <cell r="E1560" t="str">
            <v>BRANT COUNTY POWER INC.</v>
          </cell>
          <cell r="F1560">
            <v>4835619</v>
          </cell>
        </row>
        <row r="1561">
          <cell r="C1561">
            <v>1553</v>
          </cell>
          <cell r="D1561">
            <v>1993</v>
          </cell>
          <cell r="E1561" t="str">
            <v>BRANT COUNTY POWER INC.</v>
          </cell>
          <cell r="F1561">
            <v>679489</v>
          </cell>
        </row>
        <row r="1562">
          <cell r="C1562">
            <v>1554</v>
          </cell>
          <cell r="D1562">
            <v>1993</v>
          </cell>
          <cell r="E1562" t="str">
            <v>HYDRO-ELECTRIC COMMISSION OF THE VILLAGE OF ALFRED</v>
          </cell>
          <cell r="F1562">
            <v>452180</v>
          </cell>
        </row>
        <row r="1563">
          <cell r="C1563">
            <v>1555</v>
          </cell>
          <cell r="D1563">
            <v>1993</v>
          </cell>
          <cell r="E1563" t="str">
            <v>HYDRO-ELECTRIC COMMISSION OF THE VILLAGE OF CLIFFORD</v>
          </cell>
          <cell r="F1563">
            <v>339496</v>
          </cell>
        </row>
        <row r="1564">
          <cell r="C1564">
            <v>1556</v>
          </cell>
          <cell r="D1564">
            <v>1993</v>
          </cell>
          <cell r="E1564" t="str">
            <v>CENTRE WELLINGTON HYDRO LTD.</v>
          </cell>
          <cell r="F1564">
            <v>1850998</v>
          </cell>
        </row>
        <row r="1565">
          <cell r="C1565">
            <v>1557</v>
          </cell>
          <cell r="D1565">
            <v>1993</v>
          </cell>
          <cell r="E1565" t="str">
            <v>HYDRO-ELECTRIC COMMISSION OF THE VILLAGE OF FINCH</v>
          </cell>
          <cell r="F1565">
            <v>240724</v>
          </cell>
        </row>
        <row r="1566">
          <cell r="C1566">
            <v>1558</v>
          </cell>
          <cell r="D1566">
            <v>1993</v>
          </cell>
          <cell r="E1566" t="str">
            <v>HYDRO-ELECTRIC COMMISSION OF THE VILLAGE OF FRANKFORD</v>
          </cell>
          <cell r="F1566">
            <v>1239797</v>
          </cell>
        </row>
        <row r="1567">
          <cell r="C1567">
            <v>1559</v>
          </cell>
          <cell r="D1567">
            <v>1993</v>
          </cell>
          <cell r="E1567" t="str">
            <v>HYDRO-ELECTRIC COMMISSION OF THE VILLAGE OF L'ORIGNAL</v>
          </cell>
          <cell r="F1567">
            <v>1049177</v>
          </cell>
        </row>
        <row r="1568">
          <cell r="C1568">
            <v>1560</v>
          </cell>
          <cell r="D1568">
            <v>1993</v>
          </cell>
          <cell r="E1568" t="str">
            <v>HYDRO-ELECTRIC COMMISSION OF THE VILLAGE OF LUCAN</v>
          </cell>
          <cell r="F1568">
            <v>825705</v>
          </cell>
        </row>
        <row r="1569">
          <cell r="C1569">
            <v>1561</v>
          </cell>
          <cell r="D1569">
            <v>1993</v>
          </cell>
          <cell r="E1569" t="str">
            <v>RIDEAU ST. LAWRENCE DISTRIBUTION INC.</v>
          </cell>
          <cell r="F1569">
            <v>1743450</v>
          </cell>
        </row>
        <row r="1570">
          <cell r="C1570">
            <v>1562</v>
          </cell>
          <cell r="D1570">
            <v>1993</v>
          </cell>
          <cell r="E1570" t="str">
            <v>HYDRO-ELECTRIC COMMISSION OF THE VILLAGE OF NEUSTADT</v>
          </cell>
          <cell r="F1570">
            <v>270346</v>
          </cell>
        </row>
        <row r="1571">
          <cell r="C1571">
            <v>1563</v>
          </cell>
          <cell r="D1571">
            <v>1993</v>
          </cell>
          <cell r="E1571" t="str">
            <v>HYDRO-ELECTRIC COMMISSION OF THE VILLAGE OF PAISLEY</v>
          </cell>
          <cell r="F1571">
            <v>857699</v>
          </cell>
        </row>
        <row r="1572">
          <cell r="C1572">
            <v>1564</v>
          </cell>
          <cell r="D1572">
            <v>1993</v>
          </cell>
          <cell r="E1572" t="str">
            <v>HYDRO-ELECTRIC COMMISSION OF THE VILLAGE OF PLANTAGENET</v>
          </cell>
          <cell r="F1572">
            <v>457341</v>
          </cell>
        </row>
        <row r="1573">
          <cell r="C1573">
            <v>1565</v>
          </cell>
          <cell r="D1573">
            <v>1993</v>
          </cell>
          <cell r="E1573" t="str">
            <v>HYDRO-ELECTRIC COMMISSION OF THE VILLAGE OF ST. CLAIR BEACH</v>
          </cell>
          <cell r="F1573">
            <v>1660402</v>
          </cell>
        </row>
        <row r="1574">
          <cell r="C1574">
            <v>1566</v>
          </cell>
          <cell r="D1574">
            <v>1993</v>
          </cell>
          <cell r="E1574" t="str">
            <v>HYDRO-ELECTRIC COMMISSION OF THE VILLAGE OF VICTORIA HARBOUR</v>
          </cell>
          <cell r="F1574">
            <v>1265994</v>
          </cell>
        </row>
        <row r="1575">
          <cell r="C1575">
            <v>1567</v>
          </cell>
          <cell r="D1575">
            <v>1993</v>
          </cell>
          <cell r="E1575" t="str">
            <v>INNISFIL HYDRO DISTRIBUTION SYSTEMS LIMITED</v>
          </cell>
          <cell r="F1575">
            <v>33094050</v>
          </cell>
        </row>
        <row r="1576">
          <cell r="C1576">
            <v>1568</v>
          </cell>
          <cell r="D1576">
            <v>1993</v>
          </cell>
          <cell r="E1576" t="str">
            <v>KENORA HYDRO ELECTRIC CORPORATION LTD.</v>
          </cell>
          <cell r="F1576">
            <v>11361116</v>
          </cell>
        </row>
        <row r="1577">
          <cell r="C1577">
            <v>1569</v>
          </cell>
          <cell r="D1577">
            <v>1993</v>
          </cell>
          <cell r="E1577" t="str">
            <v>KINGSTON HYDRO CORPORATION</v>
          </cell>
          <cell r="F1577">
            <v>87000213</v>
          </cell>
        </row>
        <row r="1578">
          <cell r="C1578">
            <v>1570</v>
          </cell>
          <cell r="D1578">
            <v>1993</v>
          </cell>
          <cell r="E1578" t="str">
            <v>KINGSVILLE PUBLIC UTILITY COMMISSION</v>
          </cell>
          <cell r="F1578">
            <v>3328303</v>
          </cell>
        </row>
        <row r="1579">
          <cell r="C1579">
            <v>1571</v>
          </cell>
          <cell r="D1579">
            <v>1993</v>
          </cell>
          <cell r="E1579" t="str">
            <v>KITCHENER-WILMOT HYDRO INC.</v>
          </cell>
          <cell r="F1579">
            <v>268704964</v>
          </cell>
        </row>
        <row r="1580">
          <cell r="C1580">
            <v>1572</v>
          </cell>
          <cell r="D1580">
            <v>1993</v>
          </cell>
          <cell r="E1580" t="str">
            <v>LAKESHORE TOWNSHIP HEC</v>
          </cell>
          <cell r="F1580">
            <v>2416230</v>
          </cell>
        </row>
        <row r="1581">
          <cell r="C1581">
            <v>1573</v>
          </cell>
          <cell r="D1581">
            <v>1993</v>
          </cell>
          <cell r="E1581" t="str">
            <v>LINCOLN HYDRO-ELECTRIC COMMISSION</v>
          </cell>
          <cell r="F1581">
            <v>3293575</v>
          </cell>
        </row>
        <row r="1582">
          <cell r="C1582">
            <v>1574</v>
          </cell>
          <cell r="D1582">
            <v>1993</v>
          </cell>
          <cell r="E1582" t="str">
            <v>LONDON HYDRO UTILITIES SERVICES INC.</v>
          </cell>
          <cell r="F1582">
            <v>180495149</v>
          </cell>
        </row>
        <row r="1583">
          <cell r="C1583">
            <v>1575</v>
          </cell>
          <cell r="D1583">
            <v>1993</v>
          </cell>
          <cell r="E1583" t="str">
            <v>MARKHAM HYDRO DISTRIBUTION INC.</v>
          </cell>
          <cell r="F1583">
            <v>152344065</v>
          </cell>
        </row>
        <row r="1584">
          <cell r="C1584">
            <v>1576</v>
          </cell>
          <cell r="D1584">
            <v>1993</v>
          </cell>
          <cell r="E1584" t="str">
            <v>MARTINTOWN HYDRO SYSTEM</v>
          </cell>
          <cell r="F1584">
            <v>97098</v>
          </cell>
        </row>
        <row r="1585">
          <cell r="C1585">
            <v>1577</v>
          </cell>
          <cell r="D1585">
            <v>1993</v>
          </cell>
          <cell r="E1585" t="str">
            <v>MIDLAND POWER UTILITY CORPORATION</v>
          </cell>
          <cell r="F1585">
            <v>15203814</v>
          </cell>
        </row>
        <row r="1586">
          <cell r="C1586">
            <v>1578</v>
          </cell>
          <cell r="D1586">
            <v>1993</v>
          </cell>
          <cell r="E1586" t="str">
            <v>MILDMAY HYDRO-ELECTRIC COMMISSION</v>
          </cell>
          <cell r="F1586">
            <v>575115</v>
          </cell>
        </row>
        <row r="1587">
          <cell r="C1587">
            <v>1579</v>
          </cell>
          <cell r="D1587">
            <v>1993</v>
          </cell>
          <cell r="E1587" t="str">
            <v>MILTON HYDRO DISTRIBUTION INC.</v>
          </cell>
          <cell r="F1587">
            <v>63248390</v>
          </cell>
        </row>
        <row r="1588">
          <cell r="C1588">
            <v>1580</v>
          </cell>
          <cell r="D1588">
            <v>1993</v>
          </cell>
          <cell r="E1588" t="str">
            <v>NEPEAN HYDRO ELECTRIC COMMISSION</v>
          </cell>
          <cell r="F1588">
            <v>64521360</v>
          </cell>
        </row>
        <row r="1589">
          <cell r="C1589">
            <v>1581</v>
          </cell>
          <cell r="D1589">
            <v>1993</v>
          </cell>
          <cell r="E1589" t="str">
            <v>NA</v>
          </cell>
          <cell r="F1589">
            <v>95032</v>
          </cell>
        </row>
        <row r="1590">
          <cell r="C1590">
            <v>1582</v>
          </cell>
          <cell r="D1590">
            <v>1993</v>
          </cell>
          <cell r="E1590" t="str">
            <v>NEWMARKET HYDRO LTD.</v>
          </cell>
          <cell r="F1590">
            <v>41305207</v>
          </cell>
        </row>
        <row r="1591">
          <cell r="C1591">
            <v>1583</v>
          </cell>
          <cell r="D1591">
            <v>1993</v>
          </cell>
          <cell r="E1591" t="str">
            <v>NIAGARA FALLS HYDRO INC.</v>
          </cell>
          <cell r="F1591">
            <v>100079270</v>
          </cell>
        </row>
        <row r="1592">
          <cell r="C1592">
            <v>1584</v>
          </cell>
          <cell r="D1592">
            <v>1993</v>
          </cell>
          <cell r="E1592" t="str">
            <v>NIAGARA-ON-THE-LAKE HYDRO INC.</v>
          </cell>
          <cell r="F1592">
            <v>34475820</v>
          </cell>
        </row>
        <row r="1593">
          <cell r="C1593">
            <v>1585</v>
          </cell>
          <cell r="D1593">
            <v>1993</v>
          </cell>
          <cell r="E1593" t="str">
            <v>NORFOLK POWER DISTRIBUTION INC.</v>
          </cell>
          <cell r="F1593">
            <v>445894</v>
          </cell>
        </row>
        <row r="1594">
          <cell r="C1594">
            <v>1586</v>
          </cell>
          <cell r="D1594">
            <v>1993</v>
          </cell>
          <cell r="E1594" t="str">
            <v>NORTH BAY HYDRO DISTRIBUTION LIMITED</v>
          </cell>
          <cell r="F1594">
            <v>106092282</v>
          </cell>
        </row>
        <row r="1595">
          <cell r="C1595">
            <v>1587</v>
          </cell>
          <cell r="D1595">
            <v>1993</v>
          </cell>
          <cell r="E1595" t="str">
            <v>OAKVILLE HYDRO ELECTRICITY DISTRIBUTION INC.</v>
          </cell>
          <cell r="F1595">
            <v>103842384</v>
          </cell>
        </row>
        <row r="1596">
          <cell r="C1596">
            <v>1588</v>
          </cell>
          <cell r="D1596">
            <v>1993</v>
          </cell>
          <cell r="E1596" t="str">
            <v>ORANGEVILLE HYDRO LIMITED</v>
          </cell>
          <cell r="F1596">
            <v>25598574</v>
          </cell>
        </row>
        <row r="1597">
          <cell r="C1597">
            <v>1589</v>
          </cell>
          <cell r="D1597">
            <v>1993</v>
          </cell>
          <cell r="E1597" t="str">
            <v>ORILLIA POWER DISTRIBUTION CORPORATION</v>
          </cell>
          <cell r="F1597">
            <v>42204492</v>
          </cell>
        </row>
        <row r="1598">
          <cell r="C1598">
            <v>1590</v>
          </cell>
          <cell r="D1598">
            <v>1993</v>
          </cell>
          <cell r="E1598" t="str">
            <v>OSHAWA PUC NETWORKS INC.</v>
          </cell>
          <cell r="F1598">
            <v>127219112</v>
          </cell>
        </row>
        <row r="1599">
          <cell r="C1599">
            <v>1591</v>
          </cell>
          <cell r="D1599">
            <v>1993</v>
          </cell>
          <cell r="E1599" t="str">
            <v>PARRY SOUND POWER CORPORATION</v>
          </cell>
          <cell r="F1599">
            <v>11581668</v>
          </cell>
        </row>
        <row r="1600">
          <cell r="C1600">
            <v>1592</v>
          </cell>
          <cell r="D1600">
            <v>1993</v>
          </cell>
          <cell r="E1600" t="str">
            <v>PETERBOROUGH UTILITIES COMMISSION</v>
          </cell>
          <cell r="F1600">
            <v>56796586</v>
          </cell>
        </row>
        <row r="1601">
          <cell r="C1601">
            <v>1593</v>
          </cell>
          <cell r="D1601">
            <v>1993</v>
          </cell>
          <cell r="E1601" t="str">
            <v>POLICE VILLAGE OF APPLE HILL HYDRO SYSTEM</v>
          </cell>
          <cell r="F1601">
            <v>86515</v>
          </cell>
        </row>
        <row r="1602">
          <cell r="C1602">
            <v>1594</v>
          </cell>
          <cell r="D1602">
            <v>1993</v>
          </cell>
          <cell r="E1602" t="str">
            <v>POLICE VILLAGE OF AVONMORE HYDRO SYSTEM</v>
          </cell>
          <cell r="F1602">
            <v>86210</v>
          </cell>
        </row>
        <row r="1603">
          <cell r="C1603">
            <v>1595</v>
          </cell>
          <cell r="D1603">
            <v>1993</v>
          </cell>
          <cell r="E1603" t="str">
            <v>POLICE VILLAGE OF COMBER HYDRO SYSTEM</v>
          </cell>
          <cell r="F1603">
            <v>261962</v>
          </cell>
        </row>
        <row r="1604">
          <cell r="C1604">
            <v>1596</v>
          </cell>
          <cell r="D1604">
            <v>1993</v>
          </cell>
          <cell r="E1604" t="str">
            <v>POLICE VILLAGE OF DUBLIN HYDRO SYSTEM</v>
          </cell>
          <cell r="F1604">
            <v>124215</v>
          </cell>
        </row>
        <row r="1605">
          <cell r="C1605">
            <v>1597</v>
          </cell>
          <cell r="D1605">
            <v>1993</v>
          </cell>
          <cell r="E1605" t="str">
            <v>POLICE VILLAGE OF GRANTON HYDRO SYSTEM</v>
          </cell>
          <cell r="F1605">
            <v>136847</v>
          </cell>
        </row>
        <row r="1606">
          <cell r="C1606">
            <v>1598</v>
          </cell>
          <cell r="D1606">
            <v>1993</v>
          </cell>
          <cell r="E1606" t="str">
            <v>CHATHAM-KENT HYDRO INC.</v>
          </cell>
          <cell r="F1606">
            <v>128626</v>
          </cell>
        </row>
        <row r="1607">
          <cell r="C1607">
            <v>1599</v>
          </cell>
          <cell r="D1607">
            <v>1993</v>
          </cell>
          <cell r="E1607" t="str">
            <v>POLICE VILLAGE OF MOOREFIELD HYDRO SYSTEM</v>
          </cell>
          <cell r="F1607">
            <v>130127</v>
          </cell>
        </row>
        <row r="1608">
          <cell r="C1608">
            <v>1600</v>
          </cell>
          <cell r="D1608">
            <v>1993</v>
          </cell>
          <cell r="E1608" t="str">
            <v>POLICE VILLAGE OF PRICEVILLE HYDRO SYSTEM</v>
          </cell>
          <cell r="F1608">
            <v>116739</v>
          </cell>
        </row>
        <row r="1609">
          <cell r="C1609">
            <v>1601</v>
          </cell>
          <cell r="D1609">
            <v>1993</v>
          </cell>
          <cell r="E1609" t="str">
            <v>CANADIAN NIAGARA POWER INC.</v>
          </cell>
          <cell r="F1609">
            <v>25485930</v>
          </cell>
        </row>
        <row r="1610">
          <cell r="C1610">
            <v>1602</v>
          </cell>
          <cell r="D1610">
            <v>1993</v>
          </cell>
          <cell r="E1610" t="str">
            <v>CHATHAM-KENT HYDRO INC.</v>
          </cell>
          <cell r="F1610">
            <v>27804820</v>
          </cell>
        </row>
        <row r="1611">
          <cell r="C1611">
            <v>1603</v>
          </cell>
          <cell r="D1611">
            <v>1993</v>
          </cell>
          <cell r="E1611" t="str">
            <v>PUBLIC UTILITIES COMMISSION OF THE CITY OF BARRIE</v>
          </cell>
          <cell r="F1611">
            <v>78274338</v>
          </cell>
        </row>
        <row r="1612">
          <cell r="C1612">
            <v>1604</v>
          </cell>
          <cell r="D1612">
            <v>1993</v>
          </cell>
          <cell r="E1612" t="str">
            <v>PUBLIC UTILITIES COMMISSION OF THE CITY OF OWEN SOUND</v>
          </cell>
          <cell r="F1612">
            <v>11371599</v>
          </cell>
        </row>
        <row r="1613">
          <cell r="C1613">
            <v>1605</v>
          </cell>
          <cell r="D1613">
            <v>1993</v>
          </cell>
          <cell r="E1613" t="str">
            <v>PUBLIC UTILITIES COMMISSION OF THE CITY OF TRENTON</v>
          </cell>
          <cell r="F1613">
            <v>11338706</v>
          </cell>
        </row>
        <row r="1614">
          <cell r="C1614">
            <v>1606</v>
          </cell>
          <cell r="D1614">
            <v>1993</v>
          </cell>
          <cell r="E1614" t="str">
            <v>PUBLIC UTILITIES COMMISSION OF THE TOWN OF ALEXANDRIA</v>
          </cell>
          <cell r="F1614">
            <v>2439682</v>
          </cell>
        </row>
        <row r="1615">
          <cell r="C1615">
            <v>1607</v>
          </cell>
          <cell r="D1615">
            <v>1993</v>
          </cell>
          <cell r="E1615" t="str">
            <v>CHATHAM-KENT HYDRO INC.</v>
          </cell>
          <cell r="F1615">
            <v>1299615</v>
          </cell>
        </row>
        <row r="1616">
          <cell r="C1616">
            <v>1608</v>
          </cell>
          <cell r="D1616">
            <v>1993</v>
          </cell>
          <cell r="E1616" t="str">
            <v>PUBLIC UTILITIES COMMISSION OF THE TOWN OF CAMPBELLFORD</v>
          </cell>
          <cell r="F1616">
            <v>3204779</v>
          </cell>
        </row>
        <row r="1617">
          <cell r="C1617">
            <v>1609</v>
          </cell>
          <cell r="D1617">
            <v>1993</v>
          </cell>
          <cell r="E1617" t="str">
            <v>PUBLIC UTILITIES COMMISSION OF THE TOWN OF CHESLEY</v>
          </cell>
          <cell r="F1617">
            <v>1573324</v>
          </cell>
        </row>
        <row r="1618">
          <cell r="C1618">
            <v>1610</v>
          </cell>
          <cell r="D1618">
            <v>1993</v>
          </cell>
          <cell r="E1618" t="str">
            <v>LAKEFRONT UTILITIES INC.</v>
          </cell>
          <cell r="F1618">
            <v>9326279</v>
          </cell>
        </row>
        <row r="1619">
          <cell r="C1619">
            <v>1611</v>
          </cell>
          <cell r="D1619">
            <v>1993</v>
          </cell>
          <cell r="E1619" t="str">
            <v>CENTRE WELLINGTON HYDRO LTD.</v>
          </cell>
          <cell r="F1619">
            <v>4898882</v>
          </cell>
        </row>
        <row r="1620">
          <cell r="C1620">
            <v>1612</v>
          </cell>
          <cell r="D1620">
            <v>1993</v>
          </cell>
          <cell r="E1620" t="str">
            <v>WEST COAST HURON ENERGY INC.</v>
          </cell>
          <cell r="F1620">
            <v>4761086</v>
          </cell>
        </row>
        <row r="1621">
          <cell r="C1621">
            <v>1613</v>
          </cell>
          <cell r="D1621">
            <v>1993</v>
          </cell>
          <cell r="E1621" t="str">
            <v>ESPANOLA REGIONAL HYDRO DISTRIBUTION CORPORATION</v>
          </cell>
          <cell r="F1621">
            <v>456021</v>
          </cell>
        </row>
        <row r="1622">
          <cell r="C1622">
            <v>1614</v>
          </cell>
          <cell r="D1622">
            <v>1993</v>
          </cell>
          <cell r="E1622" t="str">
            <v>PUBLIC UTILITIES COMMISSION OF THE TOWN OF MITCHELL</v>
          </cell>
          <cell r="F1622">
            <v>2422348</v>
          </cell>
        </row>
        <row r="1623">
          <cell r="C1623">
            <v>1615</v>
          </cell>
          <cell r="D1623">
            <v>1993</v>
          </cell>
          <cell r="E1623" t="str">
            <v>WELLINGTON NORTH POWER INC.</v>
          </cell>
          <cell r="F1623">
            <v>2510719</v>
          </cell>
        </row>
        <row r="1624">
          <cell r="C1624">
            <v>1616</v>
          </cell>
          <cell r="D1624">
            <v>1993</v>
          </cell>
          <cell r="E1624" t="str">
            <v>PUBLIC UTILITIES COMMISSION OF THE TOWN OF PALMERSTON</v>
          </cell>
          <cell r="F1624">
            <v>1225054</v>
          </cell>
        </row>
        <row r="1625">
          <cell r="C1625">
            <v>1617</v>
          </cell>
          <cell r="D1625">
            <v>1993</v>
          </cell>
          <cell r="E1625" t="str">
            <v>BRANT COUNTY POWER INC.</v>
          </cell>
          <cell r="F1625">
            <v>5651935</v>
          </cell>
        </row>
        <row r="1626">
          <cell r="C1626">
            <v>1618</v>
          </cell>
          <cell r="D1626">
            <v>1993</v>
          </cell>
          <cell r="E1626" t="str">
            <v>PUBLIC UTILITIES COMMISSION OF THE TOWN OF PICTON</v>
          </cell>
          <cell r="F1626">
            <v>2792499</v>
          </cell>
        </row>
        <row r="1627">
          <cell r="C1627">
            <v>1619</v>
          </cell>
          <cell r="D1627">
            <v>1993</v>
          </cell>
          <cell r="E1627" t="str">
            <v>CHATHAM-KENT HYDRO INC.</v>
          </cell>
          <cell r="F1627">
            <v>1252115</v>
          </cell>
        </row>
        <row r="1628">
          <cell r="C1628">
            <v>1620</v>
          </cell>
          <cell r="D1628">
            <v>1993</v>
          </cell>
          <cell r="E1628" t="str">
            <v>PUBLIC UTILITIES COMMISSION OF THE TOWN OF SOUTHAMPTON</v>
          </cell>
          <cell r="F1628">
            <v>2220503</v>
          </cell>
        </row>
        <row r="1629">
          <cell r="C1629">
            <v>1621</v>
          </cell>
          <cell r="D1629">
            <v>1993</v>
          </cell>
          <cell r="E1629" t="str">
            <v>ESSEX POWERLINES CORPORATION</v>
          </cell>
          <cell r="F1629">
            <v>6049263</v>
          </cell>
        </row>
        <row r="1630">
          <cell r="C1630">
            <v>1622</v>
          </cell>
          <cell r="D1630">
            <v>1993</v>
          </cell>
          <cell r="E1630" t="str">
            <v>CHATHAM-KENT HYDRO INC.</v>
          </cell>
          <cell r="F1630">
            <v>2085482</v>
          </cell>
        </row>
        <row r="1631">
          <cell r="C1631">
            <v>1623</v>
          </cell>
          <cell r="D1631">
            <v>1993</v>
          </cell>
          <cell r="E1631" t="str">
            <v>WELLINGTON NORTH POWER INC.</v>
          </cell>
          <cell r="F1631">
            <v>1036494</v>
          </cell>
        </row>
        <row r="1632">
          <cell r="C1632">
            <v>1624</v>
          </cell>
          <cell r="D1632">
            <v>1993</v>
          </cell>
          <cell r="E1632" t="str">
            <v>PUBLIC UTILITIES COMMISSION OF THE VILLAGE OF BELMONT</v>
          </cell>
          <cell r="F1632">
            <v>746648</v>
          </cell>
        </row>
        <row r="1633">
          <cell r="C1633">
            <v>1625</v>
          </cell>
          <cell r="D1633">
            <v>1993</v>
          </cell>
          <cell r="E1633" t="str">
            <v>PUBLIC UTILITIES COMMISSION OF THE VILLAGE OF LANCASTER</v>
          </cell>
          <cell r="F1633">
            <v>374167</v>
          </cell>
        </row>
        <row r="1634">
          <cell r="C1634">
            <v>1626</v>
          </cell>
          <cell r="D1634">
            <v>1993</v>
          </cell>
          <cell r="E1634" t="str">
            <v>PUBLIC UTILITIES COMMISSION OF THE VILLAGE OF PORT MCNICOLL</v>
          </cell>
          <cell r="F1634">
            <v>840048</v>
          </cell>
        </row>
        <row r="1635">
          <cell r="C1635">
            <v>1627</v>
          </cell>
          <cell r="D1635">
            <v>1993</v>
          </cell>
          <cell r="E1635" t="str">
            <v>PUBLIC UTILITIES COMMISSION OF THE VILLAGE OF PORT STANLEY</v>
          </cell>
          <cell r="F1635">
            <v>820258</v>
          </cell>
        </row>
        <row r="1636">
          <cell r="C1636">
            <v>1628</v>
          </cell>
          <cell r="D1636">
            <v>1993</v>
          </cell>
          <cell r="E1636" t="str">
            <v>CHATHAM-KENT HYDRO INC.</v>
          </cell>
          <cell r="F1636">
            <v>315134</v>
          </cell>
        </row>
        <row r="1637">
          <cell r="C1637">
            <v>1629</v>
          </cell>
          <cell r="D1637">
            <v>1993</v>
          </cell>
          <cell r="E1637" t="str">
            <v>RIDEAU ST. LAWRENCE DISTRIBUTION INC.</v>
          </cell>
          <cell r="F1637">
            <v>641807</v>
          </cell>
        </row>
        <row r="1638">
          <cell r="C1638">
            <v>1630</v>
          </cell>
          <cell r="D1638">
            <v>1993</v>
          </cell>
          <cell r="E1638" t="str">
            <v>CHATHAM-KENT HYDRO INC.</v>
          </cell>
          <cell r="F1638">
            <v>708357</v>
          </cell>
        </row>
        <row r="1639">
          <cell r="C1639">
            <v>1631</v>
          </cell>
          <cell r="D1639">
            <v>1993</v>
          </cell>
          <cell r="E1639" t="str">
            <v>PUBLIC UTILITY COMMISSION OF THE VILLAGE OF WEST LORNE</v>
          </cell>
          <cell r="F1639">
            <v>866269</v>
          </cell>
        </row>
        <row r="1640">
          <cell r="C1640">
            <v>1632</v>
          </cell>
          <cell r="D1640">
            <v>1993</v>
          </cell>
          <cell r="E1640" t="str">
            <v>REMARA-BRECHIN HYDRO</v>
          </cell>
          <cell r="F1640">
            <v>100874</v>
          </cell>
        </row>
        <row r="1641">
          <cell r="C1641">
            <v>1633</v>
          </cell>
          <cell r="D1641">
            <v>1993</v>
          </cell>
          <cell r="E1641" t="str">
            <v>RENFREW HYDRO INC.</v>
          </cell>
          <cell r="F1641">
            <v>12154692</v>
          </cell>
        </row>
        <row r="1642">
          <cell r="C1642">
            <v>1634</v>
          </cell>
          <cell r="D1642">
            <v>1993</v>
          </cell>
          <cell r="E1642" t="str">
            <v>RICHMOND HILL HYDRO INC.</v>
          </cell>
          <cell r="F1642">
            <v>105421017</v>
          </cell>
        </row>
        <row r="1643">
          <cell r="C1643">
            <v>1635</v>
          </cell>
          <cell r="D1643">
            <v>1993</v>
          </cell>
          <cell r="E1643" t="str">
            <v>RIPLEY PUBLIC UTILITIES COMMISSION</v>
          </cell>
          <cell r="F1643">
            <v>264551</v>
          </cell>
        </row>
        <row r="1644">
          <cell r="C1644">
            <v>1636</v>
          </cell>
          <cell r="D1644">
            <v>1993</v>
          </cell>
          <cell r="E1644" t="str">
            <v>RODNEY PUBLIC UTILITIES COMMISSION</v>
          </cell>
          <cell r="F1644">
            <v>286063</v>
          </cell>
        </row>
        <row r="1645">
          <cell r="C1645">
            <v>1637</v>
          </cell>
          <cell r="D1645">
            <v>1993</v>
          </cell>
          <cell r="E1645" t="str">
            <v>SIOUX LOOKOUT HYDRO INC.</v>
          </cell>
          <cell r="F1645">
            <v>3326321</v>
          </cell>
        </row>
        <row r="1646">
          <cell r="C1646">
            <v>1638</v>
          </cell>
          <cell r="D1646">
            <v>1993</v>
          </cell>
          <cell r="E1646" t="str">
            <v>ST. CATHARINES HYDRO UTILITY SERVICES INC.</v>
          </cell>
          <cell r="F1646">
            <v>68859396</v>
          </cell>
        </row>
        <row r="1647">
          <cell r="C1647">
            <v>1639</v>
          </cell>
          <cell r="D1647">
            <v>1993</v>
          </cell>
          <cell r="E1647" t="str">
            <v>ST. THOMAS ENERGY INC.</v>
          </cell>
          <cell r="F1647">
            <v>26721758</v>
          </cell>
        </row>
        <row r="1648">
          <cell r="C1648">
            <v>1640</v>
          </cell>
          <cell r="D1648">
            <v>1993</v>
          </cell>
          <cell r="E1648" t="str">
            <v>FESTIVAL HYDRO INC.</v>
          </cell>
          <cell r="F1648">
            <v>25310159</v>
          </cell>
        </row>
        <row r="1649">
          <cell r="C1649">
            <v>1641</v>
          </cell>
          <cell r="D1649">
            <v>1993</v>
          </cell>
          <cell r="E1649" t="str">
            <v>MIDDLESEX POWER DISTRIBUTION CORPORATION</v>
          </cell>
          <cell r="F1649">
            <v>4728386</v>
          </cell>
        </row>
        <row r="1650">
          <cell r="C1650">
            <v>1642</v>
          </cell>
          <cell r="D1650">
            <v>1993</v>
          </cell>
          <cell r="E1650" t="str">
            <v>GREATER SUDBURY HYDRO INC.</v>
          </cell>
          <cell r="F1650">
            <v>72488638</v>
          </cell>
        </row>
        <row r="1651">
          <cell r="C1651">
            <v>1643</v>
          </cell>
          <cell r="D1651">
            <v>1993</v>
          </cell>
          <cell r="E1651" t="str">
            <v>TARA HYDRO-ELECTRIC SYSTEM</v>
          </cell>
          <cell r="F1651">
            <v>365055</v>
          </cell>
        </row>
        <row r="1652">
          <cell r="C1652">
            <v>1644</v>
          </cell>
          <cell r="D1652">
            <v>1993</v>
          </cell>
          <cell r="E1652" t="str">
            <v>TEESWATER HYDRO-ELECTRIC COMMISSION</v>
          </cell>
          <cell r="F1652">
            <v>471718</v>
          </cell>
        </row>
        <row r="1653">
          <cell r="C1653">
            <v>1645</v>
          </cell>
          <cell r="D1653">
            <v>1993</v>
          </cell>
          <cell r="E1653" t="str">
            <v>TERRACE BAY SUPERIOR WIRES INC.</v>
          </cell>
          <cell r="F1653">
            <v>1106406</v>
          </cell>
        </row>
        <row r="1654">
          <cell r="C1654">
            <v>1646</v>
          </cell>
          <cell r="D1654">
            <v>1993</v>
          </cell>
          <cell r="E1654" t="str">
            <v>ESPANOLA REGIONAL HYDRO DISTRIBUTION CORPORATION</v>
          </cell>
          <cell r="F1654">
            <v>2076004</v>
          </cell>
        </row>
        <row r="1655">
          <cell r="C1655">
            <v>1647</v>
          </cell>
          <cell r="D1655">
            <v>1993</v>
          </cell>
          <cell r="E1655" t="str">
            <v>COLLUS POWER CORPORATION</v>
          </cell>
          <cell r="F1655">
            <v>7397996</v>
          </cell>
        </row>
        <row r="1656">
          <cell r="C1656">
            <v>1648</v>
          </cell>
          <cell r="D1656">
            <v>1993</v>
          </cell>
          <cell r="E1656" t="str">
            <v>THUNDER BAY HYDRO ELECTRICITY DISTRIBUTION INC.</v>
          </cell>
          <cell r="F1656">
            <v>80120086</v>
          </cell>
        </row>
        <row r="1657">
          <cell r="C1657">
            <v>1649</v>
          </cell>
          <cell r="D1657">
            <v>1993</v>
          </cell>
          <cell r="E1657" t="str">
            <v>TILLSONBURG HYDRO INC.</v>
          </cell>
          <cell r="F1657">
            <v>16820644</v>
          </cell>
        </row>
        <row r="1658">
          <cell r="C1658">
            <v>1650</v>
          </cell>
          <cell r="D1658">
            <v>1993</v>
          </cell>
          <cell r="E1658" t="str">
            <v>TOWNSHIP OF MCGARRY HYDRO SYSTEM</v>
          </cell>
          <cell r="F1658">
            <v>314485</v>
          </cell>
        </row>
        <row r="1659">
          <cell r="C1659">
            <v>1651</v>
          </cell>
          <cell r="D1659">
            <v>1993</v>
          </cell>
          <cell r="E1659" t="str">
            <v>VILLAGE OF BARRY'S BAY HYDRO SYSTEM</v>
          </cell>
          <cell r="F1659">
            <v>611102</v>
          </cell>
        </row>
        <row r="1660">
          <cell r="C1660">
            <v>1652</v>
          </cell>
          <cell r="D1660">
            <v>1993</v>
          </cell>
          <cell r="E1660" t="str">
            <v>VILLAGE OF BLOOMFIELD HYDRO SYSTEM</v>
          </cell>
          <cell r="F1660">
            <v>273300</v>
          </cell>
        </row>
        <row r="1661">
          <cell r="C1661">
            <v>1653</v>
          </cell>
          <cell r="D1661">
            <v>1993</v>
          </cell>
          <cell r="E1661" t="str">
            <v>RIDEAU ST. LAWRENCE DISTRIBUTION INC.</v>
          </cell>
          <cell r="F1661">
            <v>694857</v>
          </cell>
        </row>
        <row r="1662">
          <cell r="C1662">
            <v>1654</v>
          </cell>
          <cell r="D1662">
            <v>1993</v>
          </cell>
          <cell r="E1662" t="str">
            <v>VILLAGE OF CHESTERVILLE HYDRO SYSTEM</v>
          </cell>
          <cell r="F1662">
            <v>983888</v>
          </cell>
        </row>
        <row r="1663">
          <cell r="C1663">
            <v>1655</v>
          </cell>
          <cell r="D1663">
            <v>1993</v>
          </cell>
          <cell r="E1663" t="str">
            <v>VILLAGE OF CREEMORE HYDRO SYSTEM</v>
          </cell>
          <cell r="F1663">
            <v>496276</v>
          </cell>
        </row>
        <row r="1664">
          <cell r="C1664">
            <v>1656</v>
          </cell>
          <cell r="D1664">
            <v>1993</v>
          </cell>
          <cell r="E1664" t="str">
            <v>CHATHAM-KENT HYDRO INC.</v>
          </cell>
          <cell r="F1664">
            <v>206656</v>
          </cell>
        </row>
        <row r="1665">
          <cell r="C1665">
            <v>1657</v>
          </cell>
          <cell r="D1665">
            <v>1993</v>
          </cell>
          <cell r="E1665" t="str">
            <v>VILLAGE OF FLESHERTON HYDRO SYSTEM</v>
          </cell>
          <cell r="F1665">
            <v>346434</v>
          </cell>
        </row>
        <row r="1666">
          <cell r="C1666">
            <v>1658</v>
          </cell>
          <cell r="D1666">
            <v>1993</v>
          </cell>
          <cell r="E1666" t="str">
            <v>RIDEAU ST. LAWRENCE DISTRIBUTION INC.</v>
          </cell>
          <cell r="F1666">
            <v>751759</v>
          </cell>
        </row>
        <row r="1667">
          <cell r="C1667">
            <v>1659</v>
          </cell>
          <cell r="D1667">
            <v>1993</v>
          </cell>
          <cell r="E1667" t="str">
            <v>VILLAGE OF LUCKNOW HYDRO SYSTEM</v>
          </cell>
          <cell r="F1667">
            <v>825245</v>
          </cell>
        </row>
        <row r="1668">
          <cell r="C1668">
            <v>1660</v>
          </cell>
          <cell r="D1668">
            <v>1993</v>
          </cell>
          <cell r="E1668" t="str">
            <v>VILLAGE OF MAXVILLE HYDRO SYSTEM</v>
          </cell>
          <cell r="F1668">
            <v>407757</v>
          </cell>
        </row>
        <row r="1669">
          <cell r="C1669">
            <v>1661</v>
          </cell>
          <cell r="D1669">
            <v>1993</v>
          </cell>
          <cell r="E1669" t="str">
            <v>WATERLOO NORTH HYDRO INC.</v>
          </cell>
          <cell r="F1669">
            <v>160001888</v>
          </cell>
        </row>
        <row r="1670">
          <cell r="C1670">
            <v>1662</v>
          </cell>
          <cell r="D1670">
            <v>1993</v>
          </cell>
          <cell r="E1670" t="str">
            <v>WAUBAUSHENE PUBLIC UTILITIES COMMISSION</v>
          </cell>
          <cell r="F1670">
            <v>448623</v>
          </cell>
        </row>
        <row r="1671">
          <cell r="C1671">
            <v>1663</v>
          </cell>
          <cell r="D1671">
            <v>1993</v>
          </cell>
          <cell r="E1671" t="str">
            <v>WELLAND HYDRO-ELECTRIC SYSTEM CORP.</v>
          </cell>
          <cell r="F1671">
            <v>43479268</v>
          </cell>
        </row>
        <row r="1672">
          <cell r="C1672">
            <v>1664</v>
          </cell>
          <cell r="D1672">
            <v>1993</v>
          </cell>
          <cell r="E1672" t="str">
            <v>NA</v>
          </cell>
          <cell r="F1672">
            <v>891636</v>
          </cell>
        </row>
        <row r="1673">
          <cell r="C1673">
            <v>1665</v>
          </cell>
          <cell r="D1673">
            <v>1993</v>
          </cell>
          <cell r="E1673" t="str">
            <v>WHITBY HYDRO ELECTRIC CORPORATION</v>
          </cell>
          <cell r="F1673">
            <v>95505340</v>
          </cell>
        </row>
        <row r="1674">
          <cell r="C1674">
            <v>1666</v>
          </cell>
          <cell r="D1674">
            <v>1993</v>
          </cell>
          <cell r="E1674" t="str">
            <v>RIDEAU ST. LAWRENCE DISTRIBUTION INC.</v>
          </cell>
          <cell r="F1674">
            <v>172010</v>
          </cell>
        </row>
        <row r="1675">
          <cell r="C1675">
            <v>1667</v>
          </cell>
          <cell r="D1675">
            <v>1993</v>
          </cell>
          <cell r="E1675" t="str">
            <v>WINCHESTER HYDRO COMMISSION</v>
          </cell>
          <cell r="F1675">
            <v>1541169</v>
          </cell>
        </row>
        <row r="1676">
          <cell r="C1676">
            <v>1668</v>
          </cell>
          <cell r="D1676">
            <v>1993</v>
          </cell>
          <cell r="E1676" t="str">
            <v>ENWIN UTILITIES LTD.</v>
          </cell>
          <cell r="F1676">
            <v>124361535</v>
          </cell>
        </row>
        <row r="1677">
          <cell r="C1677">
            <v>1669</v>
          </cell>
          <cell r="D1677">
            <v>1993</v>
          </cell>
          <cell r="E1677" t="str">
            <v>WOODSTOCK HYDRO SERVICES INC.</v>
          </cell>
          <cell r="F1677">
            <v>30715096</v>
          </cell>
        </row>
        <row r="1678">
          <cell r="C1678">
            <v>1670</v>
          </cell>
          <cell r="F1678">
            <v>7852222014</v>
          </cell>
        </row>
        <row r="1679">
          <cell r="C1679">
            <v>1671</v>
          </cell>
          <cell r="F1679">
            <v>0</v>
          </cell>
        </row>
        <row r="1680">
          <cell r="C1680">
            <v>1672</v>
          </cell>
          <cell r="F1680">
            <v>0</v>
          </cell>
        </row>
        <row r="1681">
          <cell r="C1681">
            <v>1673</v>
          </cell>
          <cell r="F1681">
            <v>56864</v>
          </cell>
        </row>
        <row r="1682">
          <cell r="C1682">
            <v>1674</v>
          </cell>
          <cell r="F1682">
            <v>0</v>
          </cell>
        </row>
        <row r="1683">
          <cell r="C1683">
            <v>1675</v>
          </cell>
          <cell r="F1683">
            <v>0</v>
          </cell>
        </row>
        <row r="1684">
          <cell r="C1684">
            <v>1676</v>
          </cell>
          <cell r="F1684">
            <v>58540</v>
          </cell>
        </row>
        <row r="1685">
          <cell r="C1685">
            <v>1677</v>
          </cell>
          <cell r="F1685">
            <v>0</v>
          </cell>
        </row>
        <row r="1686">
          <cell r="C1686">
            <v>1678</v>
          </cell>
          <cell r="D1686">
            <v>1994</v>
          </cell>
          <cell r="E1686" t="str">
            <v>POWERSTREAM INC.</v>
          </cell>
          <cell r="F1686">
            <v>254021</v>
          </cell>
        </row>
        <row r="1687">
          <cell r="C1687">
            <v>1679</v>
          </cell>
          <cell r="D1687">
            <v>1994</v>
          </cell>
          <cell r="E1687" t="str">
            <v>POWERSTREAM INC.</v>
          </cell>
          <cell r="F1687">
            <v>10595657</v>
          </cell>
        </row>
        <row r="1688">
          <cell r="C1688">
            <v>1680</v>
          </cell>
          <cell r="D1688">
            <v>1994</v>
          </cell>
          <cell r="E1688" t="str">
            <v>POWERSTREAM INC.</v>
          </cell>
          <cell r="F1688">
            <v>4334335</v>
          </cell>
        </row>
        <row r="1689">
          <cell r="C1689">
            <v>1681</v>
          </cell>
          <cell r="D1689">
            <v>1994</v>
          </cell>
          <cell r="E1689" t="str">
            <v>BLUEWATER POWER DISTRIBUTION CORPORATION</v>
          </cell>
          <cell r="F1689">
            <v>334808</v>
          </cell>
        </row>
        <row r="1690">
          <cell r="C1690">
            <v>1682</v>
          </cell>
          <cell r="D1690">
            <v>1994</v>
          </cell>
          <cell r="E1690" t="str">
            <v>BLUEWATER POWER DISTRIBUTION CORPORATION</v>
          </cell>
          <cell r="F1690">
            <v>179649</v>
          </cell>
        </row>
        <row r="1691">
          <cell r="C1691">
            <v>1683</v>
          </cell>
          <cell r="D1691">
            <v>1994</v>
          </cell>
          <cell r="E1691" t="str">
            <v>BLUEWATER POWER DISTRIBUTION CORPORATION</v>
          </cell>
          <cell r="F1691">
            <v>785257</v>
          </cell>
        </row>
        <row r="1692">
          <cell r="C1692">
            <v>1684</v>
          </cell>
          <cell r="D1692">
            <v>1994</v>
          </cell>
          <cell r="E1692" t="str">
            <v>BLUEWATER POWER DISTRIBUTION CORPORATION</v>
          </cell>
          <cell r="F1692">
            <v>3730462</v>
          </cell>
        </row>
        <row r="1693">
          <cell r="C1693">
            <v>1685</v>
          </cell>
          <cell r="D1693">
            <v>1994</v>
          </cell>
          <cell r="E1693" t="str">
            <v>BLUEWATER POWER DISTRIBUTION CORPORATION</v>
          </cell>
          <cell r="F1693">
            <v>854274</v>
          </cell>
        </row>
        <row r="1694">
          <cell r="C1694">
            <v>1686</v>
          </cell>
          <cell r="D1694">
            <v>1994</v>
          </cell>
          <cell r="E1694" t="str">
            <v>COOPERATIVE HYDRO EMBRUN INC.</v>
          </cell>
          <cell r="F1694">
            <v>2195431</v>
          </cell>
        </row>
        <row r="1695">
          <cell r="C1695">
            <v>1687</v>
          </cell>
          <cell r="D1695">
            <v>1994</v>
          </cell>
          <cell r="E1695" t="str">
            <v>ENERSOURCE HYDRO MISSISSAUGA INC.</v>
          </cell>
          <cell r="F1695">
            <v>424092976</v>
          </cell>
        </row>
        <row r="1696">
          <cell r="C1696">
            <v>1688</v>
          </cell>
          <cell r="D1696">
            <v>1994</v>
          </cell>
          <cell r="E1696" t="str">
            <v>ERIE THAMES POWERLINES CORPORATION</v>
          </cell>
          <cell r="F1696">
            <v>1140926</v>
          </cell>
        </row>
        <row r="1697">
          <cell r="C1697">
            <v>1689</v>
          </cell>
          <cell r="D1697">
            <v>1994</v>
          </cell>
          <cell r="E1697" t="str">
            <v>ERIE THAMES POWERLINES CORPORATION</v>
          </cell>
          <cell r="F1697">
            <v>7102027</v>
          </cell>
        </row>
        <row r="1698">
          <cell r="C1698">
            <v>1690</v>
          </cell>
          <cell r="D1698">
            <v>1994</v>
          </cell>
          <cell r="E1698" t="str">
            <v>ERIE THAMES POWERLINES CORPORATION</v>
          </cell>
          <cell r="F1698">
            <v>1558709</v>
          </cell>
        </row>
        <row r="1699">
          <cell r="C1699">
            <v>1691</v>
          </cell>
          <cell r="D1699">
            <v>1994</v>
          </cell>
          <cell r="E1699" t="str">
            <v>ERIE THAMES POWERLINES CORPORATION</v>
          </cell>
          <cell r="F1699">
            <v>421304</v>
          </cell>
        </row>
        <row r="1700">
          <cell r="C1700">
            <v>1692</v>
          </cell>
          <cell r="D1700">
            <v>1994</v>
          </cell>
          <cell r="E1700" t="str">
            <v>ERIE THAMES POWERLINES CORPORATION</v>
          </cell>
          <cell r="F1700">
            <v>1134782</v>
          </cell>
        </row>
        <row r="1701">
          <cell r="C1701">
            <v>1693</v>
          </cell>
          <cell r="D1701">
            <v>1994</v>
          </cell>
          <cell r="E1701" t="str">
            <v>FESTIVAL HYDRO INC.</v>
          </cell>
          <cell r="F1701">
            <v>378546</v>
          </cell>
        </row>
        <row r="1702">
          <cell r="C1702">
            <v>1694</v>
          </cell>
          <cell r="D1702">
            <v>1994</v>
          </cell>
          <cell r="E1702" t="str">
            <v>FESTIVAL HYDRO INC.</v>
          </cell>
          <cell r="F1702">
            <v>142295</v>
          </cell>
        </row>
        <row r="1703">
          <cell r="C1703">
            <v>1695</v>
          </cell>
          <cell r="D1703">
            <v>1994</v>
          </cell>
          <cell r="E1703" t="str">
            <v>FESTIVAL HYDRO INC.</v>
          </cell>
          <cell r="F1703">
            <v>488950</v>
          </cell>
        </row>
        <row r="1704">
          <cell r="C1704">
            <v>1696</v>
          </cell>
          <cell r="D1704">
            <v>1994</v>
          </cell>
          <cell r="E1704" t="str">
            <v>FESTIVAL HYDRO INC.</v>
          </cell>
          <cell r="F1704">
            <v>1354986</v>
          </cell>
        </row>
        <row r="1705">
          <cell r="C1705">
            <v>1697</v>
          </cell>
          <cell r="D1705">
            <v>1994</v>
          </cell>
          <cell r="E1705" t="str">
            <v>FESTIVAL HYDRO INC.</v>
          </cell>
          <cell r="F1705">
            <v>3163903</v>
          </cell>
        </row>
        <row r="1706">
          <cell r="C1706">
            <v>1698</v>
          </cell>
          <cell r="D1706">
            <v>1994</v>
          </cell>
          <cell r="E1706" t="str">
            <v>FESTIVAL HYDRO INC.</v>
          </cell>
          <cell r="F1706">
            <v>508220</v>
          </cell>
        </row>
        <row r="1707">
          <cell r="C1707">
            <v>1699</v>
          </cell>
          <cell r="D1707">
            <v>1994</v>
          </cell>
          <cell r="E1707" t="str">
            <v>GEORGIAN BAY ENERGY INC.</v>
          </cell>
          <cell r="F1707">
            <v>202599</v>
          </cell>
        </row>
        <row r="1708">
          <cell r="C1708">
            <v>1700</v>
          </cell>
          <cell r="D1708">
            <v>1994</v>
          </cell>
          <cell r="E1708" t="str">
            <v>GREATER SUDBURY HYDRO INC.</v>
          </cell>
          <cell r="F1708">
            <v>2303326</v>
          </cell>
        </row>
        <row r="1709">
          <cell r="C1709">
            <v>1701</v>
          </cell>
          <cell r="D1709">
            <v>1994</v>
          </cell>
          <cell r="E1709" t="str">
            <v>GREATER SUDBURY HYDRO INC.</v>
          </cell>
          <cell r="F1709">
            <v>1061397</v>
          </cell>
        </row>
        <row r="1710">
          <cell r="C1710">
            <v>1702</v>
          </cell>
          <cell r="D1710">
            <v>1994</v>
          </cell>
          <cell r="E1710" t="str">
            <v>GUELPH HYDRO ELECTRIC SYSTEMS INC.</v>
          </cell>
          <cell r="F1710">
            <v>925055</v>
          </cell>
        </row>
        <row r="1711">
          <cell r="C1711">
            <v>1703</v>
          </cell>
          <cell r="D1711">
            <v>1994</v>
          </cell>
          <cell r="E1711" t="str">
            <v>HALDIMAND COUNTY HYDRO INC.</v>
          </cell>
          <cell r="F1711">
            <v>5748478</v>
          </cell>
        </row>
        <row r="1712">
          <cell r="C1712">
            <v>1704</v>
          </cell>
          <cell r="D1712">
            <v>1994</v>
          </cell>
          <cell r="E1712" t="str">
            <v>HALDIMAND COUNTY HYDRO INC.</v>
          </cell>
          <cell r="F1712">
            <v>6232156</v>
          </cell>
        </row>
        <row r="1713">
          <cell r="C1713">
            <v>1705</v>
          </cell>
          <cell r="D1713">
            <v>1994</v>
          </cell>
          <cell r="E1713" t="str">
            <v>HORIZON UTILITIES CORPORATION</v>
          </cell>
          <cell r="F1713">
            <v>11201000</v>
          </cell>
        </row>
        <row r="1714">
          <cell r="C1714">
            <v>1706</v>
          </cell>
          <cell r="D1714">
            <v>1994</v>
          </cell>
          <cell r="E1714" t="str">
            <v>HORIZON UTILITIES CORPORATION</v>
          </cell>
          <cell r="F1714">
            <v>1903236</v>
          </cell>
        </row>
        <row r="1715">
          <cell r="C1715">
            <v>1707</v>
          </cell>
          <cell r="D1715">
            <v>1994</v>
          </cell>
          <cell r="E1715" t="str">
            <v>HORIZON UTILITIES CORPORATION</v>
          </cell>
          <cell r="F1715">
            <v>35360775</v>
          </cell>
        </row>
        <row r="1716">
          <cell r="C1716">
            <v>1708</v>
          </cell>
          <cell r="D1716">
            <v>1994</v>
          </cell>
          <cell r="E1716" t="str">
            <v>HORIZON UTILITIES CORPORATION</v>
          </cell>
          <cell r="F1716">
            <v>182272400</v>
          </cell>
        </row>
        <row r="1717">
          <cell r="C1717">
            <v>1709</v>
          </cell>
          <cell r="D1717">
            <v>1994</v>
          </cell>
          <cell r="E1717" t="str">
            <v>HORIZON UTILITIES CORPORATION</v>
          </cell>
          <cell r="F1717">
            <v>71673289</v>
          </cell>
        </row>
        <row r="1718">
          <cell r="C1718">
            <v>1710</v>
          </cell>
          <cell r="D1718">
            <v>1994</v>
          </cell>
          <cell r="E1718" t="str">
            <v>HYDRO ONE NETWORKS INC.</v>
          </cell>
          <cell r="F1718">
            <v>374065</v>
          </cell>
        </row>
        <row r="1719">
          <cell r="C1719">
            <v>1711</v>
          </cell>
          <cell r="D1719">
            <v>1994</v>
          </cell>
          <cell r="E1719" t="str">
            <v>HYDRO ONE NETWORKS INC.</v>
          </cell>
          <cell r="F1719">
            <v>103707</v>
          </cell>
        </row>
        <row r="1720">
          <cell r="C1720">
            <v>1712</v>
          </cell>
          <cell r="D1720">
            <v>1994</v>
          </cell>
          <cell r="E1720" t="str">
            <v>HYDRO ONE NETWORKS INC.</v>
          </cell>
          <cell r="F1720">
            <v>5155643</v>
          </cell>
        </row>
        <row r="1721">
          <cell r="C1721">
            <v>1713</v>
          </cell>
          <cell r="D1721">
            <v>1994</v>
          </cell>
          <cell r="E1721" t="str">
            <v>HYDRO ONE NETWORKS INC.</v>
          </cell>
          <cell r="F1721">
            <v>657439</v>
          </cell>
        </row>
        <row r="1722">
          <cell r="C1722">
            <v>1714</v>
          </cell>
          <cell r="D1722">
            <v>1994</v>
          </cell>
          <cell r="E1722" t="str">
            <v>HYDRO ONE NETWORKS INC.</v>
          </cell>
          <cell r="F1722">
            <v>971138</v>
          </cell>
        </row>
        <row r="1723">
          <cell r="C1723">
            <v>1715</v>
          </cell>
          <cell r="D1723">
            <v>1994</v>
          </cell>
          <cell r="E1723" t="str">
            <v>HYDRO ONE NETWORKS INC.</v>
          </cell>
          <cell r="F1723">
            <v>453774</v>
          </cell>
        </row>
        <row r="1724">
          <cell r="C1724">
            <v>1716</v>
          </cell>
          <cell r="D1724">
            <v>1994</v>
          </cell>
          <cell r="E1724" t="str">
            <v>HYDRO ONE NETWORKS INC.</v>
          </cell>
          <cell r="F1724">
            <v>2301495</v>
          </cell>
        </row>
        <row r="1725">
          <cell r="C1725">
            <v>1717</v>
          </cell>
          <cell r="D1725">
            <v>1994</v>
          </cell>
          <cell r="E1725" t="str">
            <v>HYDRO ONE NETWORKS INC.</v>
          </cell>
          <cell r="F1725">
            <v>2787085</v>
          </cell>
        </row>
        <row r="1726">
          <cell r="C1726">
            <v>1718</v>
          </cell>
          <cell r="D1726">
            <v>1994</v>
          </cell>
          <cell r="E1726" t="str">
            <v>HYDRO ONE NETWORKS INC.</v>
          </cell>
          <cell r="F1726">
            <v>13916080</v>
          </cell>
        </row>
        <row r="1727">
          <cell r="C1727">
            <v>1719</v>
          </cell>
          <cell r="D1727">
            <v>1994</v>
          </cell>
          <cell r="E1727" t="str">
            <v>HYDRO ONE NETWORKS INC.</v>
          </cell>
          <cell r="F1727">
            <v>6489231</v>
          </cell>
        </row>
        <row r="1728">
          <cell r="C1728">
            <v>1720</v>
          </cell>
          <cell r="D1728">
            <v>1994</v>
          </cell>
          <cell r="E1728" t="str">
            <v>HYDRO ONE NETWORKS INC.</v>
          </cell>
          <cell r="F1728">
            <v>892045</v>
          </cell>
        </row>
        <row r="1729">
          <cell r="C1729">
            <v>1721</v>
          </cell>
          <cell r="D1729">
            <v>1994</v>
          </cell>
          <cell r="E1729" t="str">
            <v>HYDRO ONE NETWORKS INC.</v>
          </cell>
          <cell r="F1729">
            <v>1348485</v>
          </cell>
        </row>
        <row r="1730">
          <cell r="C1730">
            <v>1722</v>
          </cell>
          <cell r="D1730">
            <v>1994</v>
          </cell>
          <cell r="E1730" t="str">
            <v>HYDRO ONE NETWORKS INC.</v>
          </cell>
          <cell r="F1730">
            <v>484142</v>
          </cell>
        </row>
        <row r="1731">
          <cell r="C1731">
            <v>1723</v>
          </cell>
          <cell r="D1731">
            <v>1994</v>
          </cell>
          <cell r="E1731" t="str">
            <v>HYDRO ONE NETWORKS INC.</v>
          </cell>
          <cell r="F1731">
            <v>5006005</v>
          </cell>
        </row>
        <row r="1732">
          <cell r="C1732">
            <v>1724</v>
          </cell>
          <cell r="D1732">
            <v>1994</v>
          </cell>
          <cell r="E1732" t="str">
            <v>HYDRO ONE NETWORKS INC.</v>
          </cell>
          <cell r="F1732">
            <v>796835</v>
          </cell>
        </row>
        <row r="1733">
          <cell r="C1733">
            <v>1725</v>
          </cell>
          <cell r="D1733">
            <v>1994</v>
          </cell>
          <cell r="E1733" t="str">
            <v>HYDRO ONE NETWORKS INC.</v>
          </cell>
          <cell r="F1733">
            <v>3032265</v>
          </cell>
        </row>
        <row r="1734">
          <cell r="C1734">
            <v>1726</v>
          </cell>
          <cell r="D1734">
            <v>1994</v>
          </cell>
          <cell r="E1734" t="str">
            <v>HYDRO ONE NETWORKS INC.</v>
          </cell>
          <cell r="F1734">
            <v>697386</v>
          </cell>
        </row>
        <row r="1735">
          <cell r="C1735">
            <v>1727</v>
          </cell>
          <cell r="D1735">
            <v>1994</v>
          </cell>
          <cell r="E1735" t="str">
            <v>HYDRO ONE NETWORKS INC.</v>
          </cell>
          <cell r="F1735">
            <v>986803</v>
          </cell>
        </row>
        <row r="1736">
          <cell r="C1736">
            <v>1728</v>
          </cell>
          <cell r="D1736">
            <v>1994</v>
          </cell>
          <cell r="E1736" t="str">
            <v>HYDRO ONE NETWORKS INC.</v>
          </cell>
          <cell r="F1736">
            <v>1774190</v>
          </cell>
        </row>
        <row r="1737">
          <cell r="C1737">
            <v>1729</v>
          </cell>
          <cell r="D1737">
            <v>1994</v>
          </cell>
          <cell r="E1737" t="str">
            <v>HYDRO ONE NETWORKS INC.</v>
          </cell>
          <cell r="F1737">
            <v>2536965</v>
          </cell>
        </row>
        <row r="1738">
          <cell r="C1738">
            <v>1730</v>
          </cell>
          <cell r="D1738">
            <v>1994</v>
          </cell>
          <cell r="E1738" t="str">
            <v>HYDRO ONE NETWORKS INC.</v>
          </cell>
          <cell r="F1738">
            <v>1216668</v>
          </cell>
        </row>
        <row r="1739">
          <cell r="C1739">
            <v>1731</v>
          </cell>
          <cell r="D1739">
            <v>1994</v>
          </cell>
          <cell r="E1739" t="str">
            <v>HYDRO ONE NETWORKS INC.</v>
          </cell>
          <cell r="F1739">
            <v>1975755</v>
          </cell>
        </row>
        <row r="1740">
          <cell r="C1740">
            <v>1732</v>
          </cell>
          <cell r="D1740">
            <v>1994</v>
          </cell>
          <cell r="E1740" t="str">
            <v>HYDRO ONE NETWORKS INC.</v>
          </cell>
          <cell r="F1740">
            <v>2074794</v>
          </cell>
        </row>
        <row r="1741">
          <cell r="C1741">
            <v>1733</v>
          </cell>
          <cell r="D1741">
            <v>1994</v>
          </cell>
          <cell r="E1741" t="str">
            <v>HYDRO ONE NETWORKS INC.</v>
          </cell>
          <cell r="F1741">
            <v>1098598</v>
          </cell>
        </row>
        <row r="1742">
          <cell r="C1742">
            <v>1734</v>
          </cell>
          <cell r="D1742">
            <v>1994</v>
          </cell>
          <cell r="E1742" t="str">
            <v>HYDRO ONE NETWORKS INC.</v>
          </cell>
          <cell r="F1742">
            <v>1650013</v>
          </cell>
        </row>
        <row r="1743">
          <cell r="C1743">
            <v>1735</v>
          </cell>
          <cell r="D1743">
            <v>1994</v>
          </cell>
          <cell r="E1743" t="str">
            <v>HYDRO ONE NETWORKS INC.</v>
          </cell>
          <cell r="F1743">
            <v>935975</v>
          </cell>
        </row>
        <row r="1744">
          <cell r="C1744">
            <v>1736</v>
          </cell>
          <cell r="D1744">
            <v>1994</v>
          </cell>
          <cell r="E1744" t="str">
            <v>HYDRO ONE NETWORKS INC.</v>
          </cell>
          <cell r="F1744">
            <v>818807</v>
          </cell>
        </row>
        <row r="1745">
          <cell r="C1745">
            <v>1737</v>
          </cell>
          <cell r="D1745">
            <v>1994</v>
          </cell>
          <cell r="E1745" t="str">
            <v>HYDRO ONE NETWORKS INC.</v>
          </cell>
          <cell r="F1745">
            <v>604729</v>
          </cell>
        </row>
        <row r="1746">
          <cell r="C1746">
            <v>1738</v>
          </cell>
          <cell r="D1746">
            <v>1994</v>
          </cell>
          <cell r="E1746" t="str">
            <v>HYDRO ONE NETWORKS INC.</v>
          </cell>
          <cell r="F1746">
            <v>696676</v>
          </cell>
        </row>
        <row r="1747">
          <cell r="C1747">
            <v>1739</v>
          </cell>
          <cell r="D1747">
            <v>1994</v>
          </cell>
          <cell r="E1747" t="str">
            <v>HYDRO ONE NETWORKS INC.</v>
          </cell>
          <cell r="F1747">
            <v>136097</v>
          </cell>
        </row>
        <row r="1748">
          <cell r="C1748">
            <v>1740</v>
          </cell>
          <cell r="D1748">
            <v>1994</v>
          </cell>
          <cell r="E1748" t="str">
            <v>HYDRO ONE NETWORKS INC.</v>
          </cell>
          <cell r="F1748">
            <v>713160</v>
          </cell>
        </row>
        <row r="1749">
          <cell r="C1749">
            <v>1741</v>
          </cell>
          <cell r="D1749">
            <v>1994</v>
          </cell>
          <cell r="E1749" t="str">
            <v>HYDRO ONE NETWORKS INC.</v>
          </cell>
          <cell r="F1749">
            <v>581354</v>
          </cell>
        </row>
        <row r="1750">
          <cell r="C1750">
            <v>1742</v>
          </cell>
          <cell r="D1750">
            <v>1994</v>
          </cell>
          <cell r="E1750" t="str">
            <v>HYDRO ONE NETWORKS INC.</v>
          </cell>
          <cell r="F1750">
            <v>258430</v>
          </cell>
        </row>
        <row r="1751">
          <cell r="C1751">
            <v>1743</v>
          </cell>
          <cell r="D1751">
            <v>1994</v>
          </cell>
          <cell r="E1751" t="str">
            <v>HYDRO ONE NETWORKS INC.</v>
          </cell>
          <cell r="F1751">
            <v>13555974</v>
          </cell>
        </row>
        <row r="1752">
          <cell r="C1752">
            <v>1744</v>
          </cell>
          <cell r="D1752">
            <v>1994</v>
          </cell>
          <cell r="E1752" t="str">
            <v>HYDRO ONE NETWORKS INC.</v>
          </cell>
          <cell r="F1752">
            <v>129942</v>
          </cell>
        </row>
        <row r="1753">
          <cell r="C1753">
            <v>1745</v>
          </cell>
          <cell r="D1753">
            <v>1994</v>
          </cell>
          <cell r="E1753" t="str">
            <v>HYDRO ONE NETWORKS INC.</v>
          </cell>
          <cell r="F1753">
            <v>809693</v>
          </cell>
        </row>
        <row r="1754">
          <cell r="C1754">
            <v>1746</v>
          </cell>
          <cell r="D1754">
            <v>1994</v>
          </cell>
          <cell r="E1754" t="str">
            <v>HYDRO ONE NETWORKS INC.</v>
          </cell>
          <cell r="F1754">
            <v>933850</v>
          </cell>
        </row>
        <row r="1755">
          <cell r="C1755">
            <v>1747</v>
          </cell>
          <cell r="D1755">
            <v>1994</v>
          </cell>
          <cell r="E1755" t="str">
            <v>HYDRO ONE NETWORKS INC.</v>
          </cell>
          <cell r="F1755">
            <v>966278</v>
          </cell>
        </row>
        <row r="1756">
          <cell r="C1756">
            <v>1748</v>
          </cell>
          <cell r="D1756">
            <v>1994</v>
          </cell>
          <cell r="E1756" t="str">
            <v>HYDRO ONE NETWORKS INC.</v>
          </cell>
          <cell r="F1756">
            <v>3823050</v>
          </cell>
        </row>
        <row r="1757">
          <cell r="C1757">
            <v>1749</v>
          </cell>
          <cell r="D1757">
            <v>1994</v>
          </cell>
          <cell r="E1757" t="str">
            <v>HYDRO ONE NETWORKS INC.</v>
          </cell>
          <cell r="F1757">
            <v>991394</v>
          </cell>
        </row>
        <row r="1758">
          <cell r="C1758">
            <v>1750</v>
          </cell>
          <cell r="D1758">
            <v>1994</v>
          </cell>
          <cell r="E1758" t="str">
            <v>HYDRO ONE NETWORKS INC.</v>
          </cell>
          <cell r="F1758">
            <v>2376931</v>
          </cell>
        </row>
        <row r="1759">
          <cell r="C1759">
            <v>1751</v>
          </cell>
          <cell r="D1759">
            <v>1994</v>
          </cell>
          <cell r="E1759" t="str">
            <v>HYDRO ONE NETWORKS INC.</v>
          </cell>
          <cell r="F1759">
            <v>4170602</v>
          </cell>
        </row>
        <row r="1760">
          <cell r="C1760">
            <v>1752</v>
          </cell>
          <cell r="D1760">
            <v>1994</v>
          </cell>
          <cell r="E1760" t="str">
            <v>HYDRO ONE NETWORKS INC.</v>
          </cell>
          <cell r="F1760">
            <v>814849</v>
          </cell>
        </row>
        <row r="1761">
          <cell r="C1761">
            <v>1753</v>
          </cell>
          <cell r="D1761">
            <v>1994</v>
          </cell>
          <cell r="E1761" t="str">
            <v>HYDRO ONE NETWORKS INC.</v>
          </cell>
          <cell r="F1761">
            <v>871423</v>
          </cell>
        </row>
        <row r="1762">
          <cell r="C1762">
            <v>1754</v>
          </cell>
          <cell r="D1762">
            <v>1994</v>
          </cell>
          <cell r="E1762" t="str">
            <v>HYDRO ONE NETWORKS INC.</v>
          </cell>
          <cell r="F1762">
            <v>2722635</v>
          </cell>
        </row>
        <row r="1763">
          <cell r="C1763">
            <v>1755</v>
          </cell>
          <cell r="D1763">
            <v>1994</v>
          </cell>
          <cell r="E1763" t="str">
            <v>HYDRO ONE NETWORKS INC.</v>
          </cell>
          <cell r="F1763">
            <v>5210167</v>
          </cell>
        </row>
        <row r="1764">
          <cell r="C1764">
            <v>1756</v>
          </cell>
          <cell r="D1764">
            <v>1994</v>
          </cell>
          <cell r="E1764" t="str">
            <v>HYDRO ONE NETWORKS INC.</v>
          </cell>
          <cell r="F1764">
            <v>410650</v>
          </cell>
        </row>
        <row r="1765">
          <cell r="C1765">
            <v>1757</v>
          </cell>
          <cell r="D1765">
            <v>1994</v>
          </cell>
          <cell r="E1765" t="str">
            <v>HYDRO ONE NETWORKS INC.</v>
          </cell>
          <cell r="F1765">
            <v>383342</v>
          </cell>
        </row>
        <row r="1766">
          <cell r="C1766">
            <v>1758</v>
          </cell>
          <cell r="D1766">
            <v>1994</v>
          </cell>
          <cell r="E1766" t="str">
            <v>HYDRO ONE NETWORKS INC.</v>
          </cell>
          <cell r="F1766">
            <v>4199345</v>
          </cell>
        </row>
        <row r="1767">
          <cell r="C1767">
            <v>1759</v>
          </cell>
          <cell r="D1767">
            <v>1994</v>
          </cell>
          <cell r="E1767" t="str">
            <v>HYDRO ONE NETWORKS INC.</v>
          </cell>
          <cell r="F1767">
            <v>1219834</v>
          </cell>
        </row>
        <row r="1768">
          <cell r="C1768">
            <v>1760</v>
          </cell>
          <cell r="D1768">
            <v>1994</v>
          </cell>
          <cell r="E1768" t="str">
            <v>HYDRO ONE NETWORKS INC.</v>
          </cell>
          <cell r="F1768">
            <v>760133</v>
          </cell>
        </row>
        <row r="1769">
          <cell r="C1769">
            <v>1761</v>
          </cell>
          <cell r="D1769">
            <v>1994</v>
          </cell>
          <cell r="E1769" t="str">
            <v>HYDRO ONE NETWORKS INC.</v>
          </cell>
          <cell r="F1769">
            <v>5775391</v>
          </cell>
        </row>
        <row r="1770">
          <cell r="C1770">
            <v>1762</v>
          </cell>
          <cell r="D1770">
            <v>1994</v>
          </cell>
          <cell r="E1770" t="str">
            <v>HYDRO ONE NETWORKS INC.</v>
          </cell>
          <cell r="F1770">
            <v>703644</v>
          </cell>
        </row>
        <row r="1771">
          <cell r="C1771">
            <v>1763</v>
          </cell>
          <cell r="D1771">
            <v>1994</v>
          </cell>
          <cell r="E1771" t="str">
            <v>HYDRO ONE NETWORKS INC.</v>
          </cell>
          <cell r="F1771">
            <v>1101526</v>
          </cell>
        </row>
        <row r="1772">
          <cell r="C1772">
            <v>1764</v>
          </cell>
          <cell r="D1772">
            <v>1994</v>
          </cell>
          <cell r="E1772" t="str">
            <v>HYDRO ONE NETWORKS INC.</v>
          </cell>
          <cell r="F1772">
            <v>1183935</v>
          </cell>
        </row>
        <row r="1773">
          <cell r="C1773">
            <v>1765</v>
          </cell>
          <cell r="D1773">
            <v>1994</v>
          </cell>
          <cell r="E1773" t="str">
            <v>HYDRO ONE NETWORKS INC.</v>
          </cell>
          <cell r="F1773">
            <v>4264816</v>
          </cell>
        </row>
        <row r="1774">
          <cell r="C1774">
            <v>1766</v>
          </cell>
          <cell r="D1774">
            <v>1994</v>
          </cell>
          <cell r="E1774" t="str">
            <v>HYDRO ONE NETWORKS INC.</v>
          </cell>
          <cell r="F1774">
            <v>1985244</v>
          </cell>
        </row>
        <row r="1775">
          <cell r="C1775">
            <v>1767</v>
          </cell>
          <cell r="D1775">
            <v>1994</v>
          </cell>
          <cell r="E1775" t="str">
            <v>HYDRO ONE NETWORKS INC.</v>
          </cell>
          <cell r="F1775">
            <v>3603683</v>
          </cell>
        </row>
        <row r="1776">
          <cell r="C1776">
            <v>1768</v>
          </cell>
          <cell r="D1776">
            <v>1994</v>
          </cell>
          <cell r="E1776" t="str">
            <v>HYDRO ONE NETWORKS INC.</v>
          </cell>
          <cell r="F1776">
            <v>2232948</v>
          </cell>
        </row>
        <row r="1777">
          <cell r="C1777">
            <v>1769</v>
          </cell>
          <cell r="D1777">
            <v>1994</v>
          </cell>
          <cell r="E1777" t="str">
            <v>HYDRO ONE NETWORKS INC.</v>
          </cell>
          <cell r="F1777">
            <v>1012863</v>
          </cell>
        </row>
        <row r="1778">
          <cell r="C1778">
            <v>1770</v>
          </cell>
          <cell r="D1778">
            <v>1994</v>
          </cell>
          <cell r="E1778" t="str">
            <v>HYDRO ONE NETWORKS INC.</v>
          </cell>
          <cell r="F1778">
            <v>564681</v>
          </cell>
        </row>
        <row r="1779">
          <cell r="C1779">
            <v>1771</v>
          </cell>
          <cell r="D1779">
            <v>1994</v>
          </cell>
          <cell r="E1779" t="str">
            <v>HYDRO ONE NETWORKS INC.</v>
          </cell>
          <cell r="F1779">
            <v>357446</v>
          </cell>
        </row>
        <row r="1780">
          <cell r="C1780">
            <v>1772</v>
          </cell>
          <cell r="D1780">
            <v>1994</v>
          </cell>
          <cell r="E1780" t="str">
            <v>HYDRO ONE NETWORKS INC.</v>
          </cell>
          <cell r="F1780">
            <v>736293</v>
          </cell>
        </row>
        <row r="1781">
          <cell r="C1781">
            <v>1773</v>
          </cell>
          <cell r="D1781">
            <v>1994</v>
          </cell>
          <cell r="E1781" t="str">
            <v>HYDRO ONE NETWORKS INC.</v>
          </cell>
          <cell r="F1781">
            <v>119559</v>
          </cell>
        </row>
        <row r="1782">
          <cell r="C1782">
            <v>1774</v>
          </cell>
          <cell r="D1782">
            <v>1994</v>
          </cell>
          <cell r="E1782" t="str">
            <v>HYDRO ONE NETWORKS INC.</v>
          </cell>
          <cell r="F1782">
            <v>11203210</v>
          </cell>
        </row>
        <row r="1783">
          <cell r="C1783">
            <v>1775</v>
          </cell>
          <cell r="D1783">
            <v>1994</v>
          </cell>
          <cell r="E1783" t="str">
            <v>HYDRO ONE NETWORKS INC.</v>
          </cell>
          <cell r="F1783">
            <v>522254</v>
          </cell>
        </row>
        <row r="1784">
          <cell r="C1784">
            <v>1776</v>
          </cell>
          <cell r="D1784">
            <v>1994</v>
          </cell>
          <cell r="E1784" t="str">
            <v>HYDRO ONE NETWORKS INC.</v>
          </cell>
          <cell r="F1784">
            <v>948995</v>
          </cell>
        </row>
        <row r="1785">
          <cell r="C1785">
            <v>1777</v>
          </cell>
          <cell r="D1785">
            <v>1994</v>
          </cell>
          <cell r="E1785" t="str">
            <v>HYDRO ONE NETWORKS INC.</v>
          </cell>
          <cell r="F1785">
            <v>110964</v>
          </cell>
        </row>
        <row r="1786">
          <cell r="C1786">
            <v>1778</v>
          </cell>
          <cell r="D1786">
            <v>1994</v>
          </cell>
          <cell r="E1786" t="str">
            <v>HYDRO ONE NETWORKS INC.</v>
          </cell>
          <cell r="F1786">
            <v>469754</v>
          </cell>
        </row>
        <row r="1787">
          <cell r="C1787">
            <v>1779</v>
          </cell>
          <cell r="D1787">
            <v>1994</v>
          </cell>
          <cell r="E1787" t="str">
            <v>HYDRO ONE NETWORKS INC.</v>
          </cell>
          <cell r="F1787">
            <v>5984367</v>
          </cell>
        </row>
        <row r="1788">
          <cell r="C1788">
            <v>1780</v>
          </cell>
          <cell r="D1788">
            <v>1994</v>
          </cell>
          <cell r="E1788" t="str">
            <v>HYDRO ONE NETWORKS INC.</v>
          </cell>
          <cell r="F1788">
            <v>219288</v>
          </cell>
        </row>
        <row r="1789">
          <cell r="C1789">
            <v>1781</v>
          </cell>
          <cell r="D1789">
            <v>1994</v>
          </cell>
          <cell r="E1789" t="str">
            <v>HYDRO ONE NETWORKS INC.</v>
          </cell>
          <cell r="F1789">
            <v>763865</v>
          </cell>
        </row>
        <row r="1790">
          <cell r="C1790">
            <v>1782</v>
          </cell>
          <cell r="D1790">
            <v>1994</v>
          </cell>
          <cell r="E1790" t="str">
            <v>HYDRO OTTAWA LIMITED</v>
          </cell>
          <cell r="F1790">
            <v>2022148</v>
          </cell>
        </row>
        <row r="1791">
          <cell r="C1791">
            <v>1783</v>
          </cell>
          <cell r="D1791">
            <v>1994</v>
          </cell>
          <cell r="E1791" t="str">
            <v>HYDRO OTTAWA LIMITED</v>
          </cell>
          <cell r="F1791">
            <v>2000511</v>
          </cell>
        </row>
        <row r="1792">
          <cell r="C1792">
            <v>1784</v>
          </cell>
          <cell r="D1792">
            <v>1994</v>
          </cell>
          <cell r="E1792" t="str">
            <v>HYDRO OTTAWA LIMITED</v>
          </cell>
          <cell r="F1792">
            <v>39141975</v>
          </cell>
        </row>
        <row r="1793">
          <cell r="C1793">
            <v>1785</v>
          </cell>
          <cell r="D1793">
            <v>1994</v>
          </cell>
          <cell r="E1793" t="str">
            <v>HYDRO OTTAWA LIMITED</v>
          </cell>
          <cell r="F1793">
            <v>69617280</v>
          </cell>
        </row>
        <row r="1794">
          <cell r="C1794">
            <v>1786</v>
          </cell>
          <cell r="D1794">
            <v>1994</v>
          </cell>
          <cell r="E1794" t="str">
            <v>HYDRO OTTAWA LIMITED</v>
          </cell>
          <cell r="F1794">
            <v>68720395</v>
          </cell>
        </row>
        <row r="1795">
          <cell r="C1795">
            <v>1787</v>
          </cell>
          <cell r="D1795">
            <v>1994</v>
          </cell>
          <cell r="E1795" t="str">
            <v>LAKEFRONT UTILITIES INC.</v>
          </cell>
          <cell r="F1795">
            <v>1423359</v>
          </cell>
        </row>
        <row r="1796">
          <cell r="C1796">
            <v>1788</v>
          </cell>
          <cell r="D1796">
            <v>1994</v>
          </cell>
          <cell r="E1796" t="str">
            <v>LAKELAND POWER DISTRIBUTION LTD.</v>
          </cell>
          <cell r="F1796">
            <v>544742</v>
          </cell>
        </row>
        <row r="1797">
          <cell r="C1797">
            <v>1789</v>
          </cell>
          <cell r="D1797">
            <v>1994</v>
          </cell>
          <cell r="E1797" t="str">
            <v>LAKELAND POWER DISTRIBUTION LTD.</v>
          </cell>
          <cell r="F1797">
            <v>3913381</v>
          </cell>
        </row>
        <row r="1798">
          <cell r="C1798">
            <v>1790</v>
          </cell>
          <cell r="D1798">
            <v>1994</v>
          </cell>
          <cell r="E1798" t="str">
            <v>LAKELAND POWER DISTRIBUTION LTD.</v>
          </cell>
          <cell r="F1798">
            <v>268653</v>
          </cell>
        </row>
        <row r="1799">
          <cell r="C1799">
            <v>1791</v>
          </cell>
          <cell r="D1799">
            <v>1994</v>
          </cell>
          <cell r="E1799" t="str">
            <v>LAKELAND POWER DISTRIBUTION LTD.</v>
          </cell>
          <cell r="F1799">
            <v>790580</v>
          </cell>
        </row>
        <row r="1800">
          <cell r="C1800">
            <v>1792</v>
          </cell>
          <cell r="D1800">
            <v>1994</v>
          </cell>
          <cell r="E1800" t="str">
            <v>LONDON HYDRO INC.</v>
          </cell>
          <cell r="F1800">
            <v>194568823</v>
          </cell>
        </row>
        <row r="1801">
          <cell r="C1801">
            <v>1793</v>
          </cell>
          <cell r="D1801">
            <v>1994</v>
          </cell>
          <cell r="E1801" t="str">
            <v>MIDDLESEX POWER DISTRIBUTION CORPORATION</v>
          </cell>
          <cell r="F1801">
            <v>621663</v>
          </cell>
        </row>
        <row r="1802">
          <cell r="C1802">
            <v>1794</v>
          </cell>
          <cell r="D1802">
            <v>1994</v>
          </cell>
          <cell r="E1802" t="str">
            <v>MIDDLESEX POWER DISTRIBUTION CORPORATION</v>
          </cell>
          <cell r="F1802">
            <v>123348</v>
          </cell>
        </row>
        <row r="1803">
          <cell r="C1803">
            <v>1795</v>
          </cell>
          <cell r="D1803">
            <v>1994</v>
          </cell>
          <cell r="E1803" t="str">
            <v>MIDDLESEX POWER DISTRIBUTION CORPORATION</v>
          </cell>
          <cell r="F1803">
            <v>612842</v>
          </cell>
        </row>
        <row r="1804">
          <cell r="C1804">
            <v>1796</v>
          </cell>
          <cell r="D1804">
            <v>1994</v>
          </cell>
          <cell r="E1804" t="str">
            <v>MIDDLESEX POWER DISTRIBUTION CORPORATION</v>
          </cell>
          <cell r="F1804">
            <v>955074</v>
          </cell>
        </row>
        <row r="1805">
          <cell r="C1805">
            <v>1797</v>
          </cell>
          <cell r="D1805">
            <v>1994</v>
          </cell>
          <cell r="E1805" t="str">
            <v>NIAGARA PENINSULA ENERGY INC.</v>
          </cell>
          <cell r="F1805">
            <v>54430305</v>
          </cell>
        </row>
        <row r="1806">
          <cell r="C1806">
            <v>1798</v>
          </cell>
          <cell r="D1806">
            <v>1994</v>
          </cell>
          <cell r="E1806" t="str">
            <v>NORFOLK POWER DISTRIBUTION INC.</v>
          </cell>
          <cell r="F1806">
            <v>2865196</v>
          </cell>
        </row>
        <row r="1807">
          <cell r="C1807">
            <v>1799</v>
          </cell>
          <cell r="D1807">
            <v>1994</v>
          </cell>
          <cell r="E1807" t="str">
            <v>NORFOLK POWER DISTRIBUTION INC.</v>
          </cell>
          <cell r="F1807">
            <v>10981051</v>
          </cell>
        </row>
        <row r="1808">
          <cell r="C1808">
            <v>1800</v>
          </cell>
          <cell r="D1808">
            <v>1994</v>
          </cell>
          <cell r="E1808" t="str">
            <v>NORTHERN ONTARIO WIRES INC.</v>
          </cell>
          <cell r="F1808">
            <v>1779937</v>
          </cell>
        </row>
        <row r="1809">
          <cell r="C1809">
            <v>1801</v>
          </cell>
          <cell r="D1809">
            <v>1994</v>
          </cell>
          <cell r="E1809" t="str">
            <v>NORTHERN ONTARIO WIRES INC.</v>
          </cell>
          <cell r="F1809">
            <v>2491567</v>
          </cell>
        </row>
        <row r="1810">
          <cell r="C1810">
            <v>1802</v>
          </cell>
          <cell r="D1810">
            <v>1994</v>
          </cell>
          <cell r="E1810" t="str">
            <v>OTTAWA RIVER POWER CORPORATION</v>
          </cell>
          <cell r="F1810">
            <v>444494</v>
          </cell>
        </row>
        <row r="1811">
          <cell r="C1811">
            <v>1803</v>
          </cell>
          <cell r="D1811">
            <v>1994</v>
          </cell>
          <cell r="E1811" t="str">
            <v>OTTAWA RIVER POWER CORPORATION</v>
          </cell>
          <cell r="F1811">
            <v>445460</v>
          </cell>
        </row>
        <row r="1812">
          <cell r="C1812">
            <v>1804</v>
          </cell>
          <cell r="D1812">
            <v>1994</v>
          </cell>
          <cell r="E1812" t="str">
            <v>OTTAWA RIVER POWER CORPORATION</v>
          </cell>
          <cell r="F1812">
            <v>2859728</v>
          </cell>
        </row>
        <row r="1813">
          <cell r="C1813">
            <v>1805</v>
          </cell>
          <cell r="D1813">
            <v>1994</v>
          </cell>
          <cell r="E1813" t="str">
            <v>NIAGARA PENINSULA ENERGY INC.</v>
          </cell>
          <cell r="F1813">
            <v>1730930</v>
          </cell>
        </row>
        <row r="1814">
          <cell r="C1814">
            <v>1806</v>
          </cell>
          <cell r="D1814">
            <v>1994</v>
          </cell>
          <cell r="E1814" t="str">
            <v>NIAGARA PENINSULA ENERGY INC.</v>
          </cell>
          <cell r="F1814">
            <v>590641</v>
          </cell>
        </row>
        <row r="1815">
          <cell r="C1815">
            <v>1807</v>
          </cell>
          <cell r="D1815">
            <v>1994</v>
          </cell>
          <cell r="E1815" t="str">
            <v>PETERBOROUGH DISTRIBUTION INCORPORATED</v>
          </cell>
          <cell r="F1815">
            <v>539068</v>
          </cell>
        </row>
        <row r="1816">
          <cell r="C1816">
            <v>1808</v>
          </cell>
          <cell r="D1816">
            <v>1994</v>
          </cell>
          <cell r="E1816" t="str">
            <v>PETERBOROUGH DISTRIBUTION INCORPORATED</v>
          </cell>
          <cell r="F1816">
            <v>1812764</v>
          </cell>
        </row>
        <row r="1817">
          <cell r="C1817">
            <v>1809</v>
          </cell>
          <cell r="D1817">
            <v>1994</v>
          </cell>
          <cell r="E1817" t="str">
            <v>POWERSTREAM INC.</v>
          </cell>
          <cell r="F1817">
            <v>28423635</v>
          </cell>
        </row>
        <row r="1818">
          <cell r="C1818">
            <v>1810</v>
          </cell>
          <cell r="D1818">
            <v>1994</v>
          </cell>
          <cell r="E1818" t="str">
            <v>POWERSTREAM INC.</v>
          </cell>
          <cell r="F1818">
            <v>141622045</v>
          </cell>
        </row>
        <row r="1819">
          <cell r="C1819">
            <v>1811</v>
          </cell>
          <cell r="D1819">
            <v>1994</v>
          </cell>
          <cell r="E1819" t="str">
            <v>POWERSTREAM INC.</v>
          </cell>
          <cell r="F1819">
            <v>159815854</v>
          </cell>
        </row>
        <row r="1820">
          <cell r="C1820">
            <v>1812</v>
          </cell>
          <cell r="D1820">
            <v>1994</v>
          </cell>
          <cell r="E1820" t="str">
            <v>POWERSTREAM INC.</v>
          </cell>
          <cell r="F1820">
            <v>109221500</v>
          </cell>
        </row>
        <row r="1821">
          <cell r="C1821">
            <v>1813</v>
          </cell>
          <cell r="D1821">
            <v>1994</v>
          </cell>
          <cell r="E1821" t="str">
            <v>RIDEAU ST. LAWRENCE DISTRIBUTION INC.</v>
          </cell>
          <cell r="F1821">
            <v>1501855</v>
          </cell>
        </row>
        <row r="1822">
          <cell r="C1822">
            <v>1814</v>
          </cell>
          <cell r="D1822">
            <v>1994</v>
          </cell>
          <cell r="E1822" t="str">
            <v>VERIDIAN CONNECTIONS INC.</v>
          </cell>
          <cell r="F1822">
            <v>23987934</v>
          </cell>
        </row>
        <row r="1823">
          <cell r="C1823">
            <v>1815</v>
          </cell>
          <cell r="D1823">
            <v>1994</v>
          </cell>
          <cell r="E1823" t="str">
            <v>VERIDIAN CONNECTIONS INC.</v>
          </cell>
          <cell r="F1823">
            <v>18577100</v>
          </cell>
        </row>
        <row r="1824">
          <cell r="C1824">
            <v>1816</v>
          </cell>
          <cell r="D1824">
            <v>1994</v>
          </cell>
          <cell r="E1824" t="str">
            <v>VERIDIAN CONNECTIONS INC.</v>
          </cell>
          <cell r="F1824">
            <v>3742476</v>
          </cell>
        </row>
        <row r="1825">
          <cell r="C1825">
            <v>1817</v>
          </cell>
          <cell r="D1825">
            <v>1994</v>
          </cell>
          <cell r="E1825" t="str">
            <v>VERIDIAN CONNECTIONS INC.</v>
          </cell>
          <cell r="F1825">
            <v>47095963</v>
          </cell>
        </row>
        <row r="1826">
          <cell r="C1826">
            <v>1818</v>
          </cell>
          <cell r="D1826">
            <v>1994</v>
          </cell>
          <cell r="E1826" t="str">
            <v>VERIDIAN CONNECTIONS INC.</v>
          </cell>
          <cell r="F1826">
            <v>8380797</v>
          </cell>
        </row>
        <row r="1827">
          <cell r="C1827">
            <v>1819</v>
          </cell>
          <cell r="D1827">
            <v>1994</v>
          </cell>
          <cell r="E1827" t="str">
            <v>VERIDIAN CONNECTIONS INC.</v>
          </cell>
          <cell r="F1827">
            <v>2974733</v>
          </cell>
        </row>
        <row r="1828">
          <cell r="C1828">
            <v>1820</v>
          </cell>
          <cell r="D1828">
            <v>1994</v>
          </cell>
          <cell r="E1828" t="str">
            <v>VERIDIAN CONNECTIONS INC.</v>
          </cell>
          <cell r="F1828">
            <v>1902032</v>
          </cell>
        </row>
        <row r="1829">
          <cell r="C1829">
            <v>1821</v>
          </cell>
          <cell r="D1829">
            <v>1994</v>
          </cell>
          <cell r="E1829" t="str">
            <v>WELLINGTON NORTH POWER INC.</v>
          </cell>
          <cell r="F1829">
            <v>129788</v>
          </cell>
        </row>
        <row r="1830">
          <cell r="C1830">
            <v>1822</v>
          </cell>
          <cell r="D1830">
            <v>1994</v>
          </cell>
          <cell r="E1830" t="str">
            <v>WESTARIO POWER INC.</v>
          </cell>
          <cell r="F1830">
            <v>3806125</v>
          </cell>
        </row>
        <row r="1831">
          <cell r="C1831">
            <v>1823</v>
          </cell>
          <cell r="D1831">
            <v>1994</v>
          </cell>
          <cell r="E1831" t="str">
            <v>WESTARIO POWER INC.</v>
          </cell>
          <cell r="F1831">
            <v>5094368</v>
          </cell>
        </row>
        <row r="1832">
          <cell r="C1832">
            <v>1824</v>
          </cell>
          <cell r="D1832">
            <v>1994</v>
          </cell>
          <cell r="E1832" t="str">
            <v>WESTARIO POWER INC.</v>
          </cell>
          <cell r="F1832">
            <v>3193528</v>
          </cell>
        </row>
        <row r="1833">
          <cell r="C1833">
            <v>1825</v>
          </cell>
          <cell r="D1833">
            <v>1994</v>
          </cell>
          <cell r="E1833" t="str">
            <v>WESTARIO POWER INC.</v>
          </cell>
          <cell r="F1833">
            <v>2352848</v>
          </cell>
        </row>
        <row r="1834">
          <cell r="C1834">
            <v>1826</v>
          </cell>
          <cell r="D1834">
            <v>1994</v>
          </cell>
          <cell r="E1834" t="str">
            <v>VERIDIAN CONNECTIONS INC.</v>
          </cell>
          <cell r="F1834">
            <v>45363864</v>
          </cell>
        </row>
        <row r="1835">
          <cell r="C1835">
            <v>1827</v>
          </cell>
          <cell r="D1835">
            <v>1994</v>
          </cell>
          <cell r="E1835" t="str">
            <v>ANCASTER HYDRO-ELECTRIC COMMISSION</v>
          </cell>
          <cell r="F1835">
            <v>3001231</v>
          </cell>
        </row>
        <row r="1836">
          <cell r="C1836">
            <v>1828</v>
          </cell>
          <cell r="D1836">
            <v>1994</v>
          </cell>
          <cell r="E1836" t="str">
            <v>ATIKOKAN HYDRO INC.</v>
          </cell>
          <cell r="F1836">
            <v>4447884</v>
          </cell>
        </row>
        <row r="1837">
          <cell r="C1837">
            <v>1829</v>
          </cell>
          <cell r="D1837">
            <v>1994</v>
          </cell>
          <cell r="E1837" t="str">
            <v>AURORA HYDRO CONNECTIONS LIMITED</v>
          </cell>
          <cell r="F1837">
            <v>28423635</v>
          </cell>
        </row>
        <row r="1838">
          <cell r="C1838">
            <v>1830</v>
          </cell>
          <cell r="D1838">
            <v>1994</v>
          </cell>
          <cell r="E1838" t="str">
            <v>AYLMER PUBLIC UTILITIES COMMISSION</v>
          </cell>
          <cell r="F1838">
            <v>3061253</v>
          </cell>
        </row>
        <row r="1839">
          <cell r="C1839">
            <v>1831</v>
          </cell>
          <cell r="D1839">
            <v>1994</v>
          </cell>
          <cell r="E1839" t="str">
            <v>BLUE MOUNTAINS HYDRO SERVICES COMPANY INC.</v>
          </cell>
          <cell r="F1839">
            <v>1740587</v>
          </cell>
        </row>
        <row r="1840">
          <cell r="C1840">
            <v>1832</v>
          </cell>
          <cell r="D1840">
            <v>1994</v>
          </cell>
          <cell r="E1840" t="str">
            <v>BOARD OF LIGHT &amp; HEAT COMM. OF THE CITY OF GUELPH</v>
          </cell>
          <cell r="F1840">
            <v>70715430</v>
          </cell>
        </row>
        <row r="1841">
          <cell r="C1841">
            <v>1833</v>
          </cell>
          <cell r="D1841">
            <v>1994</v>
          </cell>
          <cell r="E1841" t="str">
            <v>BRADFORD WEST GWILLIMBURY PUBLIC UTILITIES COMMISSION</v>
          </cell>
          <cell r="F1841">
            <v>7464439</v>
          </cell>
        </row>
        <row r="1842">
          <cell r="C1842">
            <v>1834</v>
          </cell>
          <cell r="D1842">
            <v>1994</v>
          </cell>
          <cell r="E1842" t="str">
            <v>BROCK HYDRO-ELECTRIC COMMISSION</v>
          </cell>
          <cell r="F1842">
            <v>2364494</v>
          </cell>
        </row>
        <row r="1843">
          <cell r="C1843">
            <v>1835</v>
          </cell>
          <cell r="D1843">
            <v>1994</v>
          </cell>
          <cell r="E1843" t="str">
            <v>BURLINGTON HYDRO INC.</v>
          </cell>
          <cell r="F1843">
            <v>191213460</v>
          </cell>
        </row>
        <row r="1844">
          <cell r="C1844">
            <v>1836</v>
          </cell>
          <cell r="D1844">
            <v>1994</v>
          </cell>
          <cell r="E1844" t="str">
            <v>CAMBRIDGE AND NORTH DUMFRIES HYDRO INC.</v>
          </cell>
          <cell r="F1844">
            <v>125716680</v>
          </cell>
        </row>
        <row r="1845">
          <cell r="C1845">
            <v>1837</v>
          </cell>
          <cell r="D1845">
            <v>1994</v>
          </cell>
          <cell r="E1845" t="str">
            <v>CHAPLEAU PUBLIC UTILITIES CORPORATION</v>
          </cell>
          <cell r="F1845">
            <v>3343916</v>
          </cell>
        </row>
        <row r="1846">
          <cell r="C1846">
            <v>1838</v>
          </cell>
          <cell r="D1846">
            <v>1994</v>
          </cell>
          <cell r="E1846" t="str">
            <v>CLEARVIEW HYDRO ELECTRIC COMMISSION</v>
          </cell>
          <cell r="F1846">
            <v>2550256</v>
          </cell>
        </row>
        <row r="1847">
          <cell r="C1847">
            <v>1839</v>
          </cell>
          <cell r="D1847">
            <v>1994</v>
          </cell>
          <cell r="E1847" t="str">
            <v>CLINTON POWER CORPORATION</v>
          </cell>
          <cell r="F1847">
            <v>3648328</v>
          </cell>
        </row>
        <row r="1848">
          <cell r="C1848">
            <v>1840</v>
          </cell>
          <cell r="D1848">
            <v>1994</v>
          </cell>
          <cell r="E1848" t="str">
            <v>COCHRANE POWER CORPORATION</v>
          </cell>
          <cell r="F1848">
            <v>3011406</v>
          </cell>
        </row>
        <row r="1849">
          <cell r="C1849">
            <v>1841</v>
          </cell>
          <cell r="D1849">
            <v>1994</v>
          </cell>
          <cell r="E1849" t="str">
            <v>COTTAM HYDRO-ELECTRIC SYSTEM</v>
          </cell>
          <cell r="F1849">
            <v>867540</v>
          </cell>
        </row>
        <row r="1850">
          <cell r="C1850">
            <v>1842</v>
          </cell>
          <cell r="D1850">
            <v>1994</v>
          </cell>
          <cell r="E1850" t="str">
            <v>CHATHAM-KENT HYDRO INC.</v>
          </cell>
          <cell r="F1850">
            <v>1289127</v>
          </cell>
        </row>
        <row r="1851">
          <cell r="C1851">
            <v>1843</v>
          </cell>
          <cell r="D1851">
            <v>1994</v>
          </cell>
          <cell r="E1851" t="str">
            <v>NA</v>
          </cell>
          <cell r="F1851">
            <v>621663</v>
          </cell>
        </row>
        <row r="1852">
          <cell r="C1852">
            <v>1844</v>
          </cell>
          <cell r="D1852">
            <v>1994</v>
          </cell>
          <cell r="E1852" t="str">
            <v>ELMWOOD HYDRO-ELECTRIC SYSTEM</v>
          </cell>
          <cell r="F1852">
            <v>104066</v>
          </cell>
        </row>
        <row r="1853">
          <cell r="C1853">
            <v>1845</v>
          </cell>
          <cell r="D1853">
            <v>1994</v>
          </cell>
          <cell r="E1853" t="str">
            <v>ER-2000-0063</v>
          </cell>
          <cell r="F1853">
            <v>26277782</v>
          </cell>
        </row>
        <row r="1854">
          <cell r="C1854">
            <v>1846</v>
          </cell>
          <cell r="D1854">
            <v>1994</v>
          </cell>
          <cell r="E1854" t="str">
            <v>ESSEX HYDRO-ELECTRIC COMMISSION</v>
          </cell>
          <cell r="F1854">
            <v>3161293</v>
          </cell>
        </row>
        <row r="1855">
          <cell r="C1855">
            <v>1847</v>
          </cell>
          <cell r="D1855">
            <v>1994</v>
          </cell>
          <cell r="E1855" t="str">
            <v>FORT FRANCES POWER CORPORATION</v>
          </cell>
          <cell r="F1855">
            <v>13875092</v>
          </cell>
        </row>
        <row r="1856">
          <cell r="C1856">
            <v>1848</v>
          </cell>
          <cell r="D1856">
            <v>1994</v>
          </cell>
          <cell r="E1856" t="str">
            <v>GRAND VALLEY ENERGY INC.</v>
          </cell>
          <cell r="F1856">
            <v>1738592</v>
          </cell>
        </row>
        <row r="1857">
          <cell r="C1857">
            <v>1849</v>
          </cell>
          <cell r="D1857">
            <v>1994</v>
          </cell>
          <cell r="E1857" t="str">
            <v>GRAVENHURST HYDRO ELECTRIC INC.</v>
          </cell>
          <cell r="F1857">
            <v>3742476</v>
          </cell>
        </row>
        <row r="1858">
          <cell r="C1858">
            <v>1850</v>
          </cell>
          <cell r="D1858">
            <v>1994</v>
          </cell>
          <cell r="E1858" t="str">
            <v>GRIMSBY POWER INCORPORATED</v>
          </cell>
          <cell r="F1858">
            <v>21081444</v>
          </cell>
        </row>
        <row r="1859">
          <cell r="C1859">
            <v>1851</v>
          </cell>
          <cell r="D1859">
            <v>1994</v>
          </cell>
          <cell r="E1859" t="str">
            <v>GUELPH/ERAMOSA HYDRO-ELECTRIC COMMISSION</v>
          </cell>
          <cell r="F1859">
            <v>2031948</v>
          </cell>
        </row>
        <row r="1860">
          <cell r="C1860">
            <v>1852</v>
          </cell>
          <cell r="D1860">
            <v>1994</v>
          </cell>
          <cell r="E1860" t="str">
            <v>HALDIMAND HYDRO-ELECTRIC COMMISSION</v>
          </cell>
          <cell r="F1860">
            <v>4157199</v>
          </cell>
        </row>
        <row r="1861">
          <cell r="C1861">
            <v>1853</v>
          </cell>
          <cell r="D1861">
            <v>1994</v>
          </cell>
          <cell r="E1861" t="str">
            <v>HALTON HILLS HYDRO INC.</v>
          </cell>
          <cell r="F1861">
            <v>50154160</v>
          </cell>
        </row>
        <row r="1862">
          <cell r="C1862">
            <v>1854</v>
          </cell>
          <cell r="D1862">
            <v>1994</v>
          </cell>
          <cell r="E1862" t="str">
            <v>HORIZON UTILITIES CORPORATION</v>
          </cell>
          <cell r="F1862">
            <v>182272400</v>
          </cell>
        </row>
        <row r="1863">
          <cell r="C1863">
            <v>1855</v>
          </cell>
          <cell r="D1863">
            <v>1994</v>
          </cell>
          <cell r="E1863" t="str">
            <v>HEARST POWER DISTRIBUTION COMPANY LIMITED</v>
          </cell>
          <cell r="F1863">
            <v>4470796</v>
          </cell>
        </row>
        <row r="1864">
          <cell r="C1864">
            <v>1856</v>
          </cell>
          <cell r="D1864">
            <v>1994</v>
          </cell>
          <cell r="E1864" t="str">
            <v>ESSEX POWERLINES CORPORATION</v>
          </cell>
          <cell r="F1864">
            <v>8092278</v>
          </cell>
        </row>
        <row r="1865">
          <cell r="C1865">
            <v>1857</v>
          </cell>
          <cell r="D1865">
            <v>1994</v>
          </cell>
          <cell r="E1865" t="str">
            <v>HYDRO HAWKESBURY INC.</v>
          </cell>
          <cell r="F1865">
            <v>4330881</v>
          </cell>
        </row>
        <row r="1866">
          <cell r="C1866">
            <v>1858</v>
          </cell>
          <cell r="D1866">
            <v>1994</v>
          </cell>
          <cell r="E1866" t="str">
            <v>HYDRO ONE BRAMPTON NETWORKS INC.</v>
          </cell>
          <cell r="F1866">
            <v>420231526</v>
          </cell>
        </row>
        <row r="1867">
          <cell r="C1867">
            <v>1859</v>
          </cell>
          <cell r="D1867">
            <v>1994</v>
          </cell>
          <cell r="E1867" t="str">
            <v>HYDRO OTTAWA LIMITED</v>
          </cell>
          <cell r="F1867">
            <v>246782693</v>
          </cell>
        </row>
        <row r="1868">
          <cell r="C1868">
            <v>1860</v>
          </cell>
          <cell r="D1868">
            <v>1994</v>
          </cell>
          <cell r="E1868" t="str">
            <v>HYDRO VAUGHAN DISTRIBUTION INC.</v>
          </cell>
          <cell r="F1868">
            <v>141622045</v>
          </cell>
        </row>
        <row r="1869">
          <cell r="C1869">
            <v>1861</v>
          </cell>
          <cell r="D1869">
            <v>1994</v>
          </cell>
          <cell r="E1869" t="str">
            <v>ESSEX POWERLINES CORPORATION</v>
          </cell>
          <cell r="F1869">
            <v>4523366</v>
          </cell>
        </row>
        <row r="1870">
          <cell r="C1870">
            <v>1862</v>
          </cell>
          <cell r="D1870">
            <v>1994</v>
          </cell>
          <cell r="E1870" t="str">
            <v>HYDRO-ELECTRIC COMMISSION OF SOUTH DUMFRIES</v>
          </cell>
          <cell r="F1870">
            <v>1400106</v>
          </cell>
        </row>
        <row r="1871">
          <cell r="C1871">
            <v>1863</v>
          </cell>
          <cell r="D1871">
            <v>1994</v>
          </cell>
          <cell r="E1871" t="str">
            <v>BRANTFORD POWER INC.</v>
          </cell>
          <cell r="F1871">
            <v>53511211</v>
          </cell>
        </row>
        <row r="1872">
          <cell r="C1872">
            <v>1864</v>
          </cell>
          <cell r="D1872">
            <v>1994</v>
          </cell>
          <cell r="E1872" t="str">
            <v>OTTAWA RIVER POWER CORPORATION</v>
          </cell>
          <cell r="F1872">
            <v>9985691</v>
          </cell>
        </row>
        <row r="1873">
          <cell r="C1873">
            <v>1865</v>
          </cell>
          <cell r="D1873">
            <v>1994</v>
          </cell>
          <cell r="E1873" t="str">
            <v>BLUEWATER POWER DISTRIBUTION CORPORATION</v>
          </cell>
          <cell r="F1873">
            <v>30087518</v>
          </cell>
        </row>
        <row r="1874">
          <cell r="C1874">
            <v>1866</v>
          </cell>
          <cell r="D1874">
            <v>1994</v>
          </cell>
          <cell r="E1874" t="str">
            <v>TORONTO HYDRO-ELECTRIC SYSTEM LIMITED</v>
          </cell>
          <cell r="F1874">
            <v>44300937</v>
          </cell>
        </row>
        <row r="1875">
          <cell r="C1875">
            <v>1867</v>
          </cell>
          <cell r="D1875">
            <v>1994</v>
          </cell>
          <cell r="E1875" t="str">
            <v>TORONTO HYDRO-ELECTRIC SYSTEM LIMITED</v>
          </cell>
          <cell r="F1875">
            <v>197122509</v>
          </cell>
        </row>
        <row r="1876">
          <cell r="C1876">
            <v>1868</v>
          </cell>
          <cell r="D1876">
            <v>1994</v>
          </cell>
          <cell r="E1876" t="str">
            <v>TORONTO HYDRO-ELECTRIC SYSTEM LIMITED</v>
          </cell>
          <cell r="F1876">
            <v>437202221</v>
          </cell>
        </row>
        <row r="1877">
          <cell r="C1877">
            <v>1869</v>
          </cell>
          <cell r="D1877">
            <v>1994</v>
          </cell>
          <cell r="E1877" t="str">
            <v>TORONTO HYDRO-ELECTRIC SYSTEM LIMITED</v>
          </cell>
          <cell r="F1877">
            <v>293724486</v>
          </cell>
        </row>
        <row r="1878">
          <cell r="C1878">
            <v>1870</v>
          </cell>
          <cell r="D1878">
            <v>1994</v>
          </cell>
          <cell r="E1878" t="str">
            <v>TORONTO HYDRO-ELECTRIC SYSTEM LIMITED</v>
          </cell>
          <cell r="F1878">
            <v>709253898</v>
          </cell>
        </row>
        <row r="1879">
          <cell r="C1879">
            <v>1871</v>
          </cell>
          <cell r="D1879">
            <v>1994</v>
          </cell>
          <cell r="E1879" t="str">
            <v>TORONTO HYDRO-ELECTRIC SYSTEM LIMITED</v>
          </cell>
          <cell r="F1879">
            <v>39483499</v>
          </cell>
        </row>
        <row r="1880">
          <cell r="C1880">
            <v>1872</v>
          </cell>
          <cell r="D1880">
            <v>1994</v>
          </cell>
          <cell r="E1880" t="str">
            <v>CHATHAM-KENT HYDRO INC.</v>
          </cell>
          <cell r="F1880">
            <v>249618</v>
          </cell>
        </row>
        <row r="1881">
          <cell r="C1881">
            <v>1873</v>
          </cell>
          <cell r="D1881">
            <v>1994</v>
          </cell>
          <cell r="E1881" t="str">
            <v>LAKELAND POWER DISTRIBUTION LTD.</v>
          </cell>
          <cell r="F1881">
            <v>4207806</v>
          </cell>
        </row>
        <row r="1882">
          <cell r="C1882">
            <v>1874</v>
          </cell>
          <cell r="D1882">
            <v>1994</v>
          </cell>
          <cell r="E1882" t="str">
            <v>HYDRO-ELECTRIC COMMISSION OF THE TOWN OF CACHE BAY</v>
          </cell>
          <cell r="F1882">
            <v>323091</v>
          </cell>
        </row>
        <row r="1883">
          <cell r="C1883">
            <v>1875</v>
          </cell>
          <cell r="D1883">
            <v>1994</v>
          </cell>
          <cell r="E1883" t="str">
            <v>HYDRO-ELECTRIC COMMISSION OF THE TOWN OF HARRISTON</v>
          </cell>
          <cell r="F1883">
            <v>2557129</v>
          </cell>
        </row>
        <row r="1884">
          <cell r="C1884">
            <v>1876</v>
          </cell>
          <cell r="D1884">
            <v>1994</v>
          </cell>
          <cell r="E1884" t="str">
            <v>HYDRO-ELECTRIC COMMISSION OF THE TOWN OF HARROW</v>
          </cell>
          <cell r="F1884">
            <v>1613118</v>
          </cell>
        </row>
        <row r="1885">
          <cell r="C1885">
            <v>1877</v>
          </cell>
          <cell r="D1885">
            <v>1994</v>
          </cell>
          <cell r="E1885" t="str">
            <v>ESSEX POWERLINES CORPORATION</v>
          </cell>
          <cell r="F1885">
            <v>9003609</v>
          </cell>
        </row>
        <row r="1886">
          <cell r="C1886">
            <v>1878</v>
          </cell>
          <cell r="D1886">
            <v>1994</v>
          </cell>
          <cell r="E1886" t="str">
            <v>HYDRO-ELECTRIC COMMISSION OF THE TOWN OF PORT ELGIN</v>
          </cell>
          <cell r="F1886">
            <v>5780143</v>
          </cell>
        </row>
        <row r="1887">
          <cell r="C1887">
            <v>1879</v>
          </cell>
          <cell r="D1887">
            <v>1994</v>
          </cell>
          <cell r="E1887" t="str">
            <v>HYDRO-ELECTRIC COMMISSION OF THE TOWN OF STURGEON FALLS</v>
          </cell>
          <cell r="F1887">
            <v>2864666</v>
          </cell>
        </row>
        <row r="1888">
          <cell r="C1888">
            <v>1880</v>
          </cell>
          <cell r="D1888">
            <v>1994</v>
          </cell>
          <cell r="E1888" t="str">
            <v>HYDRO-ELECTRIC COMMISSION OF THE TOWN OF VANKLEEK HILL</v>
          </cell>
          <cell r="F1888">
            <v>1236405</v>
          </cell>
        </row>
        <row r="1889">
          <cell r="C1889">
            <v>1881</v>
          </cell>
          <cell r="D1889">
            <v>1994</v>
          </cell>
          <cell r="E1889" t="str">
            <v>CHATHAM-KENT HYDRO INC.</v>
          </cell>
          <cell r="F1889">
            <v>8056568</v>
          </cell>
        </row>
        <row r="1890">
          <cell r="C1890">
            <v>1882</v>
          </cell>
          <cell r="D1890">
            <v>1994</v>
          </cell>
          <cell r="E1890" t="str">
            <v>WASAGA DISTRIBUTION INC.</v>
          </cell>
          <cell r="F1890">
            <v>8614682</v>
          </cell>
        </row>
        <row r="1891">
          <cell r="C1891">
            <v>1883</v>
          </cell>
          <cell r="D1891">
            <v>1994</v>
          </cell>
          <cell r="E1891" t="str">
            <v>ESPANOLA REGIONAL HYDRO DISTRIBUTION CORPORATION</v>
          </cell>
          <cell r="F1891">
            <v>267728</v>
          </cell>
        </row>
        <row r="1892">
          <cell r="C1892">
            <v>1884</v>
          </cell>
          <cell r="D1892">
            <v>1994</v>
          </cell>
          <cell r="E1892" t="str">
            <v>HYDRO-ELECTRIC COMMISSION OF THE TOWN OF WIARTON</v>
          </cell>
          <cell r="F1892">
            <v>1798501</v>
          </cell>
        </row>
        <row r="1893">
          <cell r="C1893">
            <v>1885</v>
          </cell>
          <cell r="D1893">
            <v>1994</v>
          </cell>
          <cell r="E1893" t="str">
            <v>BRANT COUNTY POWER INC.</v>
          </cell>
          <cell r="F1893">
            <v>5223300</v>
          </cell>
        </row>
        <row r="1894">
          <cell r="C1894">
            <v>1886</v>
          </cell>
          <cell r="D1894">
            <v>1994</v>
          </cell>
          <cell r="E1894" t="str">
            <v>BRANT COUNTY POWER INC.</v>
          </cell>
          <cell r="F1894">
            <v>875357</v>
          </cell>
        </row>
        <row r="1895">
          <cell r="C1895">
            <v>1887</v>
          </cell>
          <cell r="D1895">
            <v>1994</v>
          </cell>
          <cell r="E1895" t="str">
            <v>HYDRO-ELECTRIC COMMISSION OF THE VILLAGE OF ALFRED</v>
          </cell>
          <cell r="F1895">
            <v>467492</v>
          </cell>
        </row>
        <row r="1896">
          <cell r="C1896">
            <v>1888</v>
          </cell>
          <cell r="D1896">
            <v>1994</v>
          </cell>
          <cell r="E1896" t="str">
            <v>HYDRO-ELECTRIC COMMISSION OF THE VILLAGE OF CLIFFORD</v>
          </cell>
          <cell r="F1896">
            <v>309751</v>
          </cell>
        </row>
        <row r="1897">
          <cell r="C1897">
            <v>1889</v>
          </cell>
          <cell r="D1897">
            <v>1994</v>
          </cell>
          <cell r="E1897" t="str">
            <v>CENTRE WELLINGTON HYDRO LTD.</v>
          </cell>
          <cell r="F1897">
            <v>1685007</v>
          </cell>
        </row>
        <row r="1898">
          <cell r="C1898">
            <v>1890</v>
          </cell>
          <cell r="D1898">
            <v>1994</v>
          </cell>
          <cell r="E1898" t="str">
            <v>HYDRO-ELECTRIC COMMISSION OF THE VILLAGE OF FINCH</v>
          </cell>
          <cell r="F1898">
            <v>233301</v>
          </cell>
        </row>
        <row r="1899">
          <cell r="C1899">
            <v>1891</v>
          </cell>
          <cell r="D1899">
            <v>1994</v>
          </cell>
          <cell r="E1899" t="str">
            <v>HYDRO-ELECTRIC COMMISSION OF THE VILLAGE OF FRANKFORD</v>
          </cell>
          <cell r="F1899">
            <v>1278975</v>
          </cell>
        </row>
        <row r="1900">
          <cell r="C1900">
            <v>1892</v>
          </cell>
          <cell r="D1900">
            <v>1994</v>
          </cell>
          <cell r="E1900" t="str">
            <v>HYDRO-ELECTRIC COMMISSION OF THE VILLAGE OF L'ORIGNAL</v>
          </cell>
          <cell r="F1900">
            <v>1069593</v>
          </cell>
        </row>
        <row r="1901">
          <cell r="C1901">
            <v>1893</v>
          </cell>
          <cell r="D1901">
            <v>1994</v>
          </cell>
          <cell r="E1901" t="str">
            <v>HYDRO-ELECTRIC COMMISSION OF THE VILLAGE OF LUCAN</v>
          </cell>
          <cell r="F1901">
            <v>878853</v>
          </cell>
        </row>
        <row r="1902">
          <cell r="C1902">
            <v>1894</v>
          </cell>
          <cell r="D1902">
            <v>1994</v>
          </cell>
          <cell r="E1902" t="str">
            <v>RIDEAU ST. LAWRENCE DISTRIBUTION INC.</v>
          </cell>
          <cell r="F1902">
            <v>1737394</v>
          </cell>
        </row>
        <row r="1903">
          <cell r="C1903">
            <v>1895</v>
          </cell>
          <cell r="D1903">
            <v>1994</v>
          </cell>
          <cell r="E1903" t="str">
            <v>HYDRO-ELECTRIC COMMISSION OF THE VILLAGE OF NEUSTADT</v>
          </cell>
          <cell r="F1903">
            <v>229802</v>
          </cell>
        </row>
        <row r="1904">
          <cell r="C1904">
            <v>1896</v>
          </cell>
          <cell r="D1904">
            <v>1994</v>
          </cell>
          <cell r="E1904" t="str">
            <v>HYDRO-ELECTRIC COMMISSION OF THE VILLAGE OF PAISLEY</v>
          </cell>
          <cell r="F1904">
            <v>877928</v>
          </cell>
        </row>
        <row r="1905">
          <cell r="C1905">
            <v>1897</v>
          </cell>
          <cell r="D1905">
            <v>1994</v>
          </cell>
          <cell r="E1905" t="str">
            <v>HYDRO-ELECTRIC COMMISSION OF THE VILLAGE OF PLANTAGENET</v>
          </cell>
          <cell r="F1905">
            <v>460909</v>
          </cell>
        </row>
        <row r="1906">
          <cell r="C1906">
            <v>1898</v>
          </cell>
          <cell r="D1906">
            <v>1994</v>
          </cell>
          <cell r="E1906" t="str">
            <v>HYDRO-ELECTRIC COMMISSION OF THE VILLAGE OF ST. CLAIR BEACH</v>
          </cell>
          <cell r="F1906">
            <v>1847251</v>
          </cell>
        </row>
        <row r="1907">
          <cell r="C1907">
            <v>1899</v>
          </cell>
          <cell r="D1907">
            <v>1994</v>
          </cell>
          <cell r="E1907" t="str">
            <v>INNISFIL HYDRO DISTRIBUTION SYSTEMS LIMITED</v>
          </cell>
          <cell r="F1907">
            <v>34768728</v>
          </cell>
        </row>
        <row r="1908">
          <cell r="C1908">
            <v>1900</v>
          </cell>
          <cell r="D1908">
            <v>1994</v>
          </cell>
          <cell r="E1908" t="str">
            <v>KENORA HYDRO ELECTRIC CORPORATION LTD.</v>
          </cell>
          <cell r="F1908">
            <v>12824306</v>
          </cell>
        </row>
        <row r="1909">
          <cell r="C1909">
            <v>1901</v>
          </cell>
          <cell r="D1909">
            <v>1994</v>
          </cell>
          <cell r="E1909" t="str">
            <v>KINGSTON HYDRO CORPORATION</v>
          </cell>
          <cell r="F1909">
            <v>78833346</v>
          </cell>
        </row>
        <row r="1910">
          <cell r="C1910">
            <v>1902</v>
          </cell>
          <cell r="D1910">
            <v>1994</v>
          </cell>
          <cell r="E1910" t="str">
            <v>KINGSVILLE PUBLIC UTILITY COMMISSION</v>
          </cell>
          <cell r="F1910">
            <v>3504905</v>
          </cell>
        </row>
        <row r="1911">
          <cell r="C1911">
            <v>1903</v>
          </cell>
          <cell r="D1911">
            <v>1994</v>
          </cell>
          <cell r="E1911" t="str">
            <v>KITCHENER-WILMOT HYDRO INC.</v>
          </cell>
          <cell r="F1911">
            <v>286704462</v>
          </cell>
        </row>
        <row r="1912">
          <cell r="C1912">
            <v>1904</v>
          </cell>
          <cell r="D1912">
            <v>1994</v>
          </cell>
          <cell r="E1912" t="str">
            <v>LAKESHORE TOWNSHIP HEC</v>
          </cell>
          <cell r="F1912">
            <v>2607081</v>
          </cell>
        </row>
        <row r="1913">
          <cell r="C1913">
            <v>1905</v>
          </cell>
          <cell r="D1913">
            <v>1994</v>
          </cell>
          <cell r="E1913" t="str">
            <v>LINCOLN HYDRO-ELECTRIC COMMISSION</v>
          </cell>
          <cell r="F1913">
            <v>3704260</v>
          </cell>
        </row>
        <row r="1914">
          <cell r="C1914">
            <v>1906</v>
          </cell>
          <cell r="D1914">
            <v>1994</v>
          </cell>
          <cell r="E1914" t="str">
            <v>LONDON HYDRO UTILITIES SERVICES INC.</v>
          </cell>
          <cell r="F1914">
            <v>194568823</v>
          </cell>
        </row>
        <row r="1915">
          <cell r="C1915">
            <v>1907</v>
          </cell>
          <cell r="D1915">
            <v>1994</v>
          </cell>
          <cell r="E1915" t="str">
            <v>MARKHAM HYDRO DISTRIBUTION INC.</v>
          </cell>
          <cell r="F1915">
            <v>159815854</v>
          </cell>
        </row>
        <row r="1916">
          <cell r="C1916">
            <v>1908</v>
          </cell>
          <cell r="D1916">
            <v>1994</v>
          </cell>
          <cell r="E1916" t="str">
            <v>MARTINTOWN HYDRO SYSTEM</v>
          </cell>
          <cell r="F1916">
            <v>100055</v>
          </cell>
        </row>
        <row r="1917">
          <cell r="C1917">
            <v>1909</v>
          </cell>
          <cell r="D1917">
            <v>1994</v>
          </cell>
          <cell r="E1917" t="str">
            <v>MIDLAND POWER UTILITY CORPORATION</v>
          </cell>
          <cell r="F1917">
            <v>15950252</v>
          </cell>
        </row>
        <row r="1918">
          <cell r="C1918">
            <v>1910</v>
          </cell>
          <cell r="D1918">
            <v>1994</v>
          </cell>
          <cell r="E1918" t="str">
            <v>MILDMAY HYDRO-ELECTRIC COMMISSION</v>
          </cell>
          <cell r="F1918">
            <v>585945</v>
          </cell>
        </row>
        <row r="1919">
          <cell r="C1919">
            <v>1911</v>
          </cell>
          <cell r="D1919">
            <v>1994</v>
          </cell>
          <cell r="E1919" t="str">
            <v>MILTON HYDRO DISTRIBUTION INC.</v>
          </cell>
          <cell r="F1919">
            <v>66319314</v>
          </cell>
        </row>
        <row r="1920">
          <cell r="C1920">
            <v>1912</v>
          </cell>
          <cell r="D1920">
            <v>1994</v>
          </cell>
          <cell r="E1920" t="str">
            <v>NEPEAN HYDRO ELECTRIC COMMISSION</v>
          </cell>
          <cell r="F1920">
            <v>69617280</v>
          </cell>
        </row>
        <row r="1921">
          <cell r="C1921">
            <v>1913</v>
          </cell>
          <cell r="D1921">
            <v>1994</v>
          </cell>
          <cell r="E1921" t="str">
            <v>NA</v>
          </cell>
          <cell r="F1921">
            <v>123348</v>
          </cell>
        </row>
        <row r="1922">
          <cell r="C1922">
            <v>1914</v>
          </cell>
          <cell r="D1922">
            <v>1994</v>
          </cell>
          <cell r="E1922" t="str">
            <v>NEWMARKET HYDRO LTD.</v>
          </cell>
          <cell r="F1922">
            <v>44256984</v>
          </cell>
        </row>
        <row r="1923">
          <cell r="C1923">
            <v>1915</v>
          </cell>
          <cell r="D1923">
            <v>1994</v>
          </cell>
          <cell r="E1923" t="str">
            <v>NIAGARA FALLS HYDRO INC.</v>
          </cell>
          <cell r="F1923">
            <v>108860610</v>
          </cell>
        </row>
        <row r="1924">
          <cell r="C1924">
            <v>1916</v>
          </cell>
          <cell r="D1924">
            <v>1994</v>
          </cell>
          <cell r="E1924" t="str">
            <v>NIAGARA-ON-THE-LAKE HYDRO INC.</v>
          </cell>
          <cell r="F1924">
            <v>39876063</v>
          </cell>
        </row>
        <row r="1925">
          <cell r="C1925">
            <v>1917</v>
          </cell>
          <cell r="D1925">
            <v>1994</v>
          </cell>
          <cell r="E1925" t="str">
            <v>NORFOLK POWER DISTRIBUTION INC.</v>
          </cell>
          <cell r="F1925">
            <v>475214</v>
          </cell>
        </row>
        <row r="1926">
          <cell r="C1926">
            <v>1918</v>
          </cell>
          <cell r="D1926">
            <v>1994</v>
          </cell>
          <cell r="E1926" t="str">
            <v>NORTH BAY HYDRO DISTRIBUTION LIMITED</v>
          </cell>
          <cell r="F1926">
            <v>110549172</v>
          </cell>
        </row>
        <row r="1927">
          <cell r="C1927">
            <v>1919</v>
          </cell>
          <cell r="D1927">
            <v>1994</v>
          </cell>
          <cell r="E1927" t="str">
            <v>OAKVILLE HYDRO ELECTRICITY DISTRIBUTION INC.</v>
          </cell>
          <cell r="F1927">
            <v>115939817</v>
          </cell>
        </row>
        <row r="1928">
          <cell r="C1928">
            <v>1920</v>
          </cell>
          <cell r="D1928">
            <v>1994</v>
          </cell>
          <cell r="E1928" t="str">
            <v>ORANGEVILLE HYDRO LIMITED</v>
          </cell>
          <cell r="F1928">
            <v>27135188</v>
          </cell>
        </row>
        <row r="1929">
          <cell r="C1929">
            <v>1921</v>
          </cell>
          <cell r="D1929">
            <v>1994</v>
          </cell>
          <cell r="E1929" t="str">
            <v>ORILLIA POWER DISTRIBUTION CORPORATION</v>
          </cell>
          <cell r="F1929">
            <v>39839514</v>
          </cell>
        </row>
        <row r="1930">
          <cell r="C1930">
            <v>1922</v>
          </cell>
          <cell r="D1930">
            <v>1994</v>
          </cell>
          <cell r="E1930" t="str">
            <v>OSHAWA PUC NETWORKS INC.</v>
          </cell>
          <cell r="F1930">
            <v>132751092</v>
          </cell>
        </row>
        <row r="1931">
          <cell r="C1931">
            <v>1923</v>
          </cell>
          <cell r="D1931">
            <v>1994</v>
          </cell>
          <cell r="E1931" t="str">
            <v>PARRY SOUND POWER CORPORATION</v>
          </cell>
          <cell r="F1931">
            <v>12504910</v>
          </cell>
        </row>
        <row r="1932">
          <cell r="C1932">
            <v>1924</v>
          </cell>
          <cell r="D1932">
            <v>1994</v>
          </cell>
          <cell r="E1932" t="str">
            <v>PETERBOROUGH UTILITIES COMMISSION</v>
          </cell>
          <cell r="F1932">
            <v>58435411</v>
          </cell>
        </row>
        <row r="1933">
          <cell r="C1933">
            <v>1925</v>
          </cell>
          <cell r="D1933">
            <v>1994</v>
          </cell>
          <cell r="E1933" t="str">
            <v>POLICE VILLAGE OF APPLE HILL HYDRO SYSTEM</v>
          </cell>
          <cell r="F1933">
            <v>86515</v>
          </cell>
        </row>
        <row r="1934">
          <cell r="C1934">
            <v>1926</v>
          </cell>
          <cell r="D1934">
            <v>1994</v>
          </cell>
          <cell r="E1934" t="str">
            <v>POLICE VILLAGE OF AVONMORE HYDRO SYSTEM</v>
          </cell>
          <cell r="F1934">
            <v>87317</v>
          </cell>
        </row>
        <row r="1935">
          <cell r="C1935">
            <v>1927</v>
          </cell>
          <cell r="D1935">
            <v>1994</v>
          </cell>
          <cell r="E1935" t="str">
            <v>POLICE VILLAGE OF COMBER HYDRO SYSTEM</v>
          </cell>
          <cell r="F1935">
            <v>243022</v>
          </cell>
        </row>
        <row r="1936">
          <cell r="C1936">
            <v>1928</v>
          </cell>
          <cell r="D1936">
            <v>1994</v>
          </cell>
          <cell r="E1936" t="str">
            <v>POLICE VILLAGE OF DUBLIN HYDRO SYSTEM</v>
          </cell>
          <cell r="F1936">
            <v>129134</v>
          </cell>
        </row>
        <row r="1937">
          <cell r="C1937">
            <v>1929</v>
          </cell>
          <cell r="D1937">
            <v>1994</v>
          </cell>
          <cell r="E1937" t="str">
            <v>POLICE VILLAGE OF GRANTON HYDRO SYSTEM</v>
          </cell>
          <cell r="F1937">
            <v>142924</v>
          </cell>
        </row>
        <row r="1938">
          <cell r="C1938">
            <v>1930</v>
          </cell>
          <cell r="D1938">
            <v>1994</v>
          </cell>
          <cell r="E1938" t="str">
            <v>CHATHAM-KENT HYDRO INC.</v>
          </cell>
          <cell r="F1938">
            <v>146777</v>
          </cell>
        </row>
        <row r="1939">
          <cell r="C1939">
            <v>1931</v>
          </cell>
          <cell r="D1939">
            <v>1994</v>
          </cell>
          <cell r="E1939" t="str">
            <v>POLICE VILLAGE OF MOOREFIELD HYDRO SYSTEM</v>
          </cell>
          <cell r="F1939">
            <v>131110</v>
          </cell>
        </row>
        <row r="1940">
          <cell r="C1940">
            <v>1932</v>
          </cell>
          <cell r="D1940">
            <v>1994</v>
          </cell>
          <cell r="E1940" t="str">
            <v>POLICE VILLAGE OF PRICEVILLE HYDRO SYSTEM</v>
          </cell>
          <cell r="F1940">
            <v>124063</v>
          </cell>
        </row>
        <row r="1941">
          <cell r="C1941">
            <v>1933</v>
          </cell>
          <cell r="D1941">
            <v>1994</v>
          </cell>
          <cell r="E1941" t="str">
            <v>CANADIAN NIAGARA POWER INC.</v>
          </cell>
          <cell r="F1941">
            <v>22184746</v>
          </cell>
        </row>
        <row r="1942">
          <cell r="C1942">
            <v>1934</v>
          </cell>
          <cell r="D1942">
            <v>1994</v>
          </cell>
          <cell r="E1942" t="str">
            <v>CHATHAM-KENT HYDRO INC.</v>
          </cell>
          <cell r="F1942">
            <v>29192564</v>
          </cell>
        </row>
        <row r="1943">
          <cell r="C1943">
            <v>1935</v>
          </cell>
          <cell r="D1943">
            <v>1994</v>
          </cell>
          <cell r="E1943" t="str">
            <v>PUBLIC UTILITIES COMMISSION OF THE CITY OF BARRIE</v>
          </cell>
          <cell r="F1943">
            <v>80215880</v>
          </cell>
        </row>
        <row r="1944">
          <cell r="C1944">
            <v>1936</v>
          </cell>
          <cell r="D1944">
            <v>1994</v>
          </cell>
          <cell r="E1944" t="str">
            <v>PUBLIC UTILITIES COMMISSION OF THE CITY OF OWEN SOUND</v>
          </cell>
          <cell r="F1944">
            <v>12036269</v>
          </cell>
        </row>
        <row r="1945">
          <cell r="C1945">
            <v>1937</v>
          </cell>
          <cell r="D1945">
            <v>1994</v>
          </cell>
          <cell r="E1945" t="str">
            <v>PUBLIC UTILITIES COMMISSION OF THE CITY OF TRENTON</v>
          </cell>
          <cell r="F1945">
            <v>11104919</v>
          </cell>
        </row>
        <row r="1946">
          <cell r="C1946">
            <v>1938</v>
          </cell>
          <cell r="D1946">
            <v>1994</v>
          </cell>
          <cell r="E1946" t="str">
            <v>PUBLIC UTILITIES COMMISSION OF THE TOWN OF ALEXANDRIA</v>
          </cell>
          <cell r="F1946">
            <v>2509456</v>
          </cell>
        </row>
        <row r="1947">
          <cell r="C1947">
            <v>1939</v>
          </cell>
          <cell r="D1947">
            <v>1994</v>
          </cell>
          <cell r="E1947" t="str">
            <v>CHATHAM-KENT HYDRO INC.</v>
          </cell>
          <cell r="F1947">
            <v>1334463</v>
          </cell>
        </row>
        <row r="1948">
          <cell r="C1948">
            <v>1940</v>
          </cell>
          <cell r="D1948">
            <v>1994</v>
          </cell>
          <cell r="E1948" t="str">
            <v>PUBLIC UTILITIES COMMISSION OF THE TOWN OF CAMPBELLFORD</v>
          </cell>
          <cell r="F1948">
            <v>3426832</v>
          </cell>
        </row>
        <row r="1949">
          <cell r="C1949">
            <v>1941</v>
          </cell>
          <cell r="D1949">
            <v>1994</v>
          </cell>
          <cell r="E1949" t="str">
            <v>PUBLIC UTILITIES COMMISSION OF THE TOWN OF CHESLEY</v>
          </cell>
          <cell r="F1949">
            <v>1646895</v>
          </cell>
        </row>
        <row r="1950">
          <cell r="C1950">
            <v>1942</v>
          </cell>
          <cell r="D1950">
            <v>1994</v>
          </cell>
          <cell r="E1950" t="str">
            <v>LAKEFRONT UTILITIES INC.</v>
          </cell>
          <cell r="F1950">
            <v>9362404</v>
          </cell>
        </row>
        <row r="1951">
          <cell r="C1951">
            <v>1943</v>
          </cell>
          <cell r="D1951">
            <v>1994</v>
          </cell>
          <cell r="E1951" t="str">
            <v>CENTRE WELLINGTON HYDRO LTD.</v>
          </cell>
          <cell r="F1951">
            <v>4841115</v>
          </cell>
        </row>
        <row r="1952">
          <cell r="C1952">
            <v>1944</v>
          </cell>
          <cell r="D1952">
            <v>1994</v>
          </cell>
          <cell r="E1952" t="str">
            <v>WEST COAST HURON ENERGY INC.</v>
          </cell>
          <cell r="F1952">
            <v>5015516</v>
          </cell>
        </row>
        <row r="1953">
          <cell r="C1953">
            <v>1945</v>
          </cell>
          <cell r="D1953">
            <v>1994</v>
          </cell>
          <cell r="E1953" t="str">
            <v>ESPANOLA REGIONAL HYDRO DISTRIBUTION CORPORATION</v>
          </cell>
          <cell r="F1953">
            <v>483766</v>
          </cell>
        </row>
        <row r="1954">
          <cell r="C1954">
            <v>1946</v>
          </cell>
          <cell r="D1954">
            <v>1994</v>
          </cell>
          <cell r="E1954" t="str">
            <v>PUBLIC UTILITIES COMMISSION OF THE TOWN OF MITCHELL</v>
          </cell>
          <cell r="F1954">
            <v>2552079</v>
          </cell>
        </row>
        <row r="1955">
          <cell r="C1955">
            <v>1947</v>
          </cell>
          <cell r="D1955">
            <v>1994</v>
          </cell>
          <cell r="E1955" t="str">
            <v>WELLINGTON NORTH POWER INC.</v>
          </cell>
          <cell r="F1955">
            <v>2604215</v>
          </cell>
        </row>
        <row r="1956">
          <cell r="C1956">
            <v>1948</v>
          </cell>
          <cell r="D1956">
            <v>1994</v>
          </cell>
          <cell r="E1956" t="str">
            <v>PUBLIC UTILITIES COMMISSION OF THE TOWN OF PALMERSTON</v>
          </cell>
          <cell r="F1956">
            <v>1272172</v>
          </cell>
        </row>
        <row r="1957">
          <cell r="C1957">
            <v>1949</v>
          </cell>
          <cell r="D1957">
            <v>1994</v>
          </cell>
          <cell r="E1957" t="str">
            <v>BRANT COUNTY POWER INC.</v>
          </cell>
          <cell r="F1957">
            <v>5889602</v>
          </cell>
        </row>
        <row r="1958">
          <cell r="C1958">
            <v>1950</v>
          </cell>
          <cell r="D1958">
            <v>1994</v>
          </cell>
          <cell r="E1958" t="str">
            <v>PUBLIC UTILITIES COMMISSION OF THE TOWN OF PICTON</v>
          </cell>
          <cell r="F1958">
            <v>2986215</v>
          </cell>
        </row>
        <row r="1959">
          <cell r="C1959">
            <v>1951</v>
          </cell>
          <cell r="D1959">
            <v>1994</v>
          </cell>
          <cell r="E1959" t="str">
            <v>CHATHAM-KENT HYDRO INC.</v>
          </cell>
          <cell r="F1959">
            <v>1388989</v>
          </cell>
        </row>
        <row r="1960">
          <cell r="C1960">
            <v>1952</v>
          </cell>
          <cell r="D1960">
            <v>1994</v>
          </cell>
          <cell r="E1960" t="str">
            <v>PUBLIC UTILITIES COMMISSION OF THE TOWN OF SOUTHAMPTON</v>
          </cell>
          <cell r="F1960">
            <v>2272429</v>
          </cell>
        </row>
        <row r="1961">
          <cell r="C1961">
            <v>1953</v>
          </cell>
          <cell r="D1961">
            <v>1994</v>
          </cell>
          <cell r="E1961" t="str">
            <v>ESSEX POWERLINES CORPORATION</v>
          </cell>
          <cell r="F1961">
            <v>6438065</v>
          </cell>
        </row>
        <row r="1962">
          <cell r="C1962">
            <v>1954</v>
          </cell>
          <cell r="D1962">
            <v>1994</v>
          </cell>
          <cell r="E1962" t="str">
            <v>CHATHAM-KENT HYDRO INC.</v>
          </cell>
          <cell r="F1962">
            <v>2130328</v>
          </cell>
        </row>
        <row r="1963">
          <cell r="C1963">
            <v>1955</v>
          </cell>
          <cell r="D1963">
            <v>1994</v>
          </cell>
          <cell r="E1963" t="str">
            <v>WELLINGTON NORTH POWER INC.</v>
          </cell>
          <cell r="F1963">
            <v>1301441</v>
          </cell>
        </row>
        <row r="1964">
          <cell r="C1964">
            <v>1956</v>
          </cell>
          <cell r="D1964">
            <v>1994</v>
          </cell>
          <cell r="E1964" t="str">
            <v>PUBLIC UTILITIES COMMISSION OF THE VILLAGE OF BELMONT</v>
          </cell>
          <cell r="F1964">
            <v>773440</v>
          </cell>
        </row>
        <row r="1965">
          <cell r="C1965">
            <v>1957</v>
          </cell>
          <cell r="D1965">
            <v>1994</v>
          </cell>
          <cell r="E1965" t="str">
            <v>PUBLIC UTILITIES COMMISSION OF THE VILLAGE OF LANCASTER</v>
          </cell>
          <cell r="F1965">
            <v>384324</v>
          </cell>
        </row>
        <row r="1966">
          <cell r="C1966">
            <v>1958</v>
          </cell>
          <cell r="D1966">
            <v>1994</v>
          </cell>
          <cell r="E1966" t="str">
            <v>PUBLIC UTILITIES COMMISSION OF THE VILLAGE OF PORT STANLEY</v>
          </cell>
          <cell r="F1966">
            <v>898123</v>
          </cell>
        </row>
        <row r="1967">
          <cell r="C1967">
            <v>1959</v>
          </cell>
          <cell r="D1967">
            <v>1994</v>
          </cell>
          <cell r="E1967" t="str">
            <v>CHATHAM-KENT HYDRO INC.</v>
          </cell>
          <cell r="F1967">
            <v>297497</v>
          </cell>
        </row>
        <row r="1968">
          <cell r="C1968">
            <v>1960</v>
          </cell>
          <cell r="D1968">
            <v>1994</v>
          </cell>
          <cell r="E1968" t="str">
            <v>RIDEAU ST. LAWRENCE DISTRIBUTION INC.</v>
          </cell>
          <cell r="F1968">
            <v>657781</v>
          </cell>
        </row>
        <row r="1969">
          <cell r="C1969">
            <v>1961</v>
          </cell>
          <cell r="D1969">
            <v>1994</v>
          </cell>
          <cell r="E1969" t="str">
            <v>CHATHAM-KENT HYDRO INC.</v>
          </cell>
          <cell r="F1969">
            <v>724821</v>
          </cell>
        </row>
        <row r="1970">
          <cell r="C1970">
            <v>1962</v>
          </cell>
          <cell r="D1970">
            <v>1994</v>
          </cell>
          <cell r="E1970" t="str">
            <v>PUBLIC UTILITY COMMISSION OF THE VILLAGE OF WEST LORNE</v>
          </cell>
          <cell r="F1970">
            <v>904237</v>
          </cell>
        </row>
        <row r="1971">
          <cell r="C1971">
            <v>1963</v>
          </cell>
          <cell r="D1971">
            <v>1994</v>
          </cell>
          <cell r="E1971" t="str">
            <v>REMARA-BRECHIN HYDRO</v>
          </cell>
          <cell r="F1971">
            <v>105709</v>
          </cell>
        </row>
        <row r="1972">
          <cell r="C1972">
            <v>1964</v>
          </cell>
          <cell r="D1972">
            <v>1994</v>
          </cell>
          <cell r="E1972" t="str">
            <v>RENFREW HYDRO INC.</v>
          </cell>
          <cell r="F1972">
            <v>12780044</v>
          </cell>
        </row>
        <row r="1973">
          <cell r="C1973">
            <v>1965</v>
          </cell>
          <cell r="D1973">
            <v>1994</v>
          </cell>
          <cell r="E1973" t="str">
            <v>RICHMOND HILL HYDRO INC.</v>
          </cell>
          <cell r="F1973">
            <v>109221500</v>
          </cell>
        </row>
        <row r="1974">
          <cell r="C1974">
            <v>1966</v>
          </cell>
          <cell r="D1974">
            <v>1994</v>
          </cell>
          <cell r="E1974" t="str">
            <v>RIPLEY PUBLIC UTILITIES COMMISSION</v>
          </cell>
          <cell r="F1974">
            <v>272325</v>
          </cell>
        </row>
        <row r="1975">
          <cell r="C1975">
            <v>1967</v>
          </cell>
          <cell r="D1975">
            <v>1994</v>
          </cell>
          <cell r="E1975" t="str">
            <v>RODNEY PUBLIC UTILITIES COMMISSION</v>
          </cell>
          <cell r="F1975">
            <v>293916</v>
          </cell>
        </row>
        <row r="1976">
          <cell r="C1976">
            <v>1968</v>
          </cell>
          <cell r="D1976">
            <v>1994</v>
          </cell>
          <cell r="E1976" t="str">
            <v>SIOUX LOOKOUT HYDRO INC.</v>
          </cell>
          <cell r="F1976">
            <v>3517804</v>
          </cell>
        </row>
        <row r="1977">
          <cell r="C1977">
            <v>1969</v>
          </cell>
          <cell r="D1977">
            <v>1994</v>
          </cell>
          <cell r="E1977" t="str">
            <v>ST. CATHARINES HYDRO UTILITY SERVICES INC.</v>
          </cell>
          <cell r="F1977">
            <v>71673289</v>
          </cell>
        </row>
        <row r="1978">
          <cell r="C1978">
            <v>1970</v>
          </cell>
          <cell r="D1978">
            <v>1994</v>
          </cell>
          <cell r="E1978" t="str">
            <v>ST. THOMAS ENERGY INC.</v>
          </cell>
          <cell r="F1978">
            <v>33467004</v>
          </cell>
        </row>
        <row r="1979">
          <cell r="C1979">
            <v>1971</v>
          </cell>
          <cell r="D1979">
            <v>1994</v>
          </cell>
          <cell r="E1979" t="str">
            <v>FESTIVAL HYDRO INC.</v>
          </cell>
          <cell r="F1979">
            <v>28821196</v>
          </cell>
        </row>
        <row r="1980">
          <cell r="C1980">
            <v>1972</v>
          </cell>
          <cell r="D1980">
            <v>1994</v>
          </cell>
          <cell r="E1980" t="str">
            <v>MIDDLESEX POWER DISTRIBUTION CORPORATION</v>
          </cell>
          <cell r="F1980">
            <v>5744094</v>
          </cell>
        </row>
        <row r="1981">
          <cell r="C1981">
            <v>1973</v>
          </cell>
          <cell r="D1981">
            <v>1994</v>
          </cell>
          <cell r="E1981" t="str">
            <v>GREATER SUDBURY HYDRO INC.</v>
          </cell>
          <cell r="F1981">
            <v>77272878</v>
          </cell>
        </row>
        <row r="1982">
          <cell r="C1982">
            <v>1974</v>
          </cell>
          <cell r="D1982">
            <v>1994</v>
          </cell>
          <cell r="E1982" t="str">
            <v>TARA HYDRO-ELECTRIC SYSTEM</v>
          </cell>
          <cell r="F1982">
            <v>374000</v>
          </cell>
        </row>
        <row r="1983">
          <cell r="C1983">
            <v>1975</v>
          </cell>
          <cell r="D1983">
            <v>1994</v>
          </cell>
          <cell r="E1983" t="str">
            <v>TAY HYDRO ELECTRIC DISTRIBUTION COMPANY INC.</v>
          </cell>
          <cell r="F1983">
            <v>5735052</v>
          </cell>
        </row>
        <row r="1984">
          <cell r="C1984">
            <v>1976</v>
          </cell>
          <cell r="D1984">
            <v>1994</v>
          </cell>
          <cell r="E1984" t="str">
            <v>TEESWATER HYDRO-ELECTRIC COMMISSION</v>
          </cell>
          <cell r="F1984">
            <v>500936</v>
          </cell>
        </row>
        <row r="1985">
          <cell r="C1985">
            <v>1977</v>
          </cell>
          <cell r="D1985">
            <v>1994</v>
          </cell>
          <cell r="E1985" t="str">
            <v>TERRACE BAY SUPERIOR WIRES INC.</v>
          </cell>
          <cell r="F1985">
            <v>1183935</v>
          </cell>
        </row>
        <row r="1986">
          <cell r="C1986">
            <v>1978</v>
          </cell>
          <cell r="D1986">
            <v>1994</v>
          </cell>
          <cell r="E1986" t="str">
            <v>ESPANOLA REGIONAL HYDRO DISTRIBUTION CORPORATION</v>
          </cell>
          <cell r="F1986">
            <v>2170035</v>
          </cell>
        </row>
        <row r="1987">
          <cell r="C1987">
            <v>1979</v>
          </cell>
          <cell r="D1987">
            <v>1994</v>
          </cell>
          <cell r="E1987" t="str">
            <v>COLLUS POWER CORPORATION</v>
          </cell>
          <cell r="F1987">
            <v>7998599</v>
          </cell>
        </row>
        <row r="1988">
          <cell r="C1988">
            <v>1980</v>
          </cell>
          <cell r="D1988">
            <v>1994</v>
          </cell>
          <cell r="E1988" t="str">
            <v>THUNDER BAY HYDRO ELECTRICITY DISTRIBUTION INC.</v>
          </cell>
          <cell r="F1988">
            <v>85941762</v>
          </cell>
        </row>
        <row r="1989">
          <cell r="C1989">
            <v>1981</v>
          </cell>
          <cell r="D1989">
            <v>1994</v>
          </cell>
          <cell r="E1989" t="str">
            <v>TILLSONBURG HYDRO INC.</v>
          </cell>
          <cell r="F1989">
            <v>17501482</v>
          </cell>
        </row>
        <row r="1990">
          <cell r="C1990">
            <v>1982</v>
          </cell>
          <cell r="D1990">
            <v>1994</v>
          </cell>
          <cell r="E1990" t="str">
            <v>TOWNSHIP OF MCGARRY HYDRO SYSTEM</v>
          </cell>
          <cell r="F1990">
            <v>329196</v>
          </cell>
        </row>
        <row r="1991">
          <cell r="C1991">
            <v>1983</v>
          </cell>
          <cell r="D1991">
            <v>1994</v>
          </cell>
          <cell r="E1991" t="str">
            <v>VILLAGE OF BLOOMFIELD HYDRO SYSTEM</v>
          </cell>
          <cell r="F1991">
            <v>231893</v>
          </cell>
        </row>
        <row r="1992">
          <cell r="C1992">
            <v>1984</v>
          </cell>
          <cell r="D1992">
            <v>1994</v>
          </cell>
          <cell r="E1992" t="str">
            <v>RIDEAU ST. LAWRENCE DISTRIBUTION INC.</v>
          </cell>
          <cell r="F1992">
            <v>572216</v>
          </cell>
        </row>
        <row r="1993">
          <cell r="C1993">
            <v>1985</v>
          </cell>
          <cell r="D1993">
            <v>1994</v>
          </cell>
          <cell r="E1993" t="str">
            <v>VILLAGE OF CHESTERVILLE HYDRO SYSTEM</v>
          </cell>
          <cell r="F1993">
            <v>946024</v>
          </cell>
        </row>
        <row r="1994">
          <cell r="C1994">
            <v>1986</v>
          </cell>
          <cell r="D1994">
            <v>1994</v>
          </cell>
          <cell r="E1994" t="str">
            <v>CHATHAM-KENT HYDRO INC.</v>
          </cell>
          <cell r="F1994">
            <v>212932</v>
          </cell>
        </row>
        <row r="1995">
          <cell r="C1995">
            <v>1987</v>
          </cell>
          <cell r="D1995">
            <v>1994</v>
          </cell>
          <cell r="E1995" t="str">
            <v>VILLAGE OF FLESHERTON HYDRO SYSTEM</v>
          </cell>
          <cell r="F1995">
            <v>453968</v>
          </cell>
        </row>
        <row r="1996">
          <cell r="C1996">
            <v>1988</v>
          </cell>
          <cell r="D1996">
            <v>1994</v>
          </cell>
          <cell r="E1996" t="str">
            <v>RIDEAU ST. LAWRENCE DISTRIBUTION INC.</v>
          </cell>
          <cell r="F1996">
            <v>766364</v>
          </cell>
        </row>
        <row r="1997">
          <cell r="C1997">
            <v>1989</v>
          </cell>
          <cell r="D1997">
            <v>1994</v>
          </cell>
          <cell r="E1997" t="str">
            <v>VILLAGE OF LUCKNOW HYDRO SYSTEM</v>
          </cell>
          <cell r="F1997">
            <v>849717</v>
          </cell>
        </row>
        <row r="1998">
          <cell r="C1998">
            <v>1990</v>
          </cell>
          <cell r="D1998">
            <v>1994</v>
          </cell>
          <cell r="E1998" t="str">
            <v>VILLAGE OF MAXVILLE HYDRO SYSTEM</v>
          </cell>
          <cell r="F1998">
            <v>312611</v>
          </cell>
        </row>
        <row r="1999">
          <cell r="C1999">
            <v>1991</v>
          </cell>
          <cell r="D1999">
            <v>1994</v>
          </cell>
          <cell r="E1999" t="str">
            <v>WATERLOO NORTH HYDRO INC.</v>
          </cell>
          <cell r="F1999">
            <v>154601908</v>
          </cell>
        </row>
        <row r="2000">
          <cell r="C2000">
            <v>1992</v>
          </cell>
          <cell r="D2000">
            <v>1994</v>
          </cell>
          <cell r="E2000" t="str">
            <v>WELLAND HYDRO-ELECTRIC SYSTEM CORP.</v>
          </cell>
          <cell r="F2000">
            <v>46170954</v>
          </cell>
        </row>
        <row r="2001">
          <cell r="C2001">
            <v>1993</v>
          </cell>
          <cell r="D2001">
            <v>1994</v>
          </cell>
          <cell r="E2001" t="str">
            <v>NA</v>
          </cell>
          <cell r="F2001">
            <v>925055</v>
          </cell>
        </row>
        <row r="2002">
          <cell r="C2002">
            <v>1994</v>
          </cell>
          <cell r="D2002">
            <v>1994</v>
          </cell>
          <cell r="E2002" t="str">
            <v>WHITBY HYDRO ELECTRIC CORPORATION</v>
          </cell>
          <cell r="F2002">
            <v>100504304</v>
          </cell>
        </row>
        <row r="2003">
          <cell r="C2003">
            <v>1995</v>
          </cell>
          <cell r="D2003">
            <v>1994</v>
          </cell>
          <cell r="E2003" t="str">
            <v>RIDEAU ST. LAWRENCE DISTRIBUTION INC.</v>
          </cell>
          <cell r="F2003">
            <v>172692</v>
          </cell>
        </row>
        <row r="2004">
          <cell r="C2004">
            <v>1996</v>
          </cell>
          <cell r="D2004">
            <v>1994</v>
          </cell>
          <cell r="E2004" t="str">
            <v>WINCHESTER HYDRO COMMISSION</v>
          </cell>
          <cell r="F2004">
            <v>1624079</v>
          </cell>
        </row>
        <row r="2005">
          <cell r="C2005">
            <v>1997</v>
          </cell>
          <cell r="D2005">
            <v>1994</v>
          </cell>
          <cell r="E2005" t="str">
            <v>ENWIN UTILITIES LTD.</v>
          </cell>
          <cell r="F2005">
            <v>134970373</v>
          </cell>
        </row>
        <row r="2006">
          <cell r="C2006">
            <v>1998</v>
          </cell>
          <cell r="D2006">
            <v>1994</v>
          </cell>
          <cell r="E2006" t="str">
            <v>WOODSTOCK HYDRO SERVICES INC.</v>
          </cell>
          <cell r="F2006">
            <v>32049018</v>
          </cell>
        </row>
        <row r="2007">
          <cell r="C2007">
            <v>1999</v>
          </cell>
          <cell r="F2007">
            <v>8259651903</v>
          </cell>
        </row>
        <row r="2008">
          <cell r="C2008">
            <v>2000</v>
          </cell>
          <cell r="F2008">
            <v>0</v>
          </cell>
        </row>
        <row r="2009">
          <cell r="C2009">
            <v>2001</v>
          </cell>
          <cell r="F2009">
            <v>0</v>
          </cell>
        </row>
        <row r="2010">
          <cell r="C2010">
            <v>2002</v>
          </cell>
          <cell r="F2010">
            <v>56864</v>
          </cell>
        </row>
        <row r="2011">
          <cell r="C2011">
            <v>2003</v>
          </cell>
          <cell r="F2011">
            <v>0</v>
          </cell>
        </row>
        <row r="2012">
          <cell r="C2012">
            <v>2004</v>
          </cell>
          <cell r="F2012">
            <v>0</v>
          </cell>
        </row>
        <row r="2013">
          <cell r="C2013">
            <v>2005</v>
          </cell>
          <cell r="F2013">
            <v>58540</v>
          </cell>
        </row>
        <row r="2014">
          <cell r="C2014">
            <v>2006</v>
          </cell>
          <cell r="F2014">
            <v>0</v>
          </cell>
        </row>
        <row r="2015">
          <cell r="C2015">
            <v>2007</v>
          </cell>
          <cell r="D2015">
            <v>1995</v>
          </cell>
          <cell r="E2015" t="str">
            <v>POWERSTREAM INC.</v>
          </cell>
          <cell r="F2015">
            <v>260514</v>
          </cell>
        </row>
        <row r="2016">
          <cell r="C2016">
            <v>2008</v>
          </cell>
          <cell r="D2016">
            <v>1995</v>
          </cell>
          <cell r="E2016" t="str">
            <v>POWERSTREAM INC.</v>
          </cell>
          <cell r="F2016">
            <v>11404421</v>
          </cell>
        </row>
        <row r="2017">
          <cell r="C2017">
            <v>2009</v>
          </cell>
          <cell r="D2017">
            <v>1995</v>
          </cell>
          <cell r="E2017" t="str">
            <v>POWERSTREAM INC.</v>
          </cell>
          <cell r="F2017">
            <v>4717538</v>
          </cell>
        </row>
        <row r="2018">
          <cell r="C2018">
            <v>2010</v>
          </cell>
          <cell r="D2018">
            <v>1995</v>
          </cell>
          <cell r="E2018" t="str">
            <v>BLUEWATER POWER DISTRIBUTION CORPORATION</v>
          </cell>
          <cell r="F2018">
            <v>297420</v>
          </cell>
        </row>
        <row r="2019">
          <cell r="C2019">
            <v>2011</v>
          </cell>
          <cell r="D2019">
            <v>1995</v>
          </cell>
          <cell r="E2019" t="str">
            <v>BLUEWATER POWER DISTRIBUTION CORPORATION</v>
          </cell>
          <cell r="F2019">
            <v>187694</v>
          </cell>
        </row>
        <row r="2020">
          <cell r="C2020">
            <v>2012</v>
          </cell>
          <cell r="D2020">
            <v>1995</v>
          </cell>
          <cell r="E2020" t="str">
            <v>BLUEWATER POWER DISTRIBUTION CORPORATION</v>
          </cell>
          <cell r="F2020">
            <v>888968</v>
          </cell>
        </row>
        <row r="2021">
          <cell r="C2021">
            <v>2013</v>
          </cell>
          <cell r="D2021">
            <v>1995</v>
          </cell>
          <cell r="E2021" t="str">
            <v>BLUEWATER POWER DISTRIBUTION CORPORATION</v>
          </cell>
          <cell r="F2021">
            <v>3940977</v>
          </cell>
        </row>
        <row r="2022">
          <cell r="C2022">
            <v>2014</v>
          </cell>
          <cell r="D2022">
            <v>1995</v>
          </cell>
          <cell r="E2022" t="str">
            <v>BLUEWATER POWER DISTRIBUTION CORPORATION</v>
          </cell>
          <cell r="F2022">
            <v>990650</v>
          </cell>
        </row>
        <row r="2023">
          <cell r="C2023">
            <v>2015</v>
          </cell>
          <cell r="D2023">
            <v>1995</v>
          </cell>
          <cell r="E2023" t="str">
            <v>COOPERATIVE HYDRO EMBRUN INC.</v>
          </cell>
          <cell r="F2023">
            <v>2249791</v>
          </cell>
        </row>
        <row r="2024">
          <cell r="C2024">
            <v>2016</v>
          </cell>
          <cell r="D2024">
            <v>1995</v>
          </cell>
          <cell r="E2024" t="str">
            <v>ENERSOURCE HYDRO MISSISSAUGA INC.</v>
          </cell>
          <cell r="F2024">
            <v>446768818</v>
          </cell>
        </row>
        <row r="2025">
          <cell r="C2025">
            <v>2017</v>
          </cell>
          <cell r="D2025">
            <v>1995</v>
          </cell>
          <cell r="E2025" t="str">
            <v>ERIE THAMES POWERLINES CORPORATION</v>
          </cell>
          <cell r="F2025">
            <v>1282366</v>
          </cell>
        </row>
        <row r="2026">
          <cell r="C2026">
            <v>2018</v>
          </cell>
          <cell r="D2026">
            <v>1995</v>
          </cell>
          <cell r="E2026" t="str">
            <v>ERIE THAMES POWERLINES CORPORATION</v>
          </cell>
          <cell r="F2026">
            <v>7596811</v>
          </cell>
        </row>
        <row r="2027">
          <cell r="C2027">
            <v>2019</v>
          </cell>
          <cell r="D2027">
            <v>1995</v>
          </cell>
          <cell r="E2027" t="str">
            <v>ERIE THAMES POWERLINES CORPORATION</v>
          </cell>
          <cell r="F2027">
            <v>1708862</v>
          </cell>
        </row>
        <row r="2028">
          <cell r="C2028">
            <v>2020</v>
          </cell>
          <cell r="D2028">
            <v>1995</v>
          </cell>
          <cell r="E2028" t="str">
            <v>ERIE THAMES POWERLINES CORPORATION</v>
          </cell>
          <cell r="F2028">
            <v>435562</v>
          </cell>
        </row>
        <row r="2029">
          <cell r="C2029">
            <v>2021</v>
          </cell>
          <cell r="D2029">
            <v>1995</v>
          </cell>
          <cell r="E2029" t="str">
            <v>ERIE THAMES POWERLINES CORPORATION</v>
          </cell>
          <cell r="F2029">
            <v>1181549</v>
          </cell>
        </row>
        <row r="2030">
          <cell r="C2030">
            <v>2022</v>
          </cell>
          <cell r="D2030">
            <v>1995</v>
          </cell>
          <cell r="E2030" t="str">
            <v>FESTIVAL HYDRO INC.</v>
          </cell>
          <cell r="F2030">
            <v>392544</v>
          </cell>
        </row>
        <row r="2031">
          <cell r="C2031">
            <v>2023</v>
          </cell>
          <cell r="D2031">
            <v>1995</v>
          </cell>
          <cell r="E2031" t="str">
            <v>FESTIVAL HYDRO INC.</v>
          </cell>
          <cell r="F2031">
            <v>160733</v>
          </cell>
        </row>
        <row r="2032">
          <cell r="C2032">
            <v>2024</v>
          </cell>
          <cell r="D2032">
            <v>1995</v>
          </cell>
          <cell r="E2032" t="str">
            <v>FESTIVAL HYDRO INC.</v>
          </cell>
          <cell r="F2032">
            <v>495613</v>
          </cell>
        </row>
        <row r="2033">
          <cell r="C2033">
            <v>2025</v>
          </cell>
          <cell r="D2033">
            <v>1995</v>
          </cell>
          <cell r="E2033" t="str">
            <v>FESTIVAL HYDRO INC.</v>
          </cell>
          <cell r="F2033">
            <v>1490153</v>
          </cell>
        </row>
        <row r="2034">
          <cell r="C2034">
            <v>2026</v>
          </cell>
          <cell r="D2034">
            <v>1995</v>
          </cell>
          <cell r="E2034" t="str">
            <v>FESTIVAL HYDRO INC.</v>
          </cell>
          <cell r="F2034">
            <v>3446351</v>
          </cell>
        </row>
        <row r="2035">
          <cell r="C2035">
            <v>2027</v>
          </cell>
          <cell r="D2035">
            <v>1995</v>
          </cell>
          <cell r="E2035" t="str">
            <v>FESTIVAL HYDRO INC.</v>
          </cell>
          <cell r="F2035">
            <v>421986</v>
          </cell>
        </row>
        <row r="2036">
          <cell r="C2036">
            <v>2028</v>
          </cell>
          <cell r="D2036">
            <v>1995</v>
          </cell>
          <cell r="E2036" t="str">
            <v>GEORGIAN BAY ENERGY INC.</v>
          </cell>
          <cell r="F2036">
            <v>233155</v>
          </cell>
        </row>
        <row r="2037">
          <cell r="C2037">
            <v>2029</v>
          </cell>
          <cell r="D2037">
            <v>1995</v>
          </cell>
          <cell r="E2037" t="str">
            <v>GREATER SUDBURY HYDRO INC.</v>
          </cell>
          <cell r="F2037">
            <v>2382077</v>
          </cell>
        </row>
        <row r="2038">
          <cell r="C2038">
            <v>2030</v>
          </cell>
          <cell r="D2038">
            <v>1995</v>
          </cell>
          <cell r="E2038" t="str">
            <v>GREATER SUDBURY HYDRO INC.</v>
          </cell>
          <cell r="F2038">
            <v>1186897</v>
          </cell>
        </row>
        <row r="2039">
          <cell r="C2039">
            <v>2031</v>
          </cell>
          <cell r="D2039">
            <v>1995</v>
          </cell>
          <cell r="E2039" t="str">
            <v>GUELPH HYDRO ELECTRIC SYSTEMS INC.</v>
          </cell>
          <cell r="F2039">
            <v>943966</v>
          </cell>
        </row>
        <row r="2040">
          <cell r="C2040">
            <v>2032</v>
          </cell>
          <cell r="D2040">
            <v>1995</v>
          </cell>
          <cell r="E2040" t="str">
            <v>HALDIMAND COUNTY HYDRO INC.</v>
          </cell>
          <cell r="F2040">
            <v>6328222</v>
          </cell>
        </row>
        <row r="2041">
          <cell r="C2041">
            <v>2033</v>
          </cell>
          <cell r="D2041">
            <v>1995</v>
          </cell>
          <cell r="E2041" t="str">
            <v>HALDIMAND COUNTY HYDRO INC.</v>
          </cell>
          <cell r="F2041">
            <v>6694020</v>
          </cell>
        </row>
        <row r="2042">
          <cell r="C2042">
            <v>2034</v>
          </cell>
          <cell r="D2042">
            <v>1995</v>
          </cell>
          <cell r="E2042" t="str">
            <v>HORIZON UTILITIES CORPORATION</v>
          </cell>
          <cell r="F2042">
            <v>12364811</v>
          </cell>
        </row>
        <row r="2043">
          <cell r="C2043">
            <v>2035</v>
          </cell>
          <cell r="D2043">
            <v>1995</v>
          </cell>
          <cell r="E2043" t="str">
            <v>HORIZON UTILITIES CORPORATION</v>
          </cell>
          <cell r="F2043">
            <v>1968113</v>
          </cell>
        </row>
        <row r="2044">
          <cell r="C2044">
            <v>2036</v>
          </cell>
          <cell r="D2044">
            <v>1995</v>
          </cell>
          <cell r="E2044" t="str">
            <v>HORIZON UTILITIES CORPORATION</v>
          </cell>
          <cell r="F2044">
            <v>37585306</v>
          </cell>
        </row>
        <row r="2045">
          <cell r="C2045">
            <v>2037</v>
          </cell>
          <cell r="D2045">
            <v>1995</v>
          </cell>
          <cell r="E2045" t="str">
            <v>HORIZON UTILITIES CORPORATION</v>
          </cell>
          <cell r="F2045">
            <v>184840732</v>
          </cell>
        </row>
        <row r="2046">
          <cell r="C2046">
            <v>2038</v>
          </cell>
          <cell r="D2046">
            <v>1995</v>
          </cell>
          <cell r="E2046" t="str">
            <v>HORIZON UTILITIES CORPORATION</v>
          </cell>
          <cell r="F2046">
            <v>76328751</v>
          </cell>
        </row>
        <row r="2047">
          <cell r="C2047">
            <v>2039</v>
          </cell>
          <cell r="D2047">
            <v>1995</v>
          </cell>
          <cell r="E2047" t="str">
            <v>HYDRO ONE NETWORKS INC.</v>
          </cell>
          <cell r="F2047">
            <v>434386</v>
          </cell>
        </row>
        <row r="2048">
          <cell r="C2048">
            <v>2040</v>
          </cell>
          <cell r="D2048">
            <v>1995</v>
          </cell>
          <cell r="E2048" t="str">
            <v>HYDRO ONE NETWORKS INC.</v>
          </cell>
          <cell r="F2048">
            <v>112631</v>
          </cell>
        </row>
        <row r="2049">
          <cell r="C2049">
            <v>2041</v>
          </cell>
          <cell r="D2049">
            <v>1995</v>
          </cell>
          <cell r="E2049" t="str">
            <v>HYDRO ONE NETWORKS INC.</v>
          </cell>
          <cell r="F2049">
            <v>5382855</v>
          </cell>
        </row>
        <row r="2050">
          <cell r="C2050">
            <v>2042</v>
          </cell>
          <cell r="D2050">
            <v>1995</v>
          </cell>
          <cell r="E2050" t="str">
            <v>HYDRO ONE NETWORKS INC.</v>
          </cell>
          <cell r="F2050">
            <v>686143</v>
          </cell>
        </row>
        <row r="2051">
          <cell r="C2051">
            <v>2043</v>
          </cell>
          <cell r="D2051">
            <v>1995</v>
          </cell>
          <cell r="E2051" t="str">
            <v>HYDRO ONE NETWORKS INC.</v>
          </cell>
          <cell r="F2051">
            <v>1045499</v>
          </cell>
        </row>
        <row r="2052">
          <cell r="C2052">
            <v>2044</v>
          </cell>
          <cell r="D2052">
            <v>1995</v>
          </cell>
          <cell r="E2052" t="str">
            <v>HYDRO ONE NETWORKS INC.</v>
          </cell>
          <cell r="F2052">
            <v>460891</v>
          </cell>
        </row>
        <row r="2053">
          <cell r="C2053">
            <v>2045</v>
          </cell>
          <cell r="D2053">
            <v>1995</v>
          </cell>
          <cell r="E2053" t="str">
            <v>HYDRO ONE NETWORKS INC.</v>
          </cell>
          <cell r="F2053">
            <v>2331530</v>
          </cell>
        </row>
        <row r="2054">
          <cell r="C2054">
            <v>2046</v>
          </cell>
          <cell r="D2054">
            <v>1995</v>
          </cell>
          <cell r="E2054" t="str">
            <v>HYDRO ONE NETWORKS INC.</v>
          </cell>
          <cell r="F2054">
            <v>3091571</v>
          </cell>
        </row>
        <row r="2055">
          <cell r="C2055">
            <v>2047</v>
          </cell>
          <cell r="D2055">
            <v>1995</v>
          </cell>
          <cell r="E2055" t="str">
            <v>HYDRO ONE NETWORKS INC.</v>
          </cell>
          <cell r="F2055">
            <v>14577385</v>
          </cell>
        </row>
        <row r="2056">
          <cell r="C2056">
            <v>2048</v>
          </cell>
          <cell r="D2056">
            <v>1995</v>
          </cell>
          <cell r="E2056" t="str">
            <v>HYDRO ONE NETWORKS INC.</v>
          </cell>
          <cell r="F2056">
            <v>6730445</v>
          </cell>
        </row>
        <row r="2057">
          <cell r="C2057">
            <v>2049</v>
          </cell>
          <cell r="D2057">
            <v>1995</v>
          </cell>
          <cell r="E2057" t="str">
            <v>HYDRO ONE NETWORKS INC.</v>
          </cell>
          <cell r="F2057">
            <v>907622</v>
          </cell>
        </row>
        <row r="2058">
          <cell r="C2058">
            <v>2050</v>
          </cell>
          <cell r="D2058">
            <v>1995</v>
          </cell>
          <cell r="E2058" t="str">
            <v>HYDRO ONE NETWORKS INC.</v>
          </cell>
          <cell r="F2058">
            <v>1377986</v>
          </cell>
        </row>
        <row r="2059">
          <cell r="C2059">
            <v>2051</v>
          </cell>
          <cell r="D2059">
            <v>1995</v>
          </cell>
          <cell r="E2059" t="str">
            <v>HYDRO ONE NETWORKS INC.</v>
          </cell>
          <cell r="F2059">
            <v>530791</v>
          </cell>
        </row>
        <row r="2060">
          <cell r="C2060">
            <v>2052</v>
          </cell>
          <cell r="D2060">
            <v>1995</v>
          </cell>
          <cell r="E2060" t="str">
            <v>HYDRO ONE NETWORKS INC.</v>
          </cell>
          <cell r="F2060">
            <v>5208510</v>
          </cell>
        </row>
        <row r="2061">
          <cell r="C2061">
            <v>2053</v>
          </cell>
          <cell r="D2061">
            <v>1995</v>
          </cell>
          <cell r="E2061" t="str">
            <v>HYDRO ONE NETWORKS INC.</v>
          </cell>
          <cell r="F2061">
            <v>852466</v>
          </cell>
        </row>
        <row r="2062">
          <cell r="C2062">
            <v>2054</v>
          </cell>
          <cell r="D2062">
            <v>1995</v>
          </cell>
          <cell r="E2062" t="str">
            <v>HYDRO ONE NETWORKS INC.</v>
          </cell>
          <cell r="F2062">
            <v>3243161</v>
          </cell>
        </row>
        <row r="2063">
          <cell r="C2063">
            <v>2055</v>
          </cell>
          <cell r="D2063">
            <v>1995</v>
          </cell>
          <cell r="E2063" t="str">
            <v>HYDRO ONE NETWORKS INC.</v>
          </cell>
          <cell r="F2063">
            <v>726276</v>
          </cell>
        </row>
        <row r="2064">
          <cell r="C2064">
            <v>2056</v>
          </cell>
          <cell r="D2064">
            <v>1995</v>
          </cell>
          <cell r="E2064" t="str">
            <v>HYDRO ONE NETWORKS INC.</v>
          </cell>
          <cell r="F2064">
            <v>1011097</v>
          </cell>
        </row>
        <row r="2065">
          <cell r="C2065">
            <v>2057</v>
          </cell>
          <cell r="D2065">
            <v>1995</v>
          </cell>
          <cell r="E2065" t="str">
            <v>HYDRO ONE NETWORKS INC.</v>
          </cell>
          <cell r="F2065">
            <v>1850242</v>
          </cell>
        </row>
        <row r="2066">
          <cell r="C2066">
            <v>2058</v>
          </cell>
          <cell r="D2066">
            <v>1995</v>
          </cell>
          <cell r="E2066" t="str">
            <v>HYDRO ONE NETWORKS INC.</v>
          </cell>
          <cell r="F2066">
            <v>2681247</v>
          </cell>
        </row>
        <row r="2067">
          <cell r="C2067">
            <v>2059</v>
          </cell>
          <cell r="D2067">
            <v>1995</v>
          </cell>
          <cell r="E2067" t="str">
            <v>HYDRO ONE NETWORKS INC.</v>
          </cell>
          <cell r="F2067">
            <v>1242670</v>
          </cell>
        </row>
        <row r="2068">
          <cell r="C2068">
            <v>2060</v>
          </cell>
          <cell r="D2068">
            <v>1995</v>
          </cell>
          <cell r="E2068" t="str">
            <v>HYDRO ONE NETWORKS INC.</v>
          </cell>
          <cell r="F2068">
            <v>2227389</v>
          </cell>
        </row>
        <row r="2069">
          <cell r="C2069">
            <v>2061</v>
          </cell>
          <cell r="D2069">
            <v>1995</v>
          </cell>
          <cell r="E2069" t="str">
            <v>HYDRO ONE NETWORKS INC.</v>
          </cell>
          <cell r="F2069">
            <v>2224314</v>
          </cell>
        </row>
        <row r="2070">
          <cell r="C2070">
            <v>2062</v>
          </cell>
          <cell r="D2070">
            <v>1995</v>
          </cell>
          <cell r="E2070" t="str">
            <v>HYDRO ONE NETWORKS INC.</v>
          </cell>
          <cell r="F2070">
            <v>1182498</v>
          </cell>
        </row>
        <row r="2071">
          <cell r="C2071">
            <v>2063</v>
          </cell>
          <cell r="D2071">
            <v>1995</v>
          </cell>
          <cell r="E2071" t="str">
            <v>HYDRO ONE NETWORKS INC.</v>
          </cell>
          <cell r="F2071">
            <v>1653952</v>
          </cell>
        </row>
        <row r="2072">
          <cell r="C2072">
            <v>2064</v>
          </cell>
          <cell r="D2072">
            <v>1995</v>
          </cell>
          <cell r="E2072" t="str">
            <v>HYDRO ONE NETWORKS INC.</v>
          </cell>
          <cell r="F2072">
            <v>1039130</v>
          </cell>
        </row>
        <row r="2073">
          <cell r="C2073">
            <v>2065</v>
          </cell>
          <cell r="D2073">
            <v>1995</v>
          </cell>
          <cell r="E2073" t="str">
            <v>HYDRO ONE NETWORKS INC.</v>
          </cell>
          <cell r="F2073">
            <v>855475</v>
          </cell>
        </row>
        <row r="2074">
          <cell r="C2074">
            <v>2066</v>
          </cell>
          <cell r="D2074">
            <v>1995</v>
          </cell>
          <cell r="E2074" t="str">
            <v>HYDRO ONE NETWORKS INC.</v>
          </cell>
          <cell r="F2074">
            <v>592281</v>
          </cell>
        </row>
        <row r="2075">
          <cell r="C2075">
            <v>2067</v>
          </cell>
          <cell r="D2075">
            <v>1995</v>
          </cell>
          <cell r="E2075" t="str">
            <v>HYDRO ONE NETWORKS INC.</v>
          </cell>
          <cell r="F2075">
            <v>711661</v>
          </cell>
        </row>
        <row r="2076">
          <cell r="C2076">
            <v>2068</v>
          </cell>
          <cell r="D2076">
            <v>1995</v>
          </cell>
          <cell r="E2076" t="str">
            <v>HYDRO ONE NETWORKS INC.</v>
          </cell>
          <cell r="F2076">
            <v>137447</v>
          </cell>
        </row>
        <row r="2077">
          <cell r="C2077">
            <v>2069</v>
          </cell>
          <cell r="D2077">
            <v>1995</v>
          </cell>
          <cell r="E2077" t="str">
            <v>HYDRO ONE NETWORKS INC.</v>
          </cell>
          <cell r="F2077">
            <v>729816</v>
          </cell>
        </row>
        <row r="2078">
          <cell r="C2078">
            <v>2070</v>
          </cell>
          <cell r="D2078">
            <v>1995</v>
          </cell>
          <cell r="E2078" t="str">
            <v>HYDRO ONE NETWORKS INC.</v>
          </cell>
          <cell r="F2078">
            <v>611874</v>
          </cell>
        </row>
        <row r="2079">
          <cell r="C2079">
            <v>2071</v>
          </cell>
          <cell r="D2079">
            <v>1995</v>
          </cell>
          <cell r="E2079" t="str">
            <v>HYDRO ONE NETWORKS INC.</v>
          </cell>
          <cell r="F2079">
            <v>273457</v>
          </cell>
        </row>
        <row r="2080">
          <cell r="C2080">
            <v>2072</v>
          </cell>
          <cell r="D2080">
            <v>1995</v>
          </cell>
          <cell r="E2080" t="str">
            <v>HYDRO ONE NETWORKS INC.</v>
          </cell>
          <cell r="F2080">
            <v>14072992</v>
          </cell>
        </row>
        <row r="2081">
          <cell r="C2081">
            <v>2073</v>
          </cell>
          <cell r="D2081">
            <v>1995</v>
          </cell>
          <cell r="E2081" t="str">
            <v>HYDRO ONE NETWORKS INC.</v>
          </cell>
          <cell r="F2081">
            <v>152624</v>
          </cell>
        </row>
        <row r="2082">
          <cell r="C2082">
            <v>2074</v>
          </cell>
          <cell r="D2082">
            <v>1995</v>
          </cell>
          <cell r="E2082" t="str">
            <v>HYDRO ONE NETWORKS INC.</v>
          </cell>
          <cell r="F2082">
            <v>843421</v>
          </cell>
        </row>
        <row r="2083">
          <cell r="C2083">
            <v>2075</v>
          </cell>
          <cell r="D2083">
            <v>1995</v>
          </cell>
          <cell r="E2083" t="str">
            <v>HYDRO ONE NETWORKS INC.</v>
          </cell>
          <cell r="F2083">
            <v>978096</v>
          </cell>
        </row>
        <row r="2084">
          <cell r="C2084">
            <v>2076</v>
          </cell>
          <cell r="D2084">
            <v>1995</v>
          </cell>
          <cell r="E2084" t="str">
            <v>HYDRO ONE NETWORKS INC.</v>
          </cell>
          <cell r="F2084">
            <v>996035</v>
          </cell>
        </row>
        <row r="2085">
          <cell r="C2085">
            <v>2077</v>
          </cell>
          <cell r="D2085">
            <v>1995</v>
          </cell>
          <cell r="E2085" t="str">
            <v>HYDRO ONE NETWORKS INC.</v>
          </cell>
          <cell r="F2085">
            <v>4100767</v>
          </cell>
        </row>
        <row r="2086">
          <cell r="C2086">
            <v>2078</v>
          </cell>
          <cell r="D2086">
            <v>1995</v>
          </cell>
          <cell r="E2086" t="str">
            <v>HYDRO ONE NETWORKS INC.</v>
          </cell>
          <cell r="F2086">
            <v>1070450</v>
          </cell>
        </row>
        <row r="2087">
          <cell r="C2087">
            <v>2079</v>
          </cell>
          <cell r="D2087">
            <v>1995</v>
          </cell>
          <cell r="E2087" t="str">
            <v>HYDRO ONE NETWORKS INC.</v>
          </cell>
          <cell r="F2087">
            <v>2489063</v>
          </cell>
        </row>
        <row r="2088">
          <cell r="C2088">
            <v>2080</v>
          </cell>
          <cell r="D2088">
            <v>1995</v>
          </cell>
          <cell r="E2088" t="str">
            <v>HYDRO ONE NETWORKS INC.</v>
          </cell>
          <cell r="F2088">
            <v>4419006</v>
          </cell>
        </row>
        <row r="2089">
          <cell r="C2089">
            <v>2081</v>
          </cell>
          <cell r="D2089">
            <v>1995</v>
          </cell>
          <cell r="E2089" t="str">
            <v>HYDRO ONE NETWORKS INC.</v>
          </cell>
          <cell r="F2089">
            <v>847270</v>
          </cell>
        </row>
        <row r="2090">
          <cell r="C2090">
            <v>2082</v>
          </cell>
          <cell r="D2090">
            <v>1995</v>
          </cell>
          <cell r="E2090" t="str">
            <v>HYDRO ONE NETWORKS INC.</v>
          </cell>
          <cell r="F2090">
            <v>775602</v>
          </cell>
        </row>
        <row r="2091">
          <cell r="C2091">
            <v>2083</v>
          </cell>
          <cell r="D2091">
            <v>1995</v>
          </cell>
          <cell r="E2091" t="str">
            <v>HYDRO ONE NETWORKS INC.</v>
          </cell>
          <cell r="F2091">
            <v>3082703</v>
          </cell>
        </row>
        <row r="2092">
          <cell r="C2092">
            <v>2084</v>
          </cell>
          <cell r="D2092">
            <v>1995</v>
          </cell>
          <cell r="E2092" t="str">
            <v>HYDRO ONE NETWORKS INC.</v>
          </cell>
          <cell r="F2092">
            <v>5550139</v>
          </cell>
        </row>
        <row r="2093">
          <cell r="C2093">
            <v>2085</v>
          </cell>
          <cell r="D2093">
            <v>1995</v>
          </cell>
          <cell r="E2093" t="str">
            <v>HYDRO ONE NETWORKS INC.</v>
          </cell>
          <cell r="F2093">
            <v>432321</v>
          </cell>
        </row>
        <row r="2094">
          <cell r="C2094">
            <v>2086</v>
          </cell>
          <cell r="D2094">
            <v>1995</v>
          </cell>
          <cell r="E2094" t="str">
            <v>HYDRO ONE NETWORKS INC.</v>
          </cell>
          <cell r="F2094">
            <v>466451</v>
          </cell>
        </row>
        <row r="2095">
          <cell r="C2095">
            <v>2087</v>
          </cell>
          <cell r="D2095">
            <v>1995</v>
          </cell>
          <cell r="E2095" t="str">
            <v>HYDRO ONE NETWORKS INC.</v>
          </cell>
          <cell r="F2095">
            <v>4270462</v>
          </cell>
        </row>
        <row r="2096">
          <cell r="C2096">
            <v>2088</v>
          </cell>
          <cell r="D2096">
            <v>1995</v>
          </cell>
          <cell r="E2096" t="str">
            <v>HYDRO ONE NETWORKS INC.</v>
          </cell>
          <cell r="F2096">
            <v>1292127</v>
          </cell>
        </row>
        <row r="2097">
          <cell r="C2097">
            <v>2089</v>
          </cell>
          <cell r="D2097">
            <v>1995</v>
          </cell>
          <cell r="E2097" t="str">
            <v>HYDRO ONE NETWORKS INC.</v>
          </cell>
          <cell r="F2097">
            <v>789054</v>
          </cell>
        </row>
        <row r="2098">
          <cell r="C2098">
            <v>2090</v>
          </cell>
          <cell r="D2098">
            <v>1995</v>
          </cell>
          <cell r="E2098" t="str">
            <v>HYDRO ONE NETWORKS INC.</v>
          </cell>
          <cell r="F2098">
            <v>5966696</v>
          </cell>
        </row>
        <row r="2099">
          <cell r="C2099">
            <v>2091</v>
          </cell>
          <cell r="D2099">
            <v>1995</v>
          </cell>
          <cell r="E2099" t="str">
            <v>HYDRO ONE NETWORKS INC.</v>
          </cell>
          <cell r="F2099">
            <v>731178</v>
          </cell>
        </row>
        <row r="2100">
          <cell r="C2100">
            <v>2092</v>
          </cell>
          <cell r="D2100">
            <v>1995</v>
          </cell>
          <cell r="E2100" t="str">
            <v>HYDRO ONE NETWORKS INC.</v>
          </cell>
          <cell r="F2100">
            <v>1178220</v>
          </cell>
        </row>
        <row r="2101">
          <cell r="C2101">
            <v>2093</v>
          </cell>
          <cell r="D2101">
            <v>1995</v>
          </cell>
          <cell r="E2101" t="str">
            <v>HYDRO ONE NETWORKS INC.</v>
          </cell>
          <cell r="F2101">
            <v>1337134</v>
          </cell>
        </row>
        <row r="2102">
          <cell r="C2102">
            <v>2094</v>
          </cell>
          <cell r="D2102">
            <v>1995</v>
          </cell>
          <cell r="E2102" t="str">
            <v>HYDRO ONE NETWORKS INC.</v>
          </cell>
          <cell r="F2102">
            <v>4647251</v>
          </cell>
        </row>
        <row r="2103">
          <cell r="C2103">
            <v>2095</v>
          </cell>
          <cell r="D2103">
            <v>1995</v>
          </cell>
          <cell r="E2103" t="str">
            <v>HYDRO ONE NETWORKS INC.</v>
          </cell>
          <cell r="F2103">
            <v>1908905</v>
          </cell>
        </row>
        <row r="2104">
          <cell r="C2104">
            <v>2096</v>
          </cell>
          <cell r="D2104">
            <v>1995</v>
          </cell>
          <cell r="E2104" t="str">
            <v>HYDRO ONE NETWORKS INC.</v>
          </cell>
          <cell r="F2104">
            <v>3709150</v>
          </cell>
        </row>
        <row r="2105">
          <cell r="C2105">
            <v>2097</v>
          </cell>
          <cell r="D2105">
            <v>1995</v>
          </cell>
          <cell r="E2105" t="str">
            <v>HYDRO ONE NETWORKS INC.</v>
          </cell>
          <cell r="F2105">
            <v>2274076</v>
          </cell>
        </row>
        <row r="2106">
          <cell r="C2106">
            <v>2098</v>
          </cell>
          <cell r="D2106">
            <v>1995</v>
          </cell>
          <cell r="E2106" t="str">
            <v>HYDRO ONE NETWORKS INC.</v>
          </cell>
          <cell r="F2106">
            <v>1099944</v>
          </cell>
        </row>
        <row r="2107">
          <cell r="C2107">
            <v>2099</v>
          </cell>
          <cell r="D2107">
            <v>1995</v>
          </cell>
          <cell r="E2107" t="str">
            <v>HYDRO ONE NETWORKS INC.</v>
          </cell>
          <cell r="F2107">
            <v>580613</v>
          </cell>
        </row>
        <row r="2108">
          <cell r="C2108">
            <v>2100</v>
          </cell>
          <cell r="D2108">
            <v>1995</v>
          </cell>
          <cell r="E2108" t="str">
            <v>HYDRO ONE NETWORKS INC.</v>
          </cell>
          <cell r="F2108">
            <v>373494</v>
          </cell>
        </row>
        <row r="2109">
          <cell r="C2109">
            <v>2101</v>
          </cell>
          <cell r="D2109">
            <v>1995</v>
          </cell>
          <cell r="E2109" t="str">
            <v>HYDRO ONE NETWORKS INC.</v>
          </cell>
          <cell r="F2109">
            <v>757056</v>
          </cell>
        </row>
        <row r="2110">
          <cell r="C2110">
            <v>2102</v>
          </cell>
          <cell r="D2110">
            <v>1995</v>
          </cell>
          <cell r="E2110" t="str">
            <v>HYDRO ONE NETWORKS INC.</v>
          </cell>
          <cell r="F2110">
            <v>121820</v>
          </cell>
        </row>
        <row r="2111">
          <cell r="C2111">
            <v>2103</v>
          </cell>
          <cell r="D2111">
            <v>1995</v>
          </cell>
          <cell r="E2111" t="str">
            <v>HYDRO ONE NETWORKS INC.</v>
          </cell>
          <cell r="F2111">
            <v>11651006</v>
          </cell>
        </row>
        <row r="2112">
          <cell r="C2112">
            <v>2104</v>
          </cell>
          <cell r="D2112">
            <v>1995</v>
          </cell>
          <cell r="E2112" t="str">
            <v>HYDRO ONE NETWORKS INC.</v>
          </cell>
          <cell r="F2112">
            <v>559412</v>
          </cell>
        </row>
        <row r="2113">
          <cell r="C2113">
            <v>2105</v>
          </cell>
          <cell r="D2113">
            <v>1995</v>
          </cell>
          <cell r="E2113" t="str">
            <v>HYDRO ONE NETWORKS INC.</v>
          </cell>
          <cell r="F2113">
            <v>985348</v>
          </cell>
        </row>
        <row r="2114">
          <cell r="C2114">
            <v>2106</v>
          </cell>
          <cell r="D2114">
            <v>1995</v>
          </cell>
          <cell r="E2114" t="str">
            <v>HYDRO ONE NETWORKS INC.</v>
          </cell>
          <cell r="F2114">
            <v>118192</v>
          </cell>
        </row>
        <row r="2115">
          <cell r="C2115">
            <v>2107</v>
          </cell>
          <cell r="D2115">
            <v>1995</v>
          </cell>
          <cell r="E2115" t="str">
            <v>HYDRO ONE NETWORKS INC.</v>
          </cell>
          <cell r="F2115">
            <v>496069</v>
          </cell>
        </row>
        <row r="2116">
          <cell r="C2116">
            <v>2108</v>
          </cell>
          <cell r="D2116">
            <v>1995</v>
          </cell>
          <cell r="E2116" t="str">
            <v>HYDRO ONE NETWORKS INC.</v>
          </cell>
          <cell r="F2116">
            <v>6339646</v>
          </cell>
        </row>
        <row r="2117">
          <cell r="C2117">
            <v>2109</v>
          </cell>
          <cell r="D2117">
            <v>1995</v>
          </cell>
          <cell r="E2117" t="str">
            <v>HYDRO ONE NETWORKS INC.</v>
          </cell>
          <cell r="F2117">
            <v>221112</v>
          </cell>
        </row>
        <row r="2118">
          <cell r="C2118">
            <v>2110</v>
          </cell>
          <cell r="D2118">
            <v>1995</v>
          </cell>
          <cell r="E2118" t="str">
            <v>HYDRO ONE NETWORKS INC.</v>
          </cell>
          <cell r="F2118">
            <v>796228</v>
          </cell>
        </row>
        <row r="2119">
          <cell r="C2119">
            <v>2111</v>
          </cell>
          <cell r="D2119">
            <v>1995</v>
          </cell>
          <cell r="E2119" t="str">
            <v>HYDRO OTTAWA LIMITED</v>
          </cell>
          <cell r="F2119">
            <v>2105156</v>
          </cell>
        </row>
        <row r="2120">
          <cell r="C2120">
            <v>2112</v>
          </cell>
          <cell r="D2120">
            <v>1995</v>
          </cell>
          <cell r="E2120" t="str">
            <v>HYDRO OTTAWA LIMITED</v>
          </cell>
          <cell r="F2120">
            <v>2189080</v>
          </cell>
        </row>
        <row r="2121">
          <cell r="C2121">
            <v>2113</v>
          </cell>
          <cell r="D2121">
            <v>1995</v>
          </cell>
          <cell r="E2121" t="str">
            <v>HYDRO OTTAWA LIMITED</v>
          </cell>
          <cell r="F2121">
            <v>43990124</v>
          </cell>
        </row>
        <row r="2122">
          <cell r="C2122">
            <v>2114</v>
          </cell>
          <cell r="D2122">
            <v>1995</v>
          </cell>
          <cell r="E2122" t="str">
            <v>HYDRO OTTAWA LIMITED</v>
          </cell>
          <cell r="F2122">
            <v>73137016</v>
          </cell>
        </row>
        <row r="2123">
          <cell r="C2123">
            <v>2115</v>
          </cell>
          <cell r="D2123">
            <v>1995</v>
          </cell>
          <cell r="E2123" t="str">
            <v>HYDRO OTTAWA LIMITED</v>
          </cell>
          <cell r="F2123">
            <v>72009253</v>
          </cell>
        </row>
        <row r="2124">
          <cell r="C2124">
            <v>2116</v>
          </cell>
          <cell r="D2124">
            <v>1995</v>
          </cell>
          <cell r="E2124" t="str">
            <v>LAKEFRONT UTILITIES INC.</v>
          </cell>
          <cell r="F2124">
            <v>1412623</v>
          </cell>
        </row>
        <row r="2125">
          <cell r="C2125">
            <v>2117</v>
          </cell>
          <cell r="D2125">
            <v>1995</v>
          </cell>
          <cell r="E2125" t="str">
            <v>LAKELAND POWER DISTRIBUTION LTD.</v>
          </cell>
          <cell r="F2125">
            <v>578098</v>
          </cell>
        </row>
        <row r="2126">
          <cell r="C2126">
            <v>2118</v>
          </cell>
          <cell r="D2126">
            <v>1995</v>
          </cell>
          <cell r="E2126" t="str">
            <v>LAKELAND POWER DISTRIBUTION LTD.</v>
          </cell>
          <cell r="F2126">
            <v>4135392</v>
          </cell>
        </row>
        <row r="2127">
          <cell r="C2127">
            <v>2119</v>
          </cell>
          <cell r="D2127">
            <v>1995</v>
          </cell>
          <cell r="E2127" t="str">
            <v>LAKELAND POWER DISTRIBUTION LTD.</v>
          </cell>
          <cell r="F2127">
            <v>293626</v>
          </cell>
        </row>
        <row r="2128">
          <cell r="C2128">
            <v>2120</v>
          </cell>
          <cell r="D2128">
            <v>1995</v>
          </cell>
          <cell r="E2128" t="str">
            <v>LAKELAND POWER DISTRIBUTION LTD.</v>
          </cell>
          <cell r="F2128">
            <v>822260</v>
          </cell>
        </row>
        <row r="2129">
          <cell r="C2129">
            <v>2121</v>
          </cell>
          <cell r="D2129">
            <v>1995</v>
          </cell>
          <cell r="E2129" t="str">
            <v>LONDON HYDRO INC.</v>
          </cell>
          <cell r="F2129">
            <v>194006722</v>
          </cell>
        </row>
        <row r="2130">
          <cell r="C2130">
            <v>2122</v>
          </cell>
          <cell r="D2130">
            <v>1995</v>
          </cell>
          <cell r="E2130" t="str">
            <v>MIDDLESEX POWER DISTRIBUTION CORPORATION</v>
          </cell>
          <cell r="F2130">
            <v>555741</v>
          </cell>
        </row>
        <row r="2131">
          <cell r="C2131">
            <v>2123</v>
          </cell>
          <cell r="D2131">
            <v>1995</v>
          </cell>
          <cell r="E2131" t="str">
            <v>MIDDLESEX POWER DISTRIBUTION CORPORATION</v>
          </cell>
          <cell r="F2131">
            <v>129878</v>
          </cell>
        </row>
        <row r="2132">
          <cell r="C2132">
            <v>2124</v>
          </cell>
          <cell r="D2132">
            <v>1995</v>
          </cell>
          <cell r="E2132" t="str">
            <v>MIDDLESEX POWER DISTRIBUTION CORPORATION</v>
          </cell>
          <cell r="F2132">
            <v>643742</v>
          </cell>
        </row>
        <row r="2133">
          <cell r="C2133">
            <v>2125</v>
          </cell>
          <cell r="D2133">
            <v>1995</v>
          </cell>
          <cell r="E2133" t="str">
            <v>MIDDLESEX POWER DISTRIBUTION CORPORATION</v>
          </cell>
          <cell r="F2133">
            <v>876818</v>
          </cell>
        </row>
        <row r="2134">
          <cell r="C2134">
            <v>2126</v>
          </cell>
          <cell r="D2134">
            <v>1995</v>
          </cell>
          <cell r="E2134" t="str">
            <v>NIAGARA PENINSULA ENERGY INC.</v>
          </cell>
          <cell r="F2134">
            <v>60060765</v>
          </cell>
        </row>
        <row r="2135">
          <cell r="C2135">
            <v>2127</v>
          </cell>
          <cell r="D2135">
            <v>1995</v>
          </cell>
          <cell r="E2135" t="str">
            <v>NORFOLK POWER DISTRIBUTION INC.</v>
          </cell>
          <cell r="F2135">
            <v>3100724</v>
          </cell>
        </row>
        <row r="2136">
          <cell r="C2136">
            <v>2128</v>
          </cell>
          <cell r="D2136">
            <v>1995</v>
          </cell>
          <cell r="E2136" t="str">
            <v>NORFOLK POWER DISTRIBUTION INC.</v>
          </cell>
          <cell r="F2136">
            <v>11390528</v>
          </cell>
        </row>
        <row r="2137">
          <cell r="C2137">
            <v>2129</v>
          </cell>
          <cell r="D2137">
            <v>1995</v>
          </cell>
          <cell r="E2137" t="str">
            <v>NORTHERN ONTARIO WIRES INC.</v>
          </cell>
          <cell r="F2137">
            <v>1910996</v>
          </cell>
        </row>
        <row r="2138">
          <cell r="C2138">
            <v>2130</v>
          </cell>
          <cell r="D2138">
            <v>1995</v>
          </cell>
          <cell r="E2138" t="str">
            <v>NORTHERN ONTARIO WIRES INC.</v>
          </cell>
          <cell r="F2138">
            <v>3154047</v>
          </cell>
        </row>
        <row r="2139">
          <cell r="C2139">
            <v>2131</v>
          </cell>
          <cell r="D2139">
            <v>1995</v>
          </cell>
          <cell r="E2139" t="str">
            <v>OTTAWA RIVER POWER CORPORATION</v>
          </cell>
          <cell r="F2139">
            <v>491937</v>
          </cell>
        </row>
        <row r="2140">
          <cell r="C2140">
            <v>2132</v>
          </cell>
          <cell r="D2140">
            <v>1995</v>
          </cell>
          <cell r="E2140" t="str">
            <v>OTTAWA RIVER POWER CORPORATION</v>
          </cell>
          <cell r="F2140">
            <v>482619</v>
          </cell>
        </row>
        <row r="2141">
          <cell r="C2141">
            <v>2133</v>
          </cell>
          <cell r="D2141">
            <v>1995</v>
          </cell>
          <cell r="E2141" t="str">
            <v>OTTAWA RIVER POWER CORPORATION</v>
          </cell>
          <cell r="F2141">
            <v>3027428</v>
          </cell>
        </row>
        <row r="2142">
          <cell r="C2142">
            <v>2134</v>
          </cell>
          <cell r="D2142">
            <v>1995</v>
          </cell>
          <cell r="E2142" t="str">
            <v>NIAGARA PENINSULA ENERGY INC.</v>
          </cell>
          <cell r="F2142">
            <v>1805153</v>
          </cell>
        </row>
        <row r="2143">
          <cell r="C2143">
            <v>2135</v>
          </cell>
          <cell r="D2143">
            <v>1995</v>
          </cell>
          <cell r="E2143" t="str">
            <v>NIAGARA PENINSULA ENERGY INC.</v>
          </cell>
          <cell r="F2143">
            <v>627660</v>
          </cell>
        </row>
        <row r="2144">
          <cell r="C2144">
            <v>2136</v>
          </cell>
          <cell r="D2144">
            <v>1995</v>
          </cell>
          <cell r="E2144" t="str">
            <v>PETERBOROUGH DISTRIBUTION INCORPORATED</v>
          </cell>
          <cell r="F2144">
            <v>579318</v>
          </cell>
        </row>
        <row r="2145">
          <cell r="C2145">
            <v>2137</v>
          </cell>
          <cell r="D2145">
            <v>1995</v>
          </cell>
          <cell r="E2145" t="str">
            <v>PETERBOROUGH DISTRIBUTION INCORPORATED</v>
          </cell>
          <cell r="F2145">
            <v>1908379</v>
          </cell>
        </row>
        <row r="2146">
          <cell r="C2146">
            <v>2138</v>
          </cell>
          <cell r="D2146">
            <v>1995</v>
          </cell>
          <cell r="E2146" t="str">
            <v>POWERSTREAM INC.</v>
          </cell>
          <cell r="F2146">
            <v>29805543</v>
          </cell>
        </row>
        <row r="2147">
          <cell r="C2147">
            <v>2139</v>
          </cell>
          <cell r="D2147">
            <v>1995</v>
          </cell>
          <cell r="E2147" t="str">
            <v>POWERSTREAM INC.</v>
          </cell>
          <cell r="F2147">
            <v>151028390</v>
          </cell>
        </row>
        <row r="2148">
          <cell r="C2148">
            <v>2140</v>
          </cell>
          <cell r="D2148">
            <v>1995</v>
          </cell>
          <cell r="E2148" t="str">
            <v>POWERSTREAM INC.</v>
          </cell>
          <cell r="F2148">
            <v>166734139</v>
          </cell>
        </row>
        <row r="2149">
          <cell r="C2149">
            <v>2141</v>
          </cell>
          <cell r="D2149">
            <v>1995</v>
          </cell>
          <cell r="E2149" t="str">
            <v>POWERSTREAM INC.</v>
          </cell>
          <cell r="F2149">
            <v>113623243</v>
          </cell>
        </row>
        <row r="2150">
          <cell r="C2150">
            <v>2142</v>
          </cell>
          <cell r="D2150">
            <v>1995</v>
          </cell>
          <cell r="E2150" t="str">
            <v>RIDEAU ST. LAWRENCE DISTRIBUTION INC.</v>
          </cell>
          <cell r="F2150">
            <v>1539973</v>
          </cell>
        </row>
        <row r="2151">
          <cell r="C2151">
            <v>2143</v>
          </cell>
          <cell r="D2151">
            <v>1995</v>
          </cell>
          <cell r="E2151" t="str">
            <v>VERIDIAN CONNECTIONS INC.</v>
          </cell>
          <cell r="F2151">
            <v>25181305</v>
          </cell>
        </row>
        <row r="2152">
          <cell r="C2152">
            <v>2144</v>
          </cell>
          <cell r="D2152">
            <v>1995</v>
          </cell>
          <cell r="E2152" t="str">
            <v>VERIDIAN CONNECTIONS INC.</v>
          </cell>
          <cell r="F2152">
            <v>19826813</v>
          </cell>
        </row>
        <row r="2153">
          <cell r="C2153">
            <v>2145</v>
          </cell>
          <cell r="D2153">
            <v>1995</v>
          </cell>
          <cell r="E2153" t="str">
            <v>VERIDIAN CONNECTIONS INC.</v>
          </cell>
          <cell r="F2153">
            <v>4025188</v>
          </cell>
        </row>
        <row r="2154">
          <cell r="C2154">
            <v>2146</v>
          </cell>
          <cell r="D2154">
            <v>1995</v>
          </cell>
          <cell r="E2154" t="str">
            <v>VERIDIAN CONNECTIONS INC.</v>
          </cell>
          <cell r="F2154">
            <v>51171875</v>
          </cell>
        </row>
        <row r="2155">
          <cell r="C2155">
            <v>2147</v>
          </cell>
          <cell r="D2155">
            <v>1995</v>
          </cell>
          <cell r="E2155" t="str">
            <v>VERIDIAN CONNECTIONS INC.</v>
          </cell>
          <cell r="F2155">
            <v>8652165</v>
          </cell>
        </row>
        <row r="2156">
          <cell r="C2156">
            <v>2148</v>
          </cell>
          <cell r="D2156">
            <v>1995</v>
          </cell>
          <cell r="E2156" t="str">
            <v>VERIDIAN CONNECTIONS INC.</v>
          </cell>
          <cell r="F2156">
            <v>3044291</v>
          </cell>
        </row>
        <row r="2157">
          <cell r="C2157">
            <v>2149</v>
          </cell>
          <cell r="D2157">
            <v>1995</v>
          </cell>
          <cell r="E2157" t="str">
            <v>VERIDIAN CONNECTIONS INC.</v>
          </cell>
          <cell r="F2157">
            <v>1964425</v>
          </cell>
        </row>
        <row r="2158">
          <cell r="C2158">
            <v>2150</v>
          </cell>
          <cell r="D2158">
            <v>1995</v>
          </cell>
          <cell r="E2158" t="str">
            <v>WELLINGTON NORTH POWER INC.</v>
          </cell>
          <cell r="F2158">
            <v>121207</v>
          </cell>
        </row>
        <row r="2159">
          <cell r="C2159">
            <v>2151</v>
          </cell>
          <cell r="D2159">
            <v>1995</v>
          </cell>
          <cell r="E2159" t="str">
            <v>WESTARIO POWER INC.</v>
          </cell>
          <cell r="F2159">
            <v>4209660</v>
          </cell>
        </row>
        <row r="2160">
          <cell r="C2160">
            <v>2152</v>
          </cell>
          <cell r="D2160">
            <v>1995</v>
          </cell>
          <cell r="E2160" t="str">
            <v>WESTARIO POWER INC.</v>
          </cell>
          <cell r="F2160">
            <v>5441924</v>
          </cell>
        </row>
        <row r="2161">
          <cell r="C2161">
            <v>2153</v>
          </cell>
          <cell r="D2161">
            <v>1995</v>
          </cell>
          <cell r="E2161" t="str">
            <v>WESTARIO POWER INC.</v>
          </cell>
          <cell r="F2161">
            <v>3445136</v>
          </cell>
        </row>
        <row r="2162">
          <cell r="C2162">
            <v>2154</v>
          </cell>
          <cell r="D2162">
            <v>1995</v>
          </cell>
          <cell r="E2162" t="str">
            <v>WESTARIO POWER INC.</v>
          </cell>
          <cell r="F2162">
            <v>2768895</v>
          </cell>
        </row>
        <row r="2163">
          <cell r="C2163">
            <v>2155</v>
          </cell>
          <cell r="D2163">
            <v>1995</v>
          </cell>
          <cell r="E2163" t="str">
            <v>VERIDIAN CONNECTIONS INC.</v>
          </cell>
          <cell r="F2163">
            <v>47814235</v>
          </cell>
        </row>
        <row r="2164">
          <cell r="C2164">
            <v>2156</v>
          </cell>
          <cell r="D2164">
            <v>1995</v>
          </cell>
          <cell r="E2164" t="str">
            <v>ANCASTER HYDRO-ELECTRIC COMMISSION</v>
          </cell>
          <cell r="F2164">
            <v>3200854</v>
          </cell>
        </row>
        <row r="2165">
          <cell r="C2165">
            <v>2157</v>
          </cell>
          <cell r="D2165">
            <v>1995</v>
          </cell>
          <cell r="E2165" t="str">
            <v>ATIKOKAN HYDRO INC.</v>
          </cell>
          <cell r="F2165">
            <v>4622468</v>
          </cell>
        </row>
        <row r="2166">
          <cell r="C2166">
            <v>2158</v>
          </cell>
          <cell r="D2166">
            <v>1995</v>
          </cell>
          <cell r="E2166" t="str">
            <v>AURORA HYDRO CONNECTIONS LIMITED</v>
          </cell>
          <cell r="F2166">
            <v>29805543</v>
          </cell>
        </row>
        <row r="2167">
          <cell r="C2167">
            <v>2159</v>
          </cell>
          <cell r="D2167">
            <v>1995</v>
          </cell>
          <cell r="E2167" t="str">
            <v>AYLMER PUBLIC UTILITIES COMMISSION</v>
          </cell>
          <cell r="F2167">
            <v>3239635</v>
          </cell>
        </row>
        <row r="2168">
          <cell r="C2168">
            <v>2160</v>
          </cell>
          <cell r="D2168">
            <v>1995</v>
          </cell>
          <cell r="E2168" t="str">
            <v>BLUE MOUNTAINS HYDRO SERVICES COMPANY INC.</v>
          </cell>
          <cell r="F2168">
            <v>1815066</v>
          </cell>
        </row>
        <row r="2169">
          <cell r="C2169">
            <v>2161</v>
          </cell>
          <cell r="D2169">
            <v>1995</v>
          </cell>
          <cell r="E2169" t="str">
            <v>BOARD OF LIGHT &amp; HEAT COMM. OF THE CITY OF GUELPH</v>
          </cell>
          <cell r="F2169">
            <v>85502768</v>
          </cell>
        </row>
        <row r="2170">
          <cell r="C2170">
            <v>2162</v>
          </cell>
          <cell r="D2170">
            <v>1995</v>
          </cell>
          <cell r="E2170" t="str">
            <v>BRADFORD WEST GWILLIMBURY PUBLIC UTILITIES COMMISSION</v>
          </cell>
          <cell r="F2170">
            <v>7763097</v>
          </cell>
        </row>
        <row r="2171">
          <cell r="C2171">
            <v>2163</v>
          </cell>
          <cell r="D2171">
            <v>1995</v>
          </cell>
          <cell r="E2171" t="str">
            <v>BROCK HYDRO-ELECTRIC COMMISSION</v>
          </cell>
          <cell r="F2171">
            <v>2471803</v>
          </cell>
        </row>
        <row r="2172">
          <cell r="C2172">
            <v>2164</v>
          </cell>
          <cell r="D2172">
            <v>1995</v>
          </cell>
          <cell r="E2172" t="str">
            <v>BURLINGTON HYDRO INC.</v>
          </cell>
          <cell r="F2172">
            <v>189697420</v>
          </cell>
        </row>
        <row r="2173">
          <cell r="C2173">
            <v>2165</v>
          </cell>
          <cell r="D2173">
            <v>1995</v>
          </cell>
          <cell r="E2173" t="str">
            <v>CAMBRIDGE AND NORTH DUMFRIES HYDRO INC.</v>
          </cell>
          <cell r="F2173">
            <v>133985326</v>
          </cell>
        </row>
        <row r="2174">
          <cell r="C2174">
            <v>2166</v>
          </cell>
          <cell r="D2174">
            <v>1995</v>
          </cell>
          <cell r="E2174" t="str">
            <v>CHAPLEAU PUBLIC UTILITIES CORPORATION</v>
          </cell>
          <cell r="F2174">
            <v>3478636</v>
          </cell>
        </row>
        <row r="2175">
          <cell r="C2175">
            <v>2167</v>
          </cell>
          <cell r="D2175">
            <v>1995</v>
          </cell>
          <cell r="E2175" t="str">
            <v>CLEARVIEW HYDRO ELECTRIC COMMISSION</v>
          </cell>
          <cell r="F2175">
            <v>2635572</v>
          </cell>
        </row>
        <row r="2176">
          <cell r="C2176">
            <v>2168</v>
          </cell>
          <cell r="D2176">
            <v>1995</v>
          </cell>
          <cell r="E2176" t="str">
            <v>CLINTON POWER CORPORATION</v>
          </cell>
          <cell r="F2176">
            <v>3753018</v>
          </cell>
        </row>
        <row r="2177">
          <cell r="C2177">
            <v>2169</v>
          </cell>
          <cell r="D2177">
            <v>1995</v>
          </cell>
          <cell r="E2177" t="str">
            <v>COCHRANE POWER CORPORATION</v>
          </cell>
          <cell r="F2177">
            <v>3069729</v>
          </cell>
        </row>
        <row r="2178">
          <cell r="C2178">
            <v>2170</v>
          </cell>
          <cell r="D2178">
            <v>1995</v>
          </cell>
          <cell r="E2178" t="str">
            <v>COTTAM HYDRO-ELECTRIC SYSTEM</v>
          </cell>
          <cell r="F2178">
            <v>902480</v>
          </cell>
        </row>
        <row r="2179">
          <cell r="C2179">
            <v>2171</v>
          </cell>
          <cell r="D2179">
            <v>1995</v>
          </cell>
          <cell r="E2179" t="str">
            <v>CHATHAM-KENT HYDRO INC.</v>
          </cell>
          <cell r="F2179">
            <v>1366335</v>
          </cell>
        </row>
        <row r="2180">
          <cell r="C2180">
            <v>2172</v>
          </cell>
          <cell r="D2180">
            <v>1995</v>
          </cell>
          <cell r="E2180" t="str">
            <v>NA</v>
          </cell>
          <cell r="F2180">
            <v>555741</v>
          </cell>
        </row>
        <row r="2181">
          <cell r="C2181">
            <v>2173</v>
          </cell>
          <cell r="D2181">
            <v>1995</v>
          </cell>
          <cell r="E2181" t="str">
            <v>ELMWOOD HYDRO-ELECTRIC SYSTEM</v>
          </cell>
          <cell r="F2181">
            <v>106034</v>
          </cell>
        </row>
        <row r="2182">
          <cell r="C2182">
            <v>2174</v>
          </cell>
          <cell r="D2182">
            <v>1995</v>
          </cell>
          <cell r="E2182" t="str">
            <v>ER-2000-0063</v>
          </cell>
          <cell r="F2182">
            <v>28129348</v>
          </cell>
        </row>
        <row r="2183">
          <cell r="C2183">
            <v>2175</v>
          </cell>
          <cell r="D2183">
            <v>1995</v>
          </cell>
          <cell r="E2183" t="str">
            <v>ESSEX HYDRO-ELECTRIC COMMISSION</v>
          </cell>
          <cell r="F2183">
            <v>3276870</v>
          </cell>
        </row>
        <row r="2184">
          <cell r="C2184">
            <v>2176</v>
          </cell>
          <cell r="D2184">
            <v>1995</v>
          </cell>
          <cell r="E2184" t="str">
            <v>FORT FRANCES POWER CORPORATION</v>
          </cell>
          <cell r="F2184">
            <v>14555074</v>
          </cell>
        </row>
        <row r="2185">
          <cell r="C2185">
            <v>2177</v>
          </cell>
          <cell r="D2185">
            <v>1995</v>
          </cell>
          <cell r="E2185" t="str">
            <v>GRAND VALLEY ENERGY INC.</v>
          </cell>
          <cell r="F2185">
            <v>1771918</v>
          </cell>
        </row>
        <row r="2186">
          <cell r="C2186">
            <v>2178</v>
          </cell>
          <cell r="D2186">
            <v>1995</v>
          </cell>
          <cell r="E2186" t="str">
            <v>GRAVENHURST HYDRO ELECTRIC INC.</v>
          </cell>
          <cell r="F2186">
            <v>4025188</v>
          </cell>
        </row>
        <row r="2187">
          <cell r="C2187">
            <v>2179</v>
          </cell>
          <cell r="D2187">
            <v>1995</v>
          </cell>
          <cell r="E2187" t="str">
            <v>GRIMSBY POWER INCORPORATED</v>
          </cell>
          <cell r="F2187">
            <v>22535994</v>
          </cell>
        </row>
        <row r="2188">
          <cell r="C2188">
            <v>2180</v>
          </cell>
          <cell r="D2188">
            <v>1995</v>
          </cell>
          <cell r="E2188" t="str">
            <v>GUELPH/ERAMOSA HYDRO-ELECTRIC COMMISSION</v>
          </cell>
          <cell r="F2188">
            <v>2055824</v>
          </cell>
        </row>
        <row r="2189">
          <cell r="C2189">
            <v>2181</v>
          </cell>
          <cell r="D2189">
            <v>1995</v>
          </cell>
          <cell r="E2189" t="str">
            <v>HALDIMAND HYDRO-ELECTRIC COMMISSION</v>
          </cell>
          <cell r="F2189">
            <v>4576432</v>
          </cell>
        </row>
        <row r="2190">
          <cell r="C2190">
            <v>2182</v>
          </cell>
          <cell r="D2190">
            <v>1995</v>
          </cell>
          <cell r="E2190" t="str">
            <v>HALTON HILLS HYDRO INC.</v>
          </cell>
          <cell r="F2190">
            <v>53445702</v>
          </cell>
        </row>
        <row r="2191">
          <cell r="C2191">
            <v>2183</v>
          </cell>
          <cell r="D2191">
            <v>1995</v>
          </cell>
          <cell r="E2191" t="str">
            <v>HORIZON UTILITIES CORPORATION</v>
          </cell>
          <cell r="F2191">
            <v>184840732</v>
          </cell>
        </row>
        <row r="2192">
          <cell r="C2192">
            <v>2184</v>
          </cell>
          <cell r="D2192">
            <v>1995</v>
          </cell>
          <cell r="E2192" t="str">
            <v>HEARST POWER DISTRIBUTION COMPANY LIMITED</v>
          </cell>
          <cell r="F2192">
            <v>4872934</v>
          </cell>
        </row>
        <row r="2193">
          <cell r="C2193">
            <v>2185</v>
          </cell>
          <cell r="D2193">
            <v>1995</v>
          </cell>
          <cell r="E2193" t="str">
            <v>ESSEX POWERLINES CORPORATION</v>
          </cell>
          <cell r="F2193">
            <v>8750684</v>
          </cell>
        </row>
        <row r="2194">
          <cell r="C2194">
            <v>2186</v>
          </cell>
          <cell r="D2194">
            <v>1995</v>
          </cell>
          <cell r="E2194" t="str">
            <v>HYDRO HAWKESBURY INC.</v>
          </cell>
          <cell r="F2194">
            <v>4432108</v>
          </cell>
        </row>
        <row r="2195">
          <cell r="C2195">
            <v>2187</v>
          </cell>
          <cell r="D2195">
            <v>1995</v>
          </cell>
          <cell r="E2195" t="str">
            <v>HYDRO ONE BRAMPTON NETWORKS INC.</v>
          </cell>
          <cell r="F2195">
            <v>444494222</v>
          </cell>
        </row>
        <row r="2196">
          <cell r="C2196">
            <v>2188</v>
          </cell>
          <cell r="D2196">
            <v>1995</v>
          </cell>
          <cell r="E2196" t="str">
            <v>HYDRO OTTAWA LIMITED</v>
          </cell>
          <cell r="F2196">
            <v>255809174</v>
          </cell>
        </row>
        <row r="2197">
          <cell r="C2197">
            <v>2189</v>
          </cell>
          <cell r="D2197">
            <v>1995</v>
          </cell>
          <cell r="E2197" t="str">
            <v>HYDRO VAUGHAN DISTRIBUTION INC.</v>
          </cell>
          <cell r="F2197">
            <v>151028390</v>
          </cell>
        </row>
        <row r="2198">
          <cell r="C2198">
            <v>2190</v>
          </cell>
          <cell r="D2198">
            <v>1995</v>
          </cell>
          <cell r="E2198" t="str">
            <v>ESSEX POWERLINES CORPORATION</v>
          </cell>
          <cell r="F2198">
            <v>4947231</v>
          </cell>
        </row>
        <row r="2199">
          <cell r="C2199">
            <v>2191</v>
          </cell>
          <cell r="D2199">
            <v>1995</v>
          </cell>
          <cell r="E2199" t="str">
            <v>HYDRO-ELECTRIC COMMISSION OF SOUTH DUMFRIES</v>
          </cell>
          <cell r="F2199">
            <v>1597866</v>
          </cell>
        </row>
        <row r="2200">
          <cell r="C2200">
            <v>2192</v>
          </cell>
          <cell r="D2200">
            <v>1995</v>
          </cell>
          <cell r="E2200" t="str">
            <v>BRANTFORD POWER INC.</v>
          </cell>
          <cell r="F2200">
            <v>56976374</v>
          </cell>
        </row>
        <row r="2201">
          <cell r="C2201">
            <v>2193</v>
          </cell>
          <cell r="D2201">
            <v>1995</v>
          </cell>
          <cell r="E2201" t="str">
            <v>OTTAWA RIVER POWER CORPORATION</v>
          </cell>
          <cell r="F2201">
            <v>10556927</v>
          </cell>
        </row>
        <row r="2202">
          <cell r="C2202">
            <v>2194</v>
          </cell>
          <cell r="D2202">
            <v>1995</v>
          </cell>
          <cell r="E2202" t="str">
            <v>BLUEWATER POWER DISTRIBUTION CORPORATION</v>
          </cell>
          <cell r="F2202">
            <v>32458912</v>
          </cell>
        </row>
        <row r="2203">
          <cell r="C2203">
            <v>2195</v>
          </cell>
          <cell r="D2203">
            <v>1995</v>
          </cell>
          <cell r="E2203" t="str">
            <v>TORONTO HYDRO-ELECTRIC SYSTEM LIMITED</v>
          </cell>
          <cell r="F2203">
            <v>47140827</v>
          </cell>
        </row>
        <row r="2204">
          <cell r="C2204">
            <v>2196</v>
          </cell>
          <cell r="D2204">
            <v>1995</v>
          </cell>
          <cell r="E2204" t="str">
            <v>TORONTO HYDRO-ELECTRIC SYSTEM LIMITED</v>
          </cell>
          <cell r="F2204">
            <v>210402189</v>
          </cell>
        </row>
        <row r="2205">
          <cell r="C2205">
            <v>2197</v>
          </cell>
          <cell r="D2205">
            <v>1995</v>
          </cell>
          <cell r="E2205" t="str">
            <v>TORONTO HYDRO-ELECTRIC SYSTEM LIMITED</v>
          </cell>
          <cell r="F2205">
            <v>467171938</v>
          </cell>
        </row>
        <row r="2206">
          <cell r="C2206">
            <v>2198</v>
          </cell>
          <cell r="D2206">
            <v>1995</v>
          </cell>
          <cell r="E2206" t="str">
            <v>TORONTO HYDRO-ELECTRIC SYSTEM LIMITED</v>
          </cell>
          <cell r="F2206">
            <v>329053970</v>
          </cell>
        </row>
        <row r="2207">
          <cell r="C2207">
            <v>2199</v>
          </cell>
          <cell r="D2207">
            <v>1995</v>
          </cell>
          <cell r="E2207" t="str">
            <v>TORONTO HYDRO-ELECTRIC SYSTEM LIMITED</v>
          </cell>
          <cell r="F2207">
            <v>785917763</v>
          </cell>
        </row>
        <row r="2208">
          <cell r="C2208">
            <v>2200</v>
          </cell>
          <cell r="D2208">
            <v>1995</v>
          </cell>
          <cell r="E2208" t="str">
            <v>TORONTO HYDRO-ELECTRIC SYSTEM LIMITED</v>
          </cell>
          <cell r="F2208">
            <v>41283557</v>
          </cell>
        </row>
        <row r="2209">
          <cell r="C2209">
            <v>2201</v>
          </cell>
          <cell r="D2209">
            <v>1995</v>
          </cell>
          <cell r="E2209" t="str">
            <v>CHATHAM-KENT HYDRO INC.</v>
          </cell>
          <cell r="F2209">
            <v>257964</v>
          </cell>
        </row>
        <row r="2210">
          <cell r="C2210">
            <v>2202</v>
          </cell>
          <cell r="D2210">
            <v>1995</v>
          </cell>
          <cell r="E2210" t="str">
            <v>LAKELAND POWER DISTRIBUTION LTD.</v>
          </cell>
          <cell r="F2210">
            <v>4368539</v>
          </cell>
        </row>
        <row r="2211">
          <cell r="C2211">
            <v>2203</v>
          </cell>
          <cell r="D2211">
            <v>1995</v>
          </cell>
          <cell r="E2211" t="str">
            <v>HYDRO-ELECTRIC COMMISSION OF THE TOWN OF CACHE BAY</v>
          </cell>
          <cell r="F2211">
            <v>332719</v>
          </cell>
        </row>
        <row r="2212">
          <cell r="C2212">
            <v>2204</v>
          </cell>
          <cell r="D2212">
            <v>1995</v>
          </cell>
          <cell r="E2212" t="str">
            <v>HYDRO-ELECTRIC COMMISSION OF THE TOWN OF HARRISTON</v>
          </cell>
          <cell r="F2212">
            <v>2675508</v>
          </cell>
        </row>
        <row r="2213">
          <cell r="C2213">
            <v>2205</v>
          </cell>
          <cell r="D2213">
            <v>1995</v>
          </cell>
          <cell r="E2213" t="str">
            <v>HYDRO-ELECTRIC COMMISSION OF THE TOWN OF HARROW</v>
          </cell>
          <cell r="F2213">
            <v>1666661</v>
          </cell>
        </row>
        <row r="2214">
          <cell r="C2214">
            <v>2206</v>
          </cell>
          <cell r="D2214">
            <v>1995</v>
          </cell>
          <cell r="E2214" t="str">
            <v>ESSEX POWERLINES CORPORATION</v>
          </cell>
          <cell r="F2214">
            <v>9805678</v>
          </cell>
        </row>
        <row r="2215">
          <cell r="C2215">
            <v>2207</v>
          </cell>
          <cell r="D2215">
            <v>1995</v>
          </cell>
          <cell r="E2215" t="str">
            <v>HYDRO-ELECTRIC COMMISSION OF THE TOWN OF PORT ELGIN</v>
          </cell>
          <cell r="F2215">
            <v>6027033</v>
          </cell>
        </row>
        <row r="2216">
          <cell r="C2216">
            <v>2208</v>
          </cell>
          <cell r="D2216">
            <v>1995</v>
          </cell>
          <cell r="E2216" t="str">
            <v>HYDRO-ELECTRIC COMMISSION OF THE TOWN OF STURGEON FALLS</v>
          </cell>
          <cell r="F2216">
            <v>3164285</v>
          </cell>
        </row>
        <row r="2217">
          <cell r="C2217">
            <v>2209</v>
          </cell>
          <cell r="D2217">
            <v>1995</v>
          </cell>
          <cell r="E2217" t="str">
            <v>HYDRO-ELECTRIC COMMISSION OF THE TOWN OF VANKLEEK HILL</v>
          </cell>
          <cell r="F2217">
            <v>1268830</v>
          </cell>
        </row>
        <row r="2218">
          <cell r="C2218">
            <v>2210</v>
          </cell>
          <cell r="D2218">
            <v>1995</v>
          </cell>
          <cell r="E2218" t="str">
            <v>CHATHAM-KENT HYDRO INC.</v>
          </cell>
          <cell r="F2218">
            <v>8657711</v>
          </cell>
        </row>
        <row r="2219">
          <cell r="C2219">
            <v>2211</v>
          </cell>
          <cell r="D2219">
            <v>1995</v>
          </cell>
          <cell r="E2219" t="str">
            <v>WASAGA DISTRIBUTION INC.</v>
          </cell>
          <cell r="F2219">
            <v>9636274</v>
          </cell>
        </row>
        <row r="2220">
          <cell r="C2220">
            <v>2212</v>
          </cell>
          <cell r="D2220">
            <v>1995</v>
          </cell>
          <cell r="E2220" t="str">
            <v>ESPANOLA REGIONAL HYDRO DISTRIBUTION CORPORATION</v>
          </cell>
          <cell r="F2220">
            <v>276789</v>
          </cell>
        </row>
        <row r="2221">
          <cell r="C2221">
            <v>2213</v>
          </cell>
          <cell r="D2221">
            <v>1995</v>
          </cell>
          <cell r="E2221" t="str">
            <v>HYDRO-ELECTRIC COMMISSION OF THE TOWN OF WIARTON</v>
          </cell>
          <cell r="F2221">
            <v>1894977</v>
          </cell>
        </row>
        <row r="2222">
          <cell r="C2222">
            <v>2214</v>
          </cell>
          <cell r="D2222">
            <v>1995</v>
          </cell>
          <cell r="E2222" t="str">
            <v>BRANT COUNTY POWER INC.</v>
          </cell>
          <cell r="F2222">
            <v>5422180</v>
          </cell>
        </row>
        <row r="2223">
          <cell r="C2223">
            <v>2215</v>
          </cell>
          <cell r="D2223">
            <v>1995</v>
          </cell>
          <cell r="E2223" t="str">
            <v>BRANT COUNTY POWER INC.</v>
          </cell>
          <cell r="F2223">
            <v>1042065</v>
          </cell>
        </row>
        <row r="2224">
          <cell r="C2224">
            <v>2216</v>
          </cell>
          <cell r="D2224">
            <v>1995</v>
          </cell>
          <cell r="E2224" t="str">
            <v>HYDRO-ELECTRIC COMMISSION OF THE VILLAGE OF ALFRED</v>
          </cell>
          <cell r="F2224">
            <v>478304</v>
          </cell>
        </row>
        <row r="2225">
          <cell r="C2225">
            <v>2217</v>
          </cell>
          <cell r="D2225">
            <v>1995</v>
          </cell>
          <cell r="E2225" t="str">
            <v>HYDRO-ELECTRIC COMMISSION OF THE VILLAGE OF CLIFFORD</v>
          </cell>
          <cell r="F2225">
            <v>344263</v>
          </cell>
        </row>
        <row r="2226">
          <cell r="C2226">
            <v>2218</v>
          </cell>
          <cell r="D2226">
            <v>1995</v>
          </cell>
          <cell r="E2226" t="str">
            <v>CENTRE WELLINGTON HYDRO LTD.</v>
          </cell>
          <cell r="F2226">
            <v>1818722</v>
          </cell>
        </row>
        <row r="2227">
          <cell r="C2227">
            <v>2219</v>
          </cell>
          <cell r="D2227">
            <v>1995</v>
          </cell>
          <cell r="E2227" t="str">
            <v>HYDRO-ELECTRIC COMMISSION OF THE VILLAGE OF FINCH</v>
          </cell>
          <cell r="F2227">
            <v>233301</v>
          </cell>
        </row>
        <row r="2228">
          <cell r="C2228">
            <v>2220</v>
          </cell>
          <cell r="D2228">
            <v>1995</v>
          </cell>
          <cell r="E2228" t="str">
            <v>HYDRO-ELECTRIC COMMISSION OF THE VILLAGE OF FRANKFORD</v>
          </cell>
          <cell r="F2228">
            <v>1330187</v>
          </cell>
        </row>
        <row r="2229">
          <cell r="C2229">
            <v>2221</v>
          </cell>
          <cell r="D2229">
            <v>1995</v>
          </cell>
          <cell r="E2229" t="str">
            <v>HYDRO-ELECTRIC COMMISSION OF THE VILLAGE OF L'ORIGNAL</v>
          </cell>
          <cell r="F2229">
            <v>1130586</v>
          </cell>
        </row>
        <row r="2230">
          <cell r="C2230">
            <v>2222</v>
          </cell>
          <cell r="D2230">
            <v>1995</v>
          </cell>
          <cell r="E2230" t="str">
            <v>HYDRO-ELECTRIC COMMISSION OF THE VILLAGE OF LUCAN</v>
          </cell>
          <cell r="F2230">
            <v>932526</v>
          </cell>
        </row>
        <row r="2231">
          <cell r="C2231">
            <v>2223</v>
          </cell>
          <cell r="D2231">
            <v>1995</v>
          </cell>
          <cell r="E2231" t="str">
            <v>RIDEAU ST. LAWRENCE DISTRIBUTION INC.</v>
          </cell>
          <cell r="F2231">
            <v>1755875</v>
          </cell>
        </row>
        <row r="2232">
          <cell r="C2232">
            <v>2224</v>
          </cell>
          <cell r="D2232">
            <v>1995</v>
          </cell>
          <cell r="E2232" t="str">
            <v>HYDRO-ELECTRIC COMMISSION OF THE VILLAGE OF NEUSTADT</v>
          </cell>
          <cell r="F2232">
            <v>252867</v>
          </cell>
        </row>
        <row r="2233">
          <cell r="C2233">
            <v>2225</v>
          </cell>
          <cell r="D2233">
            <v>1995</v>
          </cell>
          <cell r="E2233" t="str">
            <v>HYDRO-ELECTRIC COMMISSION OF THE VILLAGE OF PAISLEY</v>
          </cell>
          <cell r="F2233">
            <v>892072</v>
          </cell>
        </row>
        <row r="2234">
          <cell r="C2234">
            <v>2226</v>
          </cell>
          <cell r="D2234">
            <v>1995</v>
          </cell>
          <cell r="E2234" t="str">
            <v>HYDRO-ELECTRIC COMMISSION OF THE VILLAGE OF PLANTAGENET</v>
          </cell>
          <cell r="F2234">
            <v>493162</v>
          </cell>
        </row>
        <row r="2235">
          <cell r="C2235">
            <v>2227</v>
          </cell>
          <cell r="D2235">
            <v>1995</v>
          </cell>
          <cell r="E2235" t="str">
            <v>HYDRO-ELECTRIC COMMISSION OF THE VILLAGE OF ST. CLAIR BEACH</v>
          </cell>
          <cell r="F2235">
            <v>2120767</v>
          </cell>
        </row>
        <row r="2236">
          <cell r="C2236">
            <v>2228</v>
          </cell>
          <cell r="D2236">
            <v>1995</v>
          </cell>
          <cell r="E2236" t="str">
            <v>INNISFIL HYDRO DISTRIBUTION SYSTEMS LIMITED</v>
          </cell>
          <cell r="F2236">
            <v>36861102</v>
          </cell>
        </row>
        <row r="2237">
          <cell r="C2237">
            <v>2229</v>
          </cell>
          <cell r="D2237">
            <v>1995</v>
          </cell>
          <cell r="E2237" t="str">
            <v>KENORA HYDRO ELECTRIC CORPORATION LTD.</v>
          </cell>
          <cell r="F2237">
            <v>14036394</v>
          </cell>
        </row>
        <row r="2238">
          <cell r="C2238">
            <v>2230</v>
          </cell>
          <cell r="D2238">
            <v>1995</v>
          </cell>
          <cell r="E2238" t="str">
            <v>KINGSTON HYDRO CORPORATION</v>
          </cell>
          <cell r="F2238">
            <v>84388044</v>
          </cell>
        </row>
        <row r="2239">
          <cell r="C2239">
            <v>2231</v>
          </cell>
          <cell r="D2239">
            <v>1995</v>
          </cell>
          <cell r="E2239" t="str">
            <v>KINGSVILLE PUBLIC UTILITY COMMISSION</v>
          </cell>
          <cell r="F2239">
            <v>3473741</v>
          </cell>
        </row>
        <row r="2240">
          <cell r="C2240">
            <v>2232</v>
          </cell>
          <cell r="D2240">
            <v>1995</v>
          </cell>
          <cell r="E2240" t="str">
            <v>KITCHENER-WILMOT HYDRO INC.</v>
          </cell>
          <cell r="F2240">
            <v>303908476</v>
          </cell>
        </row>
        <row r="2241">
          <cell r="C2241">
            <v>2233</v>
          </cell>
          <cell r="D2241">
            <v>1995</v>
          </cell>
          <cell r="E2241" t="str">
            <v>LAKESHORE TOWNSHIP HEC</v>
          </cell>
          <cell r="F2241">
            <v>2830404</v>
          </cell>
        </row>
        <row r="2242">
          <cell r="C2242">
            <v>2234</v>
          </cell>
          <cell r="D2242">
            <v>1995</v>
          </cell>
          <cell r="E2242" t="str">
            <v>LINCOLN HYDRO-ELECTRIC COMMISSION</v>
          </cell>
          <cell r="F2242">
            <v>4150550</v>
          </cell>
        </row>
        <row r="2243">
          <cell r="C2243">
            <v>2235</v>
          </cell>
          <cell r="D2243">
            <v>1995</v>
          </cell>
          <cell r="E2243" t="str">
            <v>LONDON HYDRO UTILITIES SERVICES INC.</v>
          </cell>
          <cell r="F2243">
            <v>194006722</v>
          </cell>
        </row>
        <row r="2244">
          <cell r="C2244">
            <v>2236</v>
          </cell>
          <cell r="D2244">
            <v>1995</v>
          </cell>
          <cell r="E2244" t="str">
            <v>MARKHAM HYDRO DISTRIBUTION INC.</v>
          </cell>
          <cell r="F2244">
            <v>166734139</v>
          </cell>
        </row>
        <row r="2245">
          <cell r="C2245">
            <v>2237</v>
          </cell>
          <cell r="D2245">
            <v>1995</v>
          </cell>
          <cell r="E2245" t="str">
            <v>MARTINTOWN HYDRO SYSTEM</v>
          </cell>
          <cell r="F2245">
            <v>100119</v>
          </cell>
        </row>
        <row r="2246">
          <cell r="C2246">
            <v>2238</v>
          </cell>
          <cell r="D2246">
            <v>1995</v>
          </cell>
          <cell r="E2246" t="str">
            <v>MIDLAND POWER UTILITY CORPORATION</v>
          </cell>
          <cell r="F2246">
            <v>16726622</v>
          </cell>
        </row>
        <row r="2247">
          <cell r="C2247">
            <v>2239</v>
          </cell>
          <cell r="D2247">
            <v>1995</v>
          </cell>
          <cell r="E2247" t="str">
            <v>MILDMAY HYDRO-ELECTRIC COMMISSION</v>
          </cell>
          <cell r="F2247">
            <v>596345</v>
          </cell>
        </row>
        <row r="2248">
          <cell r="C2248">
            <v>2240</v>
          </cell>
          <cell r="D2248">
            <v>1995</v>
          </cell>
          <cell r="E2248" t="str">
            <v>MILTON HYDRO DISTRIBUTION INC.</v>
          </cell>
          <cell r="F2248">
            <v>70419740</v>
          </cell>
        </row>
        <row r="2249">
          <cell r="C2249">
            <v>2241</v>
          </cell>
          <cell r="D2249">
            <v>1995</v>
          </cell>
          <cell r="E2249" t="str">
            <v>NEPEAN HYDRO ELECTRIC COMMISSION</v>
          </cell>
          <cell r="F2249">
            <v>73137016</v>
          </cell>
        </row>
        <row r="2250">
          <cell r="C2250">
            <v>2242</v>
          </cell>
          <cell r="D2250">
            <v>1995</v>
          </cell>
          <cell r="E2250" t="str">
            <v>NA</v>
          </cell>
          <cell r="F2250">
            <v>129878</v>
          </cell>
        </row>
        <row r="2251">
          <cell r="C2251">
            <v>2243</v>
          </cell>
          <cell r="D2251">
            <v>1995</v>
          </cell>
          <cell r="E2251" t="str">
            <v>NEWMARKET HYDRO LTD.</v>
          </cell>
          <cell r="F2251">
            <v>48770777</v>
          </cell>
        </row>
        <row r="2252">
          <cell r="C2252">
            <v>2244</v>
          </cell>
          <cell r="D2252">
            <v>1995</v>
          </cell>
          <cell r="E2252" t="str">
            <v>NIAGARA FALLS HYDRO INC.</v>
          </cell>
          <cell r="F2252">
            <v>120121530</v>
          </cell>
        </row>
        <row r="2253">
          <cell r="C2253">
            <v>2245</v>
          </cell>
          <cell r="D2253">
            <v>1995</v>
          </cell>
          <cell r="E2253" t="str">
            <v>NIAGARA-ON-THE-LAKE HYDRO INC.</v>
          </cell>
          <cell r="F2253">
            <v>43155489</v>
          </cell>
        </row>
        <row r="2254">
          <cell r="C2254">
            <v>2246</v>
          </cell>
          <cell r="D2254">
            <v>1995</v>
          </cell>
          <cell r="E2254" t="str">
            <v>NORFOLK POWER DISTRIBUTION INC.</v>
          </cell>
          <cell r="F2254">
            <v>392789</v>
          </cell>
        </row>
        <row r="2255">
          <cell r="C2255">
            <v>2247</v>
          </cell>
          <cell r="D2255">
            <v>1995</v>
          </cell>
          <cell r="E2255" t="str">
            <v>NORTH BAY HYDRO DISTRIBUTION LIMITED</v>
          </cell>
          <cell r="F2255">
            <v>115715199</v>
          </cell>
        </row>
        <row r="2256">
          <cell r="C2256">
            <v>2248</v>
          </cell>
          <cell r="D2256">
            <v>1995</v>
          </cell>
          <cell r="E2256" t="str">
            <v>OAKVILLE HYDRO ELECTRICITY DISTRIBUTION INC.</v>
          </cell>
          <cell r="F2256">
            <v>119443610</v>
          </cell>
        </row>
        <row r="2257">
          <cell r="C2257">
            <v>2249</v>
          </cell>
          <cell r="D2257">
            <v>1995</v>
          </cell>
          <cell r="E2257" t="str">
            <v>ORANGEVILLE HYDRO LIMITED</v>
          </cell>
          <cell r="F2257">
            <v>28131820</v>
          </cell>
        </row>
        <row r="2258">
          <cell r="C2258">
            <v>2250</v>
          </cell>
          <cell r="D2258">
            <v>1995</v>
          </cell>
          <cell r="E2258" t="str">
            <v>ORILLIA POWER DISTRIBUTION CORPORATION</v>
          </cell>
          <cell r="F2258">
            <v>41898320</v>
          </cell>
        </row>
        <row r="2259">
          <cell r="C2259">
            <v>2251</v>
          </cell>
          <cell r="D2259">
            <v>1995</v>
          </cell>
          <cell r="E2259" t="str">
            <v>OSHAWA PUC NETWORKS INC.</v>
          </cell>
          <cell r="F2259">
            <v>140005794</v>
          </cell>
        </row>
        <row r="2260">
          <cell r="C2260">
            <v>2252</v>
          </cell>
          <cell r="D2260">
            <v>1995</v>
          </cell>
          <cell r="E2260" t="str">
            <v>PARRY SOUND POWER CORPORATION</v>
          </cell>
          <cell r="F2260">
            <v>14892096</v>
          </cell>
        </row>
        <row r="2261">
          <cell r="C2261">
            <v>2253</v>
          </cell>
          <cell r="D2261">
            <v>1995</v>
          </cell>
          <cell r="E2261" t="str">
            <v>PETERBOROUGH UTILITIES COMMISSION</v>
          </cell>
          <cell r="F2261">
            <v>61927049</v>
          </cell>
        </row>
        <row r="2262">
          <cell r="C2262">
            <v>2254</v>
          </cell>
          <cell r="D2262">
            <v>1995</v>
          </cell>
          <cell r="E2262" t="str">
            <v>POLICE VILLAGE OF APPLE HILL HYDRO SYSTEM</v>
          </cell>
          <cell r="F2262">
            <v>86784</v>
          </cell>
        </row>
        <row r="2263">
          <cell r="C2263">
            <v>2255</v>
          </cell>
          <cell r="D2263">
            <v>1995</v>
          </cell>
          <cell r="E2263" t="str">
            <v>POLICE VILLAGE OF AVONMORE HYDRO SYSTEM</v>
          </cell>
          <cell r="F2263">
            <v>92635</v>
          </cell>
        </row>
        <row r="2264">
          <cell r="C2264">
            <v>2256</v>
          </cell>
          <cell r="D2264">
            <v>1995</v>
          </cell>
          <cell r="E2264" t="str">
            <v>POLICE VILLAGE OF COMBER HYDRO SYSTEM</v>
          </cell>
          <cell r="F2264">
            <v>264988</v>
          </cell>
        </row>
        <row r="2265">
          <cell r="C2265">
            <v>2257</v>
          </cell>
          <cell r="D2265">
            <v>1995</v>
          </cell>
          <cell r="E2265" t="str">
            <v>POLICE VILLAGE OF DUBLIN HYDRO SYSTEM</v>
          </cell>
          <cell r="F2265">
            <v>137790</v>
          </cell>
        </row>
        <row r="2266">
          <cell r="C2266">
            <v>2258</v>
          </cell>
          <cell r="D2266">
            <v>1995</v>
          </cell>
          <cell r="E2266" t="str">
            <v>POLICE VILLAGE OF GRANTON HYDRO SYSTEM</v>
          </cell>
          <cell r="F2266">
            <v>147176</v>
          </cell>
        </row>
        <row r="2267">
          <cell r="C2267">
            <v>2259</v>
          </cell>
          <cell r="D2267">
            <v>1995</v>
          </cell>
          <cell r="E2267" t="str">
            <v>CHATHAM-KENT HYDRO INC.</v>
          </cell>
          <cell r="F2267">
            <v>167821</v>
          </cell>
        </row>
        <row r="2268">
          <cell r="C2268">
            <v>2260</v>
          </cell>
          <cell r="D2268">
            <v>1995</v>
          </cell>
          <cell r="E2268" t="str">
            <v>POLICE VILLAGE OF MOOREFIELD HYDRO SYSTEM</v>
          </cell>
          <cell r="F2268">
            <v>131400</v>
          </cell>
        </row>
        <row r="2269">
          <cell r="C2269">
            <v>2261</v>
          </cell>
          <cell r="D2269">
            <v>1995</v>
          </cell>
          <cell r="E2269" t="str">
            <v>POLICE VILLAGE OF PRICEVILLE HYDRO SYSTEM</v>
          </cell>
          <cell r="F2269">
            <v>131532</v>
          </cell>
        </row>
        <row r="2270">
          <cell r="C2270">
            <v>2262</v>
          </cell>
          <cell r="D2270">
            <v>1995</v>
          </cell>
          <cell r="E2270" t="str">
            <v>CANADIAN NIAGARA POWER INC.</v>
          </cell>
          <cell r="F2270">
            <v>24117260</v>
          </cell>
        </row>
        <row r="2271">
          <cell r="C2271">
            <v>2263</v>
          </cell>
          <cell r="D2271">
            <v>1995</v>
          </cell>
          <cell r="E2271" t="str">
            <v>CHATHAM-KENT HYDRO INC.</v>
          </cell>
          <cell r="F2271">
            <v>31531610</v>
          </cell>
        </row>
        <row r="2272">
          <cell r="C2272">
            <v>2264</v>
          </cell>
          <cell r="D2272">
            <v>1995</v>
          </cell>
          <cell r="E2272" t="str">
            <v>PUBLIC UTILITIES COMMISSION OF THE CITY OF BARRIE</v>
          </cell>
          <cell r="F2272">
            <v>84022925</v>
          </cell>
        </row>
        <row r="2273">
          <cell r="C2273">
            <v>2265</v>
          </cell>
          <cell r="D2273">
            <v>1995</v>
          </cell>
          <cell r="E2273" t="str">
            <v>PUBLIC UTILITIES COMMISSION OF THE CITY OF OWEN SOUND</v>
          </cell>
          <cell r="F2273">
            <v>12810021</v>
          </cell>
        </row>
        <row r="2274">
          <cell r="C2274">
            <v>2266</v>
          </cell>
          <cell r="D2274">
            <v>1995</v>
          </cell>
          <cell r="E2274" t="str">
            <v>PUBLIC UTILITIES COMMISSION OF THE CITY OF TRENTON</v>
          </cell>
          <cell r="F2274">
            <v>11266097</v>
          </cell>
        </row>
        <row r="2275">
          <cell r="C2275">
            <v>2267</v>
          </cell>
          <cell r="D2275">
            <v>1995</v>
          </cell>
          <cell r="E2275" t="str">
            <v>PUBLIC UTILITIES COMMISSION OF THE TOWN OF ALEXANDRIA</v>
          </cell>
          <cell r="F2275">
            <v>2638788</v>
          </cell>
        </row>
        <row r="2276">
          <cell r="C2276">
            <v>2268</v>
          </cell>
          <cell r="D2276">
            <v>1995</v>
          </cell>
          <cell r="E2276" t="str">
            <v>CHATHAM-KENT HYDRO INC.</v>
          </cell>
          <cell r="F2276">
            <v>1400209</v>
          </cell>
        </row>
        <row r="2277">
          <cell r="C2277">
            <v>2269</v>
          </cell>
          <cell r="D2277">
            <v>1995</v>
          </cell>
          <cell r="E2277" t="str">
            <v>PUBLIC UTILITIES COMMISSION OF THE TOWN OF CAMPBELLFORD</v>
          </cell>
          <cell r="F2277">
            <v>3718748</v>
          </cell>
        </row>
        <row r="2278">
          <cell r="C2278">
            <v>2270</v>
          </cell>
          <cell r="D2278">
            <v>1995</v>
          </cell>
          <cell r="E2278" t="str">
            <v>PUBLIC UTILITIES COMMISSION OF THE TOWN OF CHESLEY</v>
          </cell>
          <cell r="F2278">
            <v>1690597</v>
          </cell>
        </row>
        <row r="2279">
          <cell r="C2279">
            <v>2271</v>
          </cell>
          <cell r="D2279">
            <v>1995</v>
          </cell>
          <cell r="E2279" t="str">
            <v>LAKEFRONT UTILITIES INC.</v>
          </cell>
          <cell r="F2279">
            <v>10160824</v>
          </cell>
        </row>
        <row r="2280">
          <cell r="C2280">
            <v>2272</v>
          </cell>
          <cell r="D2280">
            <v>1995</v>
          </cell>
          <cell r="E2280" t="str">
            <v>CENTRE WELLINGTON HYDRO LTD.</v>
          </cell>
          <cell r="F2280">
            <v>5230751</v>
          </cell>
        </row>
        <row r="2281">
          <cell r="C2281">
            <v>2273</v>
          </cell>
          <cell r="D2281">
            <v>1995</v>
          </cell>
          <cell r="E2281" t="str">
            <v>WEST COAST HURON ENERGY INC.</v>
          </cell>
          <cell r="F2281">
            <v>5353550</v>
          </cell>
        </row>
        <row r="2282">
          <cell r="C2282">
            <v>2274</v>
          </cell>
          <cell r="D2282">
            <v>1995</v>
          </cell>
          <cell r="E2282" t="str">
            <v>ESPANOLA REGIONAL HYDRO DISTRIBUTION CORPORATION</v>
          </cell>
          <cell r="F2282">
            <v>508676</v>
          </cell>
        </row>
        <row r="2283">
          <cell r="C2283">
            <v>2275</v>
          </cell>
          <cell r="D2283">
            <v>1995</v>
          </cell>
          <cell r="E2283" t="str">
            <v>PUBLIC UTILITIES COMMISSION OF THE TOWN OF MITCHELL</v>
          </cell>
          <cell r="F2283">
            <v>2784228</v>
          </cell>
        </row>
        <row r="2284">
          <cell r="C2284">
            <v>2276</v>
          </cell>
          <cell r="D2284">
            <v>1995</v>
          </cell>
          <cell r="E2284" t="str">
            <v>WELLINGTON NORTH POWER INC.</v>
          </cell>
          <cell r="F2284">
            <v>2744278</v>
          </cell>
        </row>
        <row r="2285">
          <cell r="C2285">
            <v>2277</v>
          </cell>
          <cell r="D2285">
            <v>1995</v>
          </cell>
          <cell r="E2285" t="str">
            <v>PUBLIC UTILITIES COMMISSION OF THE TOWN OF PALMERSTON</v>
          </cell>
          <cell r="F2285">
            <v>1329401</v>
          </cell>
        </row>
        <row r="2286">
          <cell r="C2286">
            <v>2278</v>
          </cell>
          <cell r="D2286">
            <v>1995</v>
          </cell>
          <cell r="E2286" t="str">
            <v>BRANT COUNTY POWER INC.</v>
          </cell>
          <cell r="F2286">
            <v>5607712</v>
          </cell>
        </row>
        <row r="2287">
          <cell r="C2287">
            <v>2279</v>
          </cell>
          <cell r="D2287">
            <v>1995</v>
          </cell>
          <cell r="E2287" t="str">
            <v>PUBLIC UTILITIES COMMISSION OF THE TOWN OF PICTON</v>
          </cell>
          <cell r="F2287">
            <v>3342957</v>
          </cell>
        </row>
        <row r="2288">
          <cell r="C2288">
            <v>2280</v>
          </cell>
          <cell r="D2288">
            <v>1995</v>
          </cell>
          <cell r="E2288" t="str">
            <v>CHATHAM-KENT HYDRO INC.</v>
          </cell>
          <cell r="F2288">
            <v>1477837</v>
          </cell>
        </row>
        <row r="2289">
          <cell r="C2289">
            <v>2281</v>
          </cell>
          <cell r="D2289">
            <v>1995</v>
          </cell>
          <cell r="E2289" t="str">
            <v>PUBLIC UTILITIES COMMISSION OF THE TOWN OF SOUTHAMPTON</v>
          </cell>
          <cell r="F2289">
            <v>2380046</v>
          </cell>
        </row>
        <row r="2290">
          <cell r="C2290">
            <v>2282</v>
          </cell>
          <cell r="D2290">
            <v>1995</v>
          </cell>
          <cell r="E2290" t="str">
            <v>ESSEX POWERLINES CORPORATION</v>
          </cell>
          <cell r="F2290">
            <v>7184752</v>
          </cell>
        </row>
        <row r="2291">
          <cell r="C2291">
            <v>2283</v>
          </cell>
          <cell r="D2291">
            <v>1995</v>
          </cell>
          <cell r="E2291" t="str">
            <v>CHATHAM-KENT HYDRO INC.</v>
          </cell>
          <cell r="F2291">
            <v>2377060</v>
          </cell>
        </row>
        <row r="2292">
          <cell r="C2292">
            <v>2284</v>
          </cell>
          <cell r="D2292">
            <v>1995</v>
          </cell>
          <cell r="E2292" t="str">
            <v>WELLINGTON NORTH POWER INC.</v>
          </cell>
          <cell r="F2292">
            <v>1344778</v>
          </cell>
        </row>
        <row r="2293">
          <cell r="C2293">
            <v>2285</v>
          </cell>
          <cell r="D2293">
            <v>1995</v>
          </cell>
          <cell r="E2293" t="str">
            <v>PUBLIC UTILITIES COMMISSION OF THE VILLAGE OF BELMONT</v>
          </cell>
          <cell r="F2293">
            <v>795295</v>
          </cell>
        </row>
        <row r="2294">
          <cell r="C2294">
            <v>2286</v>
          </cell>
          <cell r="D2294">
            <v>1995</v>
          </cell>
          <cell r="E2294" t="str">
            <v>PUBLIC UTILITIES COMMISSION OF THE VILLAGE OF LANCASTER</v>
          </cell>
          <cell r="F2294">
            <v>387651</v>
          </cell>
        </row>
        <row r="2295">
          <cell r="C2295">
            <v>2287</v>
          </cell>
          <cell r="D2295">
            <v>1995</v>
          </cell>
          <cell r="E2295" t="str">
            <v>PUBLIC UTILITIES COMMISSION OF THE VILLAGE OF PORT STANLEY</v>
          </cell>
          <cell r="F2295">
            <v>1032381</v>
          </cell>
        </row>
        <row r="2296">
          <cell r="C2296">
            <v>2288</v>
          </cell>
          <cell r="D2296">
            <v>1995</v>
          </cell>
          <cell r="E2296" t="str">
            <v>CHATHAM-KENT HYDRO INC.</v>
          </cell>
          <cell r="F2296">
            <v>322188</v>
          </cell>
        </row>
        <row r="2297">
          <cell r="C2297">
            <v>2289</v>
          </cell>
          <cell r="D2297">
            <v>1995</v>
          </cell>
          <cell r="E2297" t="str">
            <v>RIDEAU ST. LAWRENCE DISTRIBUTION INC.</v>
          </cell>
          <cell r="F2297">
            <v>668080</v>
          </cell>
        </row>
        <row r="2298">
          <cell r="C2298">
            <v>2290</v>
          </cell>
          <cell r="D2298">
            <v>1995</v>
          </cell>
          <cell r="E2298" t="str">
            <v>CHATHAM-KENT HYDRO INC.</v>
          </cell>
          <cell r="F2298">
            <v>782305</v>
          </cell>
        </row>
        <row r="2299">
          <cell r="C2299">
            <v>2291</v>
          </cell>
          <cell r="D2299">
            <v>1995</v>
          </cell>
          <cell r="E2299" t="str">
            <v>PUBLIC UTILITY COMMISSION OF THE VILLAGE OF WEST LORNE</v>
          </cell>
          <cell r="F2299">
            <v>924470</v>
          </cell>
        </row>
        <row r="2300">
          <cell r="C2300">
            <v>2292</v>
          </cell>
          <cell r="D2300">
            <v>1995</v>
          </cell>
          <cell r="E2300" t="str">
            <v>REMARA-BRECHIN HYDRO</v>
          </cell>
          <cell r="F2300">
            <v>105757</v>
          </cell>
        </row>
        <row r="2301">
          <cell r="C2301">
            <v>2293</v>
          </cell>
          <cell r="D2301">
            <v>1995</v>
          </cell>
          <cell r="E2301" t="str">
            <v>RENFREW HYDRO INC.</v>
          </cell>
          <cell r="F2301">
            <v>13434944</v>
          </cell>
        </row>
        <row r="2302">
          <cell r="C2302">
            <v>2294</v>
          </cell>
          <cell r="D2302">
            <v>1995</v>
          </cell>
          <cell r="E2302" t="str">
            <v>RICHMOND HILL HYDRO INC.</v>
          </cell>
          <cell r="F2302">
            <v>113623243</v>
          </cell>
        </row>
        <row r="2303">
          <cell r="C2303">
            <v>2295</v>
          </cell>
          <cell r="D2303">
            <v>1995</v>
          </cell>
          <cell r="E2303" t="str">
            <v>RIPLEY PUBLIC UTILITIES COMMISSION</v>
          </cell>
          <cell r="F2303">
            <v>314948</v>
          </cell>
        </row>
        <row r="2304">
          <cell r="C2304">
            <v>2296</v>
          </cell>
          <cell r="D2304">
            <v>1995</v>
          </cell>
          <cell r="E2304" t="str">
            <v>RODNEY PUBLIC UTILITIES COMMISSION</v>
          </cell>
          <cell r="F2304">
            <v>303891</v>
          </cell>
        </row>
        <row r="2305">
          <cell r="C2305">
            <v>2297</v>
          </cell>
          <cell r="D2305">
            <v>1995</v>
          </cell>
          <cell r="E2305" t="str">
            <v>SIOUX LOOKOUT HYDRO INC.</v>
          </cell>
          <cell r="F2305">
            <v>3646187</v>
          </cell>
        </row>
        <row r="2306">
          <cell r="C2306">
            <v>2298</v>
          </cell>
          <cell r="D2306">
            <v>1995</v>
          </cell>
          <cell r="E2306" t="str">
            <v>ST. CATHARINES HYDRO UTILITY SERVICES INC.</v>
          </cell>
          <cell r="F2306">
            <v>76328751</v>
          </cell>
        </row>
        <row r="2307">
          <cell r="C2307">
            <v>2299</v>
          </cell>
          <cell r="D2307">
            <v>1995</v>
          </cell>
          <cell r="E2307" t="str">
            <v>ST. THOMAS ENERGY INC.</v>
          </cell>
          <cell r="F2307">
            <v>37406156</v>
          </cell>
        </row>
        <row r="2308">
          <cell r="C2308">
            <v>2300</v>
          </cell>
          <cell r="D2308">
            <v>1995</v>
          </cell>
          <cell r="E2308" t="str">
            <v>FESTIVAL HYDRO INC.</v>
          </cell>
          <cell r="F2308">
            <v>30535857</v>
          </cell>
        </row>
        <row r="2309">
          <cell r="C2309">
            <v>2301</v>
          </cell>
          <cell r="D2309">
            <v>1995</v>
          </cell>
          <cell r="E2309" t="str">
            <v>MIDDLESEX POWER DISTRIBUTION CORPORATION</v>
          </cell>
          <cell r="F2309">
            <v>7164007</v>
          </cell>
        </row>
        <row r="2310">
          <cell r="C2310">
            <v>2302</v>
          </cell>
          <cell r="D2310">
            <v>1995</v>
          </cell>
          <cell r="E2310" t="str">
            <v>GREATER SUDBURY HYDRO INC.</v>
          </cell>
          <cell r="F2310">
            <v>82845157</v>
          </cell>
        </row>
        <row r="2311">
          <cell r="C2311">
            <v>2303</v>
          </cell>
          <cell r="D2311">
            <v>1995</v>
          </cell>
          <cell r="E2311" t="str">
            <v>TARA HYDRO-ELECTRIC SYSTEM</v>
          </cell>
          <cell r="F2311">
            <v>422996</v>
          </cell>
        </row>
        <row r="2312">
          <cell r="C2312">
            <v>2304</v>
          </cell>
          <cell r="D2312">
            <v>1995</v>
          </cell>
          <cell r="E2312" t="str">
            <v>TAY HYDRO ELECTRIC DISTRIBUTION COMPANY INC.</v>
          </cell>
          <cell r="F2312">
            <v>6031722</v>
          </cell>
        </row>
        <row r="2313">
          <cell r="C2313">
            <v>2305</v>
          </cell>
          <cell r="D2313">
            <v>1995</v>
          </cell>
          <cell r="E2313" t="str">
            <v>TEESWATER HYDRO-ELECTRIC COMMISSION</v>
          </cell>
          <cell r="F2313">
            <v>530567</v>
          </cell>
        </row>
        <row r="2314">
          <cell r="C2314">
            <v>2306</v>
          </cell>
          <cell r="D2314">
            <v>1995</v>
          </cell>
          <cell r="E2314" t="str">
            <v>TERRACE BAY SUPERIOR WIRES INC.</v>
          </cell>
          <cell r="F2314">
            <v>1337134</v>
          </cell>
        </row>
        <row r="2315">
          <cell r="C2315">
            <v>2307</v>
          </cell>
          <cell r="D2315">
            <v>1995</v>
          </cell>
          <cell r="E2315" t="str">
            <v>ESPANOLA REGIONAL HYDRO DISTRIBUTION CORPORATION</v>
          </cell>
          <cell r="F2315">
            <v>2268527</v>
          </cell>
        </row>
        <row r="2316">
          <cell r="C2316">
            <v>2308</v>
          </cell>
          <cell r="D2316">
            <v>1995</v>
          </cell>
          <cell r="E2316" t="str">
            <v>COLLUS POWER CORPORATION</v>
          </cell>
          <cell r="F2316">
            <v>8606349</v>
          </cell>
        </row>
        <row r="2317">
          <cell r="C2317">
            <v>2309</v>
          </cell>
          <cell r="D2317">
            <v>1995</v>
          </cell>
          <cell r="E2317" t="str">
            <v>THUNDER BAY HYDRO ELECTRICITY DISTRIBUTION INC.</v>
          </cell>
          <cell r="F2317">
            <v>91057326</v>
          </cell>
        </row>
        <row r="2318">
          <cell r="C2318">
            <v>2310</v>
          </cell>
          <cell r="D2318">
            <v>1995</v>
          </cell>
          <cell r="E2318" t="str">
            <v>TILLSONBURG HYDRO INC.</v>
          </cell>
          <cell r="F2318">
            <v>17652738</v>
          </cell>
        </row>
        <row r="2319">
          <cell r="C2319">
            <v>2311</v>
          </cell>
          <cell r="D2319">
            <v>1995</v>
          </cell>
          <cell r="E2319" t="str">
            <v>TOWNSHIP OF MCGARRY HYDRO SYSTEM</v>
          </cell>
          <cell r="F2319">
            <v>349936</v>
          </cell>
        </row>
        <row r="2320">
          <cell r="C2320">
            <v>2312</v>
          </cell>
          <cell r="D2320">
            <v>1995</v>
          </cell>
          <cell r="E2320" t="str">
            <v>VILLAGE OF BLOOMFIELD HYDRO SYSTEM</v>
          </cell>
          <cell r="F2320">
            <v>233887</v>
          </cell>
        </row>
        <row r="2321">
          <cell r="C2321">
            <v>2313</v>
          </cell>
          <cell r="D2321">
            <v>1995</v>
          </cell>
          <cell r="E2321" t="str">
            <v>RIDEAU ST. LAWRENCE DISTRIBUTION INC.</v>
          </cell>
          <cell r="F2321">
            <v>599599</v>
          </cell>
        </row>
        <row r="2322">
          <cell r="C2322">
            <v>2314</v>
          </cell>
          <cell r="D2322">
            <v>1995</v>
          </cell>
          <cell r="E2322" t="str">
            <v>VILLAGE OF CHESTERVILLE HYDRO SYSTEM</v>
          </cell>
          <cell r="F2322">
            <v>1089699</v>
          </cell>
        </row>
        <row r="2323">
          <cell r="C2323">
            <v>2315</v>
          </cell>
          <cell r="D2323">
            <v>1995</v>
          </cell>
          <cell r="E2323" t="str">
            <v>CHATHAM-KENT HYDRO INC.</v>
          </cell>
          <cell r="F2323">
            <v>212932</v>
          </cell>
        </row>
        <row r="2324">
          <cell r="C2324">
            <v>2316</v>
          </cell>
          <cell r="D2324">
            <v>1995</v>
          </cell>
          <cell r="E2324" t="str">
            <v>VILLAGE OF FLESHERTON HYDRO SYSTEM</v>
          </cell>
          <cell r="F2324">
            <v>456220</v>
          </cell>
        </row>
        <row r="2325">
          <cell r="C2325">
            <v>2317</v>
          </cell>
          <cell r="D2325">
            <v>1995</v>
          </cell>
          <cell r="E2325" t="str">
            <v>RIDEAU ST. LAWRENCE DISTRIBUTION INC.</v>
          </cell>
          <cell r="F2325">
            <v>790065</v>
          </cell>
        </row>
        <row r="2326">
          <cell r="C2326">
            <v>2318</v>
          </cell>
          <cell r="D2326">
            <v>1995</v>
          </cell>
          <cell r="E2326" t="str">
            <v>VILLAGE OF LUCKNOW HYDRO SYSTEM</v>
          </cell>
          <cell r="F2326">
            <v>986521</v>
          </cell>
        </row>
        <row r="2327">
          <cell r="C2327">
            <v>2319</v>
          </cell>
          <cell r="D2327">
            <v>1995</v>
          </cell>
          <cell r="E2327" t="str">
            <v>VILLAGE OF MAXVILLE HYDRO SYSTEM</v>
          </cell>
          <cell r="F2327">
            <v>324702</v>
          </cell>
        </row>
        <row r="2328">
          <cell r="C2328">
            <v>2320</v>
          </cell>
          <cell r="D2328">
            <v>1995</v>
          </cell>
          <cell r="E2328" t="str">
            <v>WATERLOO NORTH HYDRO INC.</v>
          </cell>
          <cell r="F2328">
            <v>166426874</v>
          </cell>
        </row>
        <row r="2329">
          <cell r="C2329">
            <v>2321</v>
          </cell>
          <cell r="D2329">
            <v>1995</v>
          </cell>
          <cell r="E2329" t="str">
            <v>WELLAND HYDRO-ELECTRIC SYSTEM CORP.</v>
          </cell>
          <cell r="F2329">
            <v>44663798</v>
          </cell>
        </row>
        <row r="2330">
          <cell r="C2330">
            <v>2322</v>
          </cell>
          <cell r="D2330">
            <v>1995</v>
          </cell>
          <cell r="E2330" t="str">
            <v>NA</v>
          </cell>
          <cell r="F2330">
            <v>943966</v>
          </cell>
        </row>
        <row r="2331">
          <cell r="C2331">
            <v>2323</v>
          </cell>
          <cell r="D2331">
            <v>1995</v>
          </cell>
          <cell r="E2331" t="str">
            <v>WHITBY HYDRO ELECTRIC CORPORATION</v>
          </cell>
          <cell r="F2331">
            <v>104712648</v>
          </cell>
        </row>
        <row r="2332">
          <cell r="C2332">
            <v>2324</v>
          </cell>
          <cell r="D2332">
            <v>1995</v>
          </cell>
          <cell r="E2332" t="str">
            <v>RIDEAU ST. LAWRENCE DISTRIBUTION INC.</v>
          </cell>
          <cell r="F2332">
            <v>179951</v>
          </cell>
        </row>
        <row r="2333">
          <cell r="C2333">
            <v>2325</v>
          </cell>
          <cell r="D2333">
            <v>1995</v>
          </cell>
          <cell r="E2333" t="str">
            <v>WINCHESTER HYDRO COMMISSION</v>
          </cell>
          <cell r="F2333">
            <v>1789726</v>
          </cell>
        </row>
        <row r="2334">
          <cell r="C2334">
            <v>2326</v>
          </cell>
          <cell r="D2334">
            <v>1995</v>
          </cell>
          <cell r="E2334" t="str">
            <v>ENWIN UTILITIES LTD.</v>
          </cell>
          <cell r="F2334">
            <v>147949661</v>
          </cell>
        </row>
        <row r="2335">
          <cell r="C2335">
            <v>2327</v>
          </cell>
          <cell r="D2335">
            <v>1995</v>
          </cell>
          <cell r="E2335" t="str">
            <v>WOODSTOCK HYDRO SERVICES INC.</v>
          </cell>
          <cell r="F2335">
            <v>34438096</v>
          </cell>
        </row>
        <row r="2336">
          <cell r="C2336">
            <v>2328</v>
          </cell>
          <cell r="F2336">
            <v>8765378114</v>
          </cell>
        </row>
        <row r="2337">
          <cell r="C2337">
            <v>2329</v>
          </cell>
          <cell r="F2337">
            <v>0</v>
          </cell>
        </row>
        <row r="2338">
          <cell r="C2338">
            <v>2330</v>
          </cell>
          <cell r="F2338">
            <v>0</v>
          </cell>
        </row>
        <row r="2339">
          <cell r="C2339">
            <v>2331</v>
          </cell>
          <cell r="F2339">
            <v>56864</v>
          </cell>
        </row>
        <row r="2340">
          <cell r="C2340">
            <v>2332</v>
          </cell>
          <cell r="F2340">
            <v>0</v>
          </cell>
        </row>
        <row r="2341">
          <cell r="C2341">
            <v>2333</v>
          </cell>
          <cell r="F2341">
            <v>0</v>
          </cell>
        </row>
        <row r="2342">
          <cell r="C2342">
            <v>2334</v>
          </cell>
          <cell r="F2342">
            <v>58540</v>
          </cell>
        </row>
        <row r="2343">
          <cell r="C2343">
            <v>2335</v>
          </cell>
          <cell r="F2343">
            <v>0</v>
          </cell>
        </row>
        <row r="2344">
          <cell r="C2344">
            <v>2336</v>
          </cell>
          <cell r="D2344">
            <v>1996</v>
          </cell>
          <cell r="E2344" t="str">
            <v>POWERSTREAM INC.</v>
          </cell>
          <cell r="F2344">
            <v>279081</v>
          </cell>
        </row>
        <row r="2345">
          <cell r="C2345">
            <v>2337</v>
          </cell>
          <cell r="D2345">
            <v>1996</v>
          </cell>
          <cell r="E2345" t="str">
            <v>POWERSTREAM INC.</v>
          </cell>
          <cell r="F2345">
            <v>13548086</v>
          </cell>
        </row>
        <row r="2346">
          <cell r="C2346">
            <v>2338</v>
          </cell>
          <cell r="D2346">
            <v>1996</v>
          </cell>
          <cell r="E2346" t="str">
            <v>POWERSTREAM INC.</v>
          </cell>
          <cell r="F2346">
            <v>5044250</v>
          </cell>
        </row>
        <row r="2347">
          <cell r="C2347">
            <v>2339</v>
          </cell>
          <cell r="D2347">
            <v>1996</v>
          </cell>
          <cell r="E2347" t="str">
            <v>BLUEWATER POWER DISTRIBUTION CORPORATION</v>
          </cell>
          <cell r="F2347">
            <v>316927</v>
          </cell>
        </row>
        <row r="2348">
          <cell r="C2348">
            <v>2340</v>
          </cell>
          <cell r="D2348">
            <v>1996</v>
          </cell>
          <cell r="E2348" t="str">
            <v>BLUEWATER POWER DISTRIBUTION CORPORATION</v>
          </cell>
          <cell r="F2348">
            <v>168382</v>
          </cell>
        </row>
        <row r="2349">
          <cell r="C2349">
            <v>2341</v>
          </cell>
          <cell r="D2349">
            <v>1996</v>
          </cell>
          <cell r="E2349" t="str">
            <v>BLUEWATER POWER DISTRIBUTION CORPORATION</v>
          </cell>
          <cell r="F2349">
            <v>908373</v>
          </cell>
        </row>
        <row r="2350">
          <cell r="C2350">
            <v>2342</v>
          </cell>
          <cell r="D2350">
            <v>1996</v>
          </cell>
          <cell r="E2350" t="str">
            <v>BLUEWATER POWER DISTRIBUTION CORPORATION</v>
          </cell>
          <cell r="F2350">
            <v>4041249</v>
          </cell>
        </row>
        <row r="2351">
          <cell r="C2351">
            <v>2343</v>
          </cell>
          <cell r="D2351">
            <v>1996</v>
          </cell>
          <cell r="E2351" t="str">
            <v>BLUEWATER POWER DISTRIBUTION CORPORATION</v>
          </cell>
          <cell r="F2351">
            <v>1089737</v>
          </cell>
        </row>
        <row r="2352">
          <cell r="C2352">
            <v>2344</v>
          </cell>
          <cell r="D2352">
            <v>1996</v>
          </cell>
          <cell r="E2352" t="str">
            <v>COOPERATIVE HYDRO EMBRUN INC.</v>
          </cell>
          <cell r="F2352">
            <v>2251191</v>
          </cell>
        </row>
        <row r="2353">
          <cell r="C2353">
            <v>2345</v>
          </cell>
          <cell r="D2353">
            <v>1996</v>
          </cell>
          <cell r="E2353" t="str">
            <v>ENERSOURCE HYDRO MISSISSAUGA INC.</v>
          </cell>
          <cell r="F2353">
            <v>474641278</v>
          </cell>
        </row>
        <row r="2354">
          <cell r="C2354">
            <v>2346</v>
          </cell>
          <cell r="D2354">
            <v>1996</v>
          </cell>
          <cell r="E2354" t="str">
            <v>ERIE THAMES POWERLINES CORPORATION</v>
          </cell>
          <cell r="F2354">
            <v>1379249</v>
          </cell>
        </row>
        <row r="2355">
          <cell r="C2355">
            <v>2347</v>
          </cell>
          <cell r="D2355">
            <v>1996</v>
          </cell>
          <cell r="E2355" t="str">
            <v>ERIE THAMES POWERLINES CORPORATION</v>
          </cell>
          <cell r="F2355">
            <v>8028679</v>
          </cell>
        </row>
        <row r="2356">
          <cell r="C2356">
            <v>2348</v>
          </cell>
          <cell r="D2356">
            <v>1996</v>
          </cell>
          <cell r="E2356" t="str">
            <v>ERIE THAMES POWERLINES CORPORATION</v>
          </cell>
          <cell r="F2356">
            <v>1891050</v>
          </cell>
        </row>
        <row r="2357">
          <cell r="C2357">
            <v>2349</v>
          </cell>
          <cell r="D2357">
            <v>1996</v>
          </cell>
          <cell r="E2357" t="str">
            <v>ERIE THAMES POWERLINES CORPORATION</v>
          </cell>
          <cell r="F2357">
            <v>437325</v>
          </cell>
        </row>
        <row r="2358">
          <cell r="C2358">
            <v>2350</v>
          </cell>
          <cell r="D2358">
            <v>1996</v>
          </cell>
          <cell r="E2358" t="str">
            <v>ERIE THAMES POWERLINES CORPORATION</v>
          </cell>
          <cell r="F2358">
            <v>1159478</v>
          </cell>
        </row>
        <row r="2359">
          <cell r="C2359">
            <v>2351</v>
          </cell>
          <cell r="D2359">
            <v>1996</v>
          </cell>
          <cell r="E2359" t="str">
            <v>FESTIVAL HYDRO INC.</v>
          </cell>
          <cell r="F2359">
            <v>415886</v>
          </cell>
        </row>
        <row r="2360">
          <cell r="C2360">
            <v>2352</v>
          </cell>
          <cell r="D2360">
            <v>1996</v>
          </cell>
          <cell r="E2360" t="str">
            <v>FESTIVAL HYDRO INC.</v>
          </cell>
          <cell r="F2360">
            <v>183576</v>
          </cell>
        </row>
        <row r="2361">
          <cell r="C2361">
            <v>2353</v>
          </cell>
          <cell r="D2361">
            <v>1996</v>
          </cell>
          <cell r="E2361" t="str">
            <v>FESTIVAL HYDRO INC.</v>
          </cell>
          <cell r="F2361">
            <v>507168</v>
          </cell>
        </row>
        <row r="2362">
          <cell r="C2362">
            <v>2354</v>
          </cell>
          <cell r="D2362">
            <v>1996</v>
          </cell>
          <cell r="E2362" t="str">
            <v>FESTIVAL HYDRO INC.</v>
          </cell>
          <cell r="F2362">
            <v>1615521</v>
          </cell>
        </row>
        <row r="2363">
          <cell r="C2363">
            <v>2355</v>
          </cell>
          <cell r="D2363">
            <v>1996</v>
          </cell>
          <cell r="E2363" t="str">
            <v>FESTIVAL HYDRO INC.</v>
          </cell>
          <cell r="F2363">
            <v>3772573</v>
          </cell>
        </row>
        <row r="2364">
          <cell r="C2364">
            <v>2356</v>
          </cell>
          <cell r="D2364">
            <v>1996</v>
          </cell>
          <cell r="E2364" t="str">
            <v>FESTIVAL HYDRO INC.</v>
          </cell>
          <cell r="F2364">
            <v>438671</v>
          </cell>
        </row>
        <row r="2365">
          <cell r="C2365">
            <v>2357</v>
          </cell>
          <cell r="D2365">
            <v>1996</v>
          </cell>
          <cell r="E2365" t="str">
            <v>GEORGIAN BAY ENERGY INC.</v>
          </cell>
          <cell r="F2365">
            <v>236009</v>
          </cell>
        </row>
        <row r="2366">
          <cell r="C2366">
            <v>2358</v>
          </cell>
          <cell r="D2366">
            <v>1996</v>
          </cell>
          <cell r="E2366" t="str">
            <v>GREATER SUDBURY HYDRO INC.</v>
          </cell>
          <cell r="F2366">
            <v>2542161</v>
          </cell>
        </row>
        <row r="2367">
          <cell r="C2367">
            <v>2359</v>
          </cell>
          <cell r="D2367">
            <v>1996</v>
          </cell>
          <cell r="E2367" t="str">
            <v>GREATER SUDBURY HYDRO INC.</v>
          </cell>
          <cell r="F2367">
            <v>1258307</v>
          </cell>
        </row>
        <row r="2368">
          <cell r="C2368">
            <v>2360</v>
          </cell>
          <cell r="D2368">
            <v>1996</v>
          </cell>
          <cell r="E2368" t="str">
            <v>GUELPH HYDRO ELECTRIC SYSTEMS INC.</v>
          </cell>
          <cell r="F2368">
            <v>1010484</v>
          </cell>
        </row>
        <row r="2369">
          <cell r="C2369">
            <v>2361</v>
          </cell>
          <cell r="D2369">
            <v>1996</v>
          </cell>
          <cell r="E2369" t="str">
            <v>HALDIMAND COUNTY HYDRO INC.</v>
          </cell>
          <cell r="F2369">
            <v>6813497</v>
          </cell>
        </row>
        <row r="2370">
          <cell r="C2370">
            <v>2362</v>
          </cell>
          <cell r="D2370">
            <v>1996</v>
          </cell>
          <cell r="E2370" t="str">
            <v>HALDIMAND COUNTY HYDRO INC.</v>
          </cell>
          <cell r="F2370">
            <v>7021580</v>
          </cell>
        </row>
        <row r="2371">
          <cell r="C2371">
            <v>2363</v>
          </cell>
          <cell r="D2371">
            <v>1996</v>
          </cell>
          <cell r="E2371" t="str">
            <v>HORIZON UTILITIES CORPORATION</v>
          </cell>
          <cell r="F2371">
            <v>13913662</v>
          </cell>
        </row>
        <row r="2372">
          <cell r="C2372">
            <v>2364</v>
          </cell>
          <cell r="D2372">
            <v>1996</v>
          </cell>
          <cell r="E2372" t="str">
            <v>HORIZON UTILITIES CORPORATION</v>
          </cell>
          <cell r="F2372">
            <v>2079507</v>
          </cell>
        </row>
        <row r="2373">
          <cell r="C2373">
            <v>2365</v>
          </cell>
          <cell r="D2373">
            <v>1996</v>
          </cell>
          <cell r="E2373" t="str">
            <v>HORIZON UTILITIES CORPORATION</v>
          </cell>
          <cell r="F2373">
            <v>39065327</v>
          </cell>
        </row>
        <row r="2374">
          <cell r="C2374">
            <v>2366</v>
          </cell>
          <cell r="D2374">
            <v>1996</v>
          </cell>
          <cell r="E2374" t="str">
            <v>HORIZON UTILITIES CORPORATION</v>
          </cell>
          <cell r="F2374">
            <v>197737291</v>
          </cell>
        </row>
        <row r="2375">
          <cell r="C2375">
            <v>2367</v>
          </cell>
          <cell r="D2375">
            <v>1996</v>
          </cell>
          <cell r="E2375" t="str">
            <v>HORIZON UTILITIES CORPORATION</v>
          </cell>
          <cell r="F2375">
            <v>75598669</v>
          </cell>
        </row>
        <row r="2376">
          <cell r="C2376">
            <v>2368</v>
          </cell>
          <cell r="D2376">
            <v>1996</v>
          </cell>
          <cell r="E2376" t="str">
            <v>HYDRO ONE NETWORKS INC.</v>
          </cell>
          <cell r="F2376">
            <v>607022</v>
          </cell>
        </row>
        <row r="2377">
          <cell r="C2377">
            <v>2369</v>
          </cell>
          <cell r="D2377">
            <v>1996</v>
          </cell>
          <cell r="E2377" t="str">
            <v>HYDRO ONE NETWORKS INC.</v>
          </cell>
          <cell r="F2377">
            <v>147653</v>
          </cell>
        </row>
        <row r="2378">
          <cell r="C2378">
            <v>2370</v>
          </cell>
          <cell r="D2378">
            <v>1996</v>
          </cell>
          <cell r="E2378" t="str">
            <v>HYDRO ONE NETWORKS INC.</v>
          </cell>
          <cell r="F2378">
            <v>5526770</v>
          </cell>
        </row>
        <row r="2379">
          <cell r="C2379">
            <v>2371</v>
          </cell>
          <cell r="D2379">
            <v>1996</v>
          </cell>
          <cell r="E2379" t="str">
            <v>HYDRO ONE NETWORKS INC.</v>
          </cell>
          <cell r="F2379">
            <v>730286</v>
          </cell>
        </row>
        <row r="2380">
          <cell r="C2380">
            <v>2372</v>
          </cell>
          <cell r="D2380">
            <v>1996</v>
          </cell>
          <cell r="E2380" t="str">
            <v>HYDRO ONE NETWORKS INC.</v>
          </cell>
          <cell r="F2380">
            <v>1108896</v>
          </cell>
        </row>
        <row r="2381">
          <cell r="C2381">
            <v>2373</v>
          </cell>
          <cell r="D2381">
            <v>1996</v>
          </cell>
          <cell r="E2381" t="str">
            <v>HYDRO ONE NETWORKS INC.</v>
          </cell>
          <cell r="F2381">
            <v>484750</v>
          </cell>
        </row>
        <row r="2382">
          <cell r="C2382">
            <v>2374</v>
          </cell>
          <cell r="D2382">
            <v>1996</v>
          </cell>
          <cell r="E2382" t="str">
            <v>HYDRO ONE NETWORKS INC.</v>
          </cell>
          <cell r="F2382">
            <v>2513182</v>
          </cell>
        </row>
        <row r="2383">
          <cell r="C2383">
            <v>2375</v>
          </cell>
          <cell r="D2383">
            <v>1996</v>
          </cell>
          <cell r="E2383" t="str">
            <v>HYDRO ONE NETWORKS INC.</v>
          </cell>
          <cell r="F2383">
            <v>3279200</v>
          </cell>
        </row>
        <row r="2384">
          <cell r="C2384">
            <v>2376</v>
          </cell>
          <cell r="D2384">
            <v>1996</v>
          </cell>
          <cell r="E2384" t="str">
            <v>HYDRO ONE NETWORKS INC.</v>
          </cell>
          <cell r="F2384">
            <v>14994392</v>
          </cell>
        </row>
        <row r="2385">
          <cell r="C2385">
            <v>2377</v>
          </cell>
          <cell r="D2385">
            <v>1996</v>
          </cell>
          <cell r="E2385" t="str">
            <v>HYDRO ONE NETWORKS INC.</v>
          </cell>
          <cell r="F2385">
            <v>7500595</v>
          </cell>
        </row>
        <row r="2386">
          <cell r="C2386">
            <v>2378</v>
          </cell>
          <cell r="D2386">
            <v>1996</v>
          </cell>
          <cell r="E2386" t="str">
            <v>HYDRO ONE NETWORKS INC.</v>
          </cell>
          <cell r="F2386">
            <v>957496</v>
          </cell>
        </row>
        <row r="2387">
          <cell r="C2387">
            <v>2379</v>
          </cell>
          <cell r="D2387">
            <v>1996</v>
          </cell>
          <cell r="E2387" t="str">
            <v>HYDRO ONE NETWORKS INC.</v>
          </cell>
          <cell r="F2387">
            <v>1393469</v>
          </cell>
        </row>
        <row r="2388">
          <cell r="C2388">
            <v>2380</v>
          </cell>
          <cell r="D2388">
            <v>1996</v>
          </cell>
          <cell r="E2388" t="str">
            <v>HYDRO ONE NETWORKS INC.</v>
          </cell>
          <cell r="F2388">
            <v>534268</v>
          </cell>
        </row>
        <row r="2389">
          <cell r="C2389">
            <v>2381</v>
          </cell>
          <cell r="D2389">
            <v>1996</v>
          </cell>
          <cell r="E2389" t="str">
            <v>HYDRO ONE NETWORKS INC.</v>
          </cell>
          <cell r="F2389">
            <v>5389537</v>
          </cell>
        </row>
        <row r="2390">
          <cell r="C2390">
            <v>2382</v>
          </cell>
          <cell r="D2390">
            <v>1996</v>
          </cell>
          <cell r="E2390" t="str">
            <v>HYDRO ONE NETWORKS INC.</v>
          </cell>
          <cell r="F2390">
            <v>892216</v>
          </cell>
        </row>
        <row r="2391">
          <cell r="C2391">
            <v>2383</v>
          </cell>
          <cell r="D2391">
            <v>1996</v>
          </cell>
          <cell r="E2391" t="str">
            <v>HYDRO ONE NETWORKS INC.</v>
          </cell>
          <cell r="F2391">
            <v>3628642</v>
          </cell>
        </row>
        <row r="2392">
          <cell r="C2392">
            <v>2384</v>
          </cell>
          <cell r="D2392">
            <v>1996</v>
          </cell>
          <cell r="E2392" t="str">
            <v>HYDRO ONE NETWORKS INC.</v>
          </cell>
          <cell r="F2392">
            <v>749841</v>
          </cell>
        </row>
        <row r="2393">
          <cell r="C2393">
            <v>2385</v>
          </cell>
          <cell r="D2393">
            <v>1996</v>
          </cell>
          <cell r="E2393" t="str">
            <v>HYDRO ONE NETWORKS INC.</v>
          </cell>
          <cell r="F2393">
            <v>1050498</v>
          </cell>
        </row>
        <row r="2394">
          <cell r="C2394">
            <v>2386</v>
          </cell>
          <cell r="D2394">
            <v>1996</v>
          </cell>
          <cell r="E2394" t="str">
            <v>HYDRO ONE NETWORKS INC.</v>
          </cell>
          <cell r="F2394">
            <v>1947687</v>
          </cell>
        </row>
        <row r="2395">
          <cell r="C2395">
            <v>2387</v>
          </cell>
          <cell r="D2395">
            <v>1996</v>
          </cell>
          <cell r="E2395" t="str">
            <v>HYDRO ONE NETWORKS INC.</v>
          </cell>
          <cell r="F2395">
            <v>2788327</v>
          </cell>
        </row>
        <row r="2396">
          <cell r="C2396">
            <v>2388</v>
          </cell>
          <cell r="D2396">
            <v>1996</v>
          </cell>
          <cell r="E2396" t="str">
            <v>HYDRO ONE NETWORKS INC.</v>
          </cell>
          <cell r="F2396">
            <v>1033148</v>
          </cell>
        </row>
        <row r="2397">
          <cell r="C2397">
            <v>2389</v>
          </cell>
          <cell r="D2397">
            <v>1996</v>
          </cell>
          <cell r="E2397" t="str">
            <v>HYDRO ONE NETWORKS INC.</v>
          </cell>
          <cell r="F2397">
            <v>2300150</v>
          </cell>
        </row>
        <row r="2398">
          <cell r="C2398">
            <v>2390</v>
          </cell>
          <cell r="D2398">
            <v>1996</v>
          </cell>
          <cell r="E2398" t="str">
            <v>HYDRO ONE NETWORKS INC.</v>
          </cell>
          <cell r="F2398">
            <v>2297487</v>
          </cell>
        </row>
        <row r="2399">
          <cell r="C2399">
            <v>2391</v>
          </cell>
          <cell r="D2399">
            <v>1996</v>
          </cell>
          <cell r="E2399" t="str">
            <v>HYDRO ONE NETWORKS INC.</v>
          </cell>
          <cell r="F2399">
            <v>1262277</v>
          </cell>
        </row>
        <row r="2400">
          <cell r="C2400">
            <v>2392</v>
          </cell>
          <cell r="D2400">
            <v>1996</v>
          </cell>
          <cell r="E2400" t="str">
            <v>HYDRO ONE NETWORKS INC.</v>
          </cell>
          <cell r="F2400">
            <v>1721108</v>
          </cell>
        </row>
        <row r="2401">
          <cell r="C2401">
            <v>2393</v>
          </cell>
          <cell r="D2401">
            <v>1996</v>
          </cell>
          <cell r="E2401" t="str">
            <v>HYDRO ONE NETWORKS INC.</v>
          </cell>
          <cell r="F2401">
            <v>1178504</v>
          </cell>
        </row>
        <row r="2402">
          <cell r="C2402">
            <v>2394</v>
          </cell>
          <cell r="D2402">
            <v>1996</v>
          </cell>
          <cell r="E2402" t="str">
            <v>HYDRO ONE NETWORKS INC.</v>
          </cell>
          <cell r="F2402">
            <v>877304</v>
          </cell>
        </row>
        <row r="2403">
          <cell r="C2403">
            <v>2395</v>
          </cell>
          <cell r="D2403">
            <v>1996</v>
          </cell>
          <cell r="E2403" t="str">
            <v>HYDRO ONE NETWORKS INC.</v>
          </cell>
          <cell r="F2403">
            <v>624302</v>
          </cell>
        </row>
        <row r="2404">
          <cell r="C2404">
            <v>2396</v>
          </cell>
          <cell r="D2404">
            <v>1996</v>
          </cell>
          <cell r="E2404" t="str">
            <v>HYDRO ONE NETWORKS INC.</v>
          </cell>
          <cell r="F2404">
            <v>742730</v>
          </cell>
        </row>
        <row r="2405">
          <cell r="C2405">
            <v>2397</v>
          </cell>
          <cell r="D2405">
            <v>1996</v>
          </cell>
          <cell r="E2405" t="str">
            <v>HYDRO ONE NETWORKS INC.</v>
          </cell>
          <cell r="F2405">
            <v>139020</v>
          </cell>
        </row>
        <row r="2406">
          <cell r="C2406">
            <v>2398</v>
          </cell>
          <cell r="D2406">
            <v>1996</v>
          </cell>
          <cell r="E2406" t="str">
            <v>HYDRO ONE NETWORKS INC.</v>
          </cell>
          <cell r="F2406">
            <v>748124</v>
          </cell>
        </row>
        <row r="2407">
          <cell r="C2407">
            <v>2399</v>
          </cell>
          <cell r="D2407">
            <v>1996</v>
          </cell>
          <cell r="E2407" t="str">
            <v>HYDRO ONE NETWORKS INC.</v>
          </cell>
          <cell r="F2407">
            <v>654842</v>
          </cell>
        </row>
        <row r="2408">
          <cell r="C2408">
            <v>2400</v>
          </cell>
          <cell r="D2408">
            <v>1996</v>
          </cell>
          <cell r="E2408" t="str">
            <v>HYDRO ONE NETWORKS INC.</v>
          </cell>
          <cell r="F2408">
            <v>292322</v>
          </cell>
        </row>
        <row r="2409">
          <cell r="C2409">
            <v>2401</v>
          </cell>
          <cell r="D2409">
            <v>1996</v>
          </cell>
          <cell r="E2409" t="str">
            <v>HYDRO ONE NETWORKS INC.</v>
          </cell>
          <cell r="F2409">
            <v>14620111</v>
          </cell>
        </row>
        <row r="2410">
          <cell r="C2410">
            <v>2402</v>
          </cell>
          <cell r="D2410">
            <v>1996</v>
          </cell>
          <cell r="E2410" t="str">
            <v>HYDRO ONE NETWORKS INC.</v>
          </cell>
          <cell r="F2410">
            <v>179789</v>
          </cell>
        </row>
        <row r="2411">
          <cell r="C2411">
            <v>2403</v>
          </cell>
          <cell r="D2411">
            <v>1996</v>
          </cell>
          <cell r="E2411" t="str">
            <v>HYDRO ONE NETWORKS INC.</v>
          </cell>
          <cell r="F2411">
            <v>852832</v>
          </cell>
        </row>
        <row r="2412">
          <cell r="C2412">
            <v>2404</v>
          </cell>
          <cell r="D2412">
            <v>1996</v>
          </cell>
          <cell r="E2412" t="str">
            <v>HYDRO ONE NETWORKS INC.</v>
          </cell>
          <cell r="F2412">
            <v>1191699</v>
          </cell>
        </row>
        <row r="2413">
          <cell r="C2413">
            <v>2405</v>
          </cell>
          <cell r="D2413">
            <v>1996</v>
          </cell>
          <cell r="E2413" t="str">
            <v>HYDRO ONE NETWORKS INC.</v>
          </cell>
          <cell r="F2413">
            <v>1030735</v>
          </cell>
        </row>
        <row r="2414">
          <cell r="C2414">
            <v>2406</v>
          </cell>
          <cell r="D2414">
            <v>1996</v>
          </cell>
          <cell r="E2414" t="str">
            <v>HYDRO ONE NETWORKS INC.</v>
          </cell>
          <cell r="F2414">
            <v>4388939</v>
          </cell>
        </row>
        <row r="2415">
          <cell r="C2415">
            <v>2407</v>
          </cell>
          <cell r="D2415">
            <v>1996</v>
          </cell>
          <cell r="E2415" t="str">
            <v>HYDRO ONE NETWORKS INC.</v>
          </cell>
          <cell r="F2415">
            <v>1123946</v>
          </cell>
        </row>
        <row r="2416">
          <cell r="C2416">
            <v>2408</v>
          </cell>
          <cell r="D2416">
            <v>1996</v>
          </cell>
          <cell r="E2416" t="str">
            <v>HYDRO ONE NETWORKS INC.</v>
          </cell>
          <cell r="F2416">
            <v>3359729</v>
          </cell>
        </row>
        <row r="2417">
          <cell r="C2417">
            <v>2409</v>
          </cell>
          <cell r="D2417">
            <v>1996</v>
          </cell>
          <cell r="E2417" t="str">
            <v>HYDRO ONE NETWORKS INC.</v>
          </cell>
          <cell r="F2417">
            <v>2630370</v>
          </cell>
        </row>
        <row r="2418">
          <cell r="C2418">
            <v>2410</v>
          </cell>
          <cell r="D2418">
            <v>1996</v>
          </cell>
          <cell r="E2418" t="str">
            <v>HYDRO ONE NETWORKS INC.</v>
          </cell>
          <cell r="F2418">
            <v>4592314</v>
          </cell>
        </row>
        <row r="2419">
          <cell r="C2419">
            <v>2411</v>
          </cell>
          <cell r="D2419">
            <v>1996</v>
          </cell>
          <cell r="E2419" t="str">
            <v>HYDRO ONE NETWORKS INC.</v>
          </cell>
          <cell r="F2419">
            <v>883312</v>
          </cell>
        </row>
        <row r="2420">
          <cell r="C2420">
            <v>2412</v>
          </cell>
          <cell r="D2420">
            <v>1996</v>
          </cell>
          <cell r="E2420" t="str">
            <v>HYDRO ONE NETWORKS INC.</v>
          </cell>
          <cell r="F2420">
            <v>783128</v>
          </cell>
        </row>
        <row r="2421">
          <cell r="C2421">
            <v>2413</v>
          </cell>
          <cell r="D2421">
            <v>1996</v>
          </cell>
          <cell r="E2421" t="str">
            <v>HYDRO ONE NETWORKS INC.</v>
          </cell>
          <cell r="F2421">
            <v>2924703</v>
          </cell>
        </row>
        <row r="2422">
          <cell r="C2422">
            <v>2414</v>
          </cell>
          <cell r="D2422">
            <v>1996</v>
          </cell>
          <cell r="E2422" t="str">
            <v>HYDRO ONE NETWORKS INC.</v>
          </cell>
          <cell r="F2422">
            <v>5905061</v>
          </cell>
        </row>
        <row r="2423">
          <cell r="C2423">
            <v>2415</v>
          </cell>
          <cell r="D2423">
            <v>1996</v>
          </cell>
          <cell r="E2423" t="str">
            <v>HYDRO ONE NETWORKS INC.</v>
          </cell>
          <cell r="F2423">
            <v>435238</v>
          </cell>
        </row>
        <row r="2424">
          <cell r="C2424">
            <v>2416</v>
          </cell>
          <cell r="D2424">
            <v>1996</v>
          </cell>
          <cell r="E2424" t="str">
            <v>HYDRO ONE NETWORKS INC.</v>
          </cell>
          <cell r="F2424">
            <v>522161</v>
          </cell>
        </row>
        <row r="2425">
          <cell r="C2425">
            <v>2417</v>
          </cell>
          <cell r="D2425">
            <v>1996</v>
          </cell>
          <cell r="E2425" t="str">
            <v>HYDRO ONE NETWORKS INC.</v>
          </cell>
          <cell r="F2425">
            <v>4411704</v>
          </cell>
        </row>
        <row r="2426">
          <cell r="C2426">
            <v>2418</v>
          </cell>
          <cell r="D2426">
            <v>1996</v>
          </cell>
          <cell r="E2426" t="str">
            <v>HYDRO ONE NETWORKS INC.</v>
          </cell>
          <cell r="F2426">
            <v>1358700</v>
          </cell>
        </row>
        <row r="2427">
          <cell r="C2427">
            <v>2419</v>
          </cell>
          <cell r="D2427">
            <v>1996</v>
          </cell>
          <cell r="E2427" t="str">
            <v>HYDRO ONE NETWORKS INC.</v>
          </cell>
          <cell r="F2427">
            <v>809313</v>
          </cell>
        </row>
        <row r="2428">
          <cell r="C2428">
            <v>2420</v>
          </cell>
          <cell r="D2428">
            <v>1996</v>
          </cell>
          <cell r="E2428" t="str">
            <v>HYDRO ONE NETWORKS INC.</v>
          </cell>
          <cell r="F2428">
            <v>6217989</v>
          </cell>
        </row>
        <row r="2429">
          <cell r="C2429">
            <v>2421</v>
          </cell>
          <cell r="D2429">
            <v>1996</v>
          </cell>
          <cell r="E2429" t="str">
            <v>HYDRO ONE NETWORKS INC.</v>
          </cell>
          <cell r="F2429">
            <v>767940</v>
          </cell>
        </row>
        <row r="2430">
          <cell r="C2430">
            <v>2422</v>
          </cell>
          <cell r="D2430">
            <v>1996</v>
          </cell>
          <cell r="E2430" t="str">
            <v>HYDRO ONE NETWORKS INC.</v>
          </cell>
          <cell r="F2430">
            <v>1268072</v>
          </cell>
        </row>
        <row r="2431">
          <cell r="C2431">
            <v>2423</v>
          </cell>
          <cell r="D2431">
            <v>1996</v>
          </cell>
          <cell r="E2431" t="str">
            <v>HYDRO ONE NETWORKS INC.</v>
          </cell>
          <cell r="F2431">
            <v>1564628</v>
          </cell>
        </row>
        <row r="2432">
          <cell r="C2432">
            <v>2424</v>
          </cell>
          <cell r="D2432">
            <v>1996</v>
          </cell>
          <cell r="E2432" t="str">
            <v>HYDRO ONE NETWORKS INC.</v>
          </cell>
          <cell r="F2432">
            <v>5309969</v>
          </cell>
        </row>
        <row r="2433">
          <cell r="C2433">
            <v>2425</v>
          </cell>
          <cell r="D2433">
            <v>1996</v>
          </cell>
          <cell r="E2433" t="str">
            <v>HYDRO ONE NETWORKS INC.</v>
          </cell>
          <cell r="F2433">
            <v>2065478</v>
          </cell>
        </row>
        <row r="2434">
          <cell r="C2434">
            <v>2426</v>
          </cell>
          <cell r="D2434">
            <v>1996</v>
          </cell>
          <cell r="E2434" t="str">
            <v>HYDRO ONE NETWORKS INC.</v>
          </cell>
          <cell r="F2434">
            <v>3957975</v>
          </cell>
        </row>
        <row r="2435">
          <cell r="C2435">
            <v>2427</v>
          </cell>
          <cell r="D2435">
            <v>1996</v>
          </cell>
          <cell r="E2435" t="str">
            <v>HYDRO ONE NETWORKS INC.</v>
          </cell>
          <cell r="F2435">
            <v>2324132</v>
          </cell>
        </row>
        <row r="2436">
          <cell r="C2436">
            <v>2428</v>
          </cell>
          <cell r="D2436">
            <v>1996</v>
          </cell>
          <cell r="E2436" t="str">
            <v>HYDRO ONE NETWORKS INC.</v>
          </cell>
          <cell r="F2436">
            <v>1184069</v>
          </cell>
        </row>
        <row r="2437">
          <cell r="C2437">
            <v>2429</v>
          </cell>
          <cell r="D2437">
            <v>1996</v>
          </cell>
          <cell r="E2437" t="str">
            <v>HYDRO ONE NETWORKS INC.</v>
          </cell>
          <cell r="F2437">
            <v>590391</v>
          </cell>
        </row>
        <row r="2438">
          <cell r="C2438">
            <v>2430</v>
          </cell>
          <cell r="D2438">
            <v>1996</v>
          </cell>
          <cell r="E2438" t="str">
            <v>HYDRO ONE NETWORKS INC.</v>
          </cell>
          <cell r="F2438">
            <v>397284</v>
          </cell>
        </row>
        <row r="2439">
          <cell r="C2439">
            <v>2431</v>
          </cell>
          <cell r="D2439">
            <v>1996</v>
          </cell>
          <cell r="E2439" t="str">
            <v>HYDRO ONE NETWORKS INC.</v>
          </cell>
          <cell r="F2439">
            <v>770174</v>
          </cell>
        </row>
        <row r="2440">
          <cell r="C2440">
            <v>2432</v>
          </cell>
          <cell r="D2440">
            <v>1996</v>
          </cell>
          <cell r="E2440" t="str">
            <v>HYDRO ONE NETWORKS INC.</v>
          </cell>
          <cell r="F2440">
            <v>126459</v>
          </cell>
        </row>
        <row r="2441">
          <cell r="C2441">
            <v>2433</v>
          </cell>
          <cell r="D2441">
            <v>1996</v>
          </cell>
          <cell r="E2441" t="str">
            <v>HYDRO ONE NETWORKS INC.</v>
          </cell>
          <cell r="F2441">
            <v>12128872</v>
          </cell>
        </row>
        <row r="2442">
          <cell r="C2442">
            <v>2434</v>
          </cell>
          <cell r="D2442">
            <v>1996</v>
          </cell>
          <cell r="E2442" t="str">
            <v>HYDRO ONE NETWORKS INC.</v>
          </cell>
          <cell r="F2442">
            <v>619826</v>
          </cell>
        </row>
        <row r="2443">
          <cell r="C2443">
            <v>2435</v>
          </cell>
          <cell r="D2443">
            <v>1996</v>
          </cell>
          <cell r="E2443" t="str">
            <v>HYDRO ONE NETWORKS INC.</v>
          </cell>
          <cell r="F2443">
            <v>1004444</v>
          </cell>
        </row>
        <row r="2444">
          <cell r="C2444">
            <v>2436</v>
          </cell>
          <cell r="D2444">
            <v>1996</v>
          </cell>
          <cell r="E2444" t="str">
            <v>HYDRO ONE NETWORKS INC.</v>
          </cell>
          <cell r="F2444">
            <v>126222</v>
          </cell>
        </row>
        <row r="2445">
          <cell r="C2445">
            <v>2437</v>
          </cell>
          <cell r="D2445">
            <v>1996</v>
          </cell>
          <cell r="E2445" t="str">
            <v>HYDRO ONE NETWORKS INC.</v>
          </cell>
          <cell r="F2445">
            <v>517166</v>
          </cell>
        </row>
        <row r="2446">
          <cell r="C2446">
            <v>2438</v>
          </cell>
          <cell r="D2446">
            <v>1996</v>
          </cell>
          <cell r="E2446" t="str">
            <v>HYDRO ONE NETWORKS INC.</v>
          </cell>
          <cell r="F2446">
            <v>6402865</v>
          </cell>
        </row>
        <row r="2447">
          <cell r="C2447">
            <v>2439</v>
          </cell>
          <cell r="D2447">
            <v>1996</v>
          </cell>
          <cell r="E2447" t="str">
            <v>HYDRO ONE NETWORKS INC.</v>
          </cell>
          <cell r="F2447">
            <v>227855</v>
          </cell>
        </row>
        <row r="2448">
          <cell r="C2448">
            <v>2440</v>
          </cell>
          <cell r="D2448">
            <v>1996</v>
          </cell>
          <cell r="E2448" t="str">
            <v>HYDRO ONE NETWORKS INC.</v>
          </cell>
          <cell r="F2448">
            <v>822952</v>
          </cell>
        </row>
        <row r="2449">
          <cell r="C2449">
            <v>2441</v>
          </cell>
          <cell r="D2449">
            <v>1996</v>
          </cell>
          <cell r="E2449" t="str">
            <v>HYDRO OTTAWA LIMITED</v>
          </cell>
          <cell r="F2449">
            <v>2176457</v>
          </cell>
        </row>
        <row r="2450">
          <cell r="C2450">
            <v>2442</v>
          </cell>
          <cell r="D2450">
            <v>1996</v>
          </cell>
          <cell r="E2450" t="str">
            <v>HYDRO OTTAWA LIMITED</v>
          </cell>
          <cell r="F2450">
            <v>2049185</v>
          </cell>
        </row>
        <row r="2451">
          <cell r="C2451">
            <v>2443</v>
          </cell>
          <cell r="D2451">
            <v>1996</v>
          </cell>
          <cell r="E2451" t="str">
            <v>HYDRO OTTAWA LIMITED</v>
          </cell>
          <cell r="F2451">
            <v>46776207</v>
          </cell>
        </row>
        <row r="2452">
          <cell r="C2452">
            <v>2444</v>
          </cell>
          <cell r="D2452">
            <v>1996</v>
          </cell>
          <cell r="E2452" t="str">
            <v>HYDRO OTTAWA LIMITED</v>
          </cell>
          <cell r="F2452">
            <v>74205045</v>
          </cell>
        </row>
        <row r="2453">
          <cell r="C2453">
            <v>2445</v>
          </cell>
          <cell r="D2453">
            <v>1996</v>
          </cell>
          <cell r="E2453" t="str">
            <v>HYDRO OTTAWA LIMITED</v>
          </cell>
          <cell r="F2453">
            <v>74584889</v>
          </cell>
        </row>
        <row r="2454">
          <cell r="C2454">
            <v>2446</v>
          </cell>
          <cell r="D2454">
            <v>1996</v>
          </cell>
          <cell r="E2454" t="str">
            <v>LAKEFRONT UTILITIES INC.</v>
          </cell>
          <cell r="F2454">
            <v>1433411</v>
          </cell>
        </row>
        <row r="2455">
          <cell r="C2455">
            <v>2447</v>
          </cell>
          <cell r="D2455">
            <v>1996</v>
          </cell>
          <cell r="E2455" t="str">
            <v>LAKELAND POWER DISTRIBUTION LTD.</v>
          </cell>
          <cell r="F2455">
            <v>638460</v>
          </cell>
        </row>
        <row r="2456">
          <cell r="C2456">
            <v>2448</v>
          </cell>
          <cell r="D2456">
            <v>1996</v>
          </cell>
          <cell r="E2456" t="str">
            <v>LAKELAND POWER DISTRIBUTION LTD.</v>
          </cell>
          <cell r="F2456">
            <v>4373154</v>
          </cell>
        </row>
        <row r="2457">
          <cell r="C2457">
            <v>2449</v>
          </cell>
          <cell r="D2457">
            <v>1996</v>
          </cell>
          <cell r="E2457" t="str">
            <v>LAKELAND POWER DISTRIBUTION LTD.</v>
          </cell>
          <cell r="F2457">
            <v>312108</v>
          </cell>
        </row>
        <row r="2458">
          <cell r="C2458">
            <v>2450</v>
          </cell>
          <cell r="D2458">
            <v>1996</v>
          </cell>
          <cell r="E2458" t="str">
            <v>LAKELAND POWER DISTRIBUTION LTD.</v>
          </cell>
          <cell r="F2458">
            <v>842411</v>
          </cell>
        </row>
        <row r="2459">
          <cell r="C2459">
            <v>2451</v>
          </cell>
          <cell r="D2459">
            <v>1996</v>
          </cell>
          <cell r="E2459" t="str">
            <v>LONDON HYDRO INC.</v>
          </cell>
          <cell r="F2459">
            <v>200154624</v>
          </cell>
        </row>
        <row r="2460">
          <cell r="C2460">
            <v>2452</v>
          </cell>
          <cell r="D2460">
            <v>1996</v>
          </cell>
          <cell r="E2460" t="str">
            <v>MIDDLESEX POWER DISTRIBUTION CORPORATION</v>
          </cell>
          <cell r="F2460">
            <v>567017</v>
          </cell>
        </row>
        <row r="2461">
          <cell r="C2461">
            <v>2453</v>
          </cell>
          <cell r="D2461">
            <v>1996</v>
          </cell>
          <cell r="E2461" t="str">
            <v>MIDDLESEX POWER DISTRIBUTION CORPORATION</v>
          </cell>
          <cell r="F2461">
            <v>137520</v>
          </cell>
        </row>
        <row r="2462">
          <cell r="C2462">
            <v>2454</v>
          </cell>
          <cell r="D2462">
            <v>1996</v>
          </cell>
          <cell r="E2462" t="str">
            <v>MIDDLESEX POWER DISTRIBUTION CORPORATION</v>
          </cell>
          <cell r="F2462">
            <v>651197</v>
          </cell>
        </row>
        <row r="2463">
          <cell r="C2463">
            <v>2455</v>
          </cell>
          <cell r="D2463">
            <v>1996</v>
          </cell>
          <cell r="E2463" t="str">
            <v>MIDDLESEX POWER DISTRIBUTION CORPORATION</v>
          </cell>
          <cell r="F2463">
            <v>919070</v>
          </cell>
        </row>
        <row r="2464">
          <cell r="C2464">
            <v>2456</v>
          </cell>
          <cell r="D2464">
            <v>1996</v>
          </cell>
          <cell r="E2464" t="str">
            <v>NIAGARA PENINSULA ENERGY INC.</v>
          </cell>
          <cell r="F2464">
            <v>64542161</v>
          </cell>
        </row>
        <row r="2465">
          <cell r="C2465">
            <v>2457</v>
          </cell>
          <cell r="D2465">
            <v>1996</v>
          </cell>
          <cell r="E2465" t="str">
            <v>NORFOLK POWER DISTRIBUTION INC.</v>
          </cell>
          <cell r="F2465">
            <v>3322889</v>
          </cell>
        </row>
        <row r="2466">
          <cell r="C2466">
            <v>2458</v>
          </cell>
          <cell r="D2466">
            <v>1996</v>
          </cell>
          <cell r="E2466" t="str">
            <v>NORFOLK POWER DISTRIBUTION INC.</v>
          </cell>
          <cell r="F2466">
            <v>12639235</v>
          </cell>
        </row>
        <row r="2467">
          <cell r="C2467">
            <v>2459</v>
          </cell>
          <cell r="D2467">
            <v>1996</v>
          </cell>
          <cell r="E2467" t="str">
            <v>NORTHERN ONTARIO WIRES INC.</v>
          </cell>
          <cell r="F2467">
            <v>1956478</v>
          </cell>
        </row>
        <row r="2468">
          <cell r="C2468">
            <v>2460</v>
          </cell>
          <cell r="D2468">
            <v>1996</v>
          </cell>
          <cell r="E2468" t="str">
            <v>NORTHERN ONTARIO WIRES INC.</v>
          </cell>
          <cell r="F2468">
            <v>3596640</v>
          </cell>
        </row>
        <row r="2469">
          <cell r="C2469">
            <v>2461</v>
          </cell>
          <cell r="D2469">
            <v>1996</v>
          </cell>
          <cell r="E2469" t="str">
            <v>OTTAWA RIVER POWER CORPORATION</v>
          </cell>
          <cell r="F2469">
            <v>498878</v>
          </cell>
        </row>
        <row r="2470">
          <cell r="C2470">
            <v>2462</v>
          </cell>
          <cell r="D2470">
            <v>1996</v>
          </cell>
          <cell r="E2470" t="str">
            <v>OTTAWA RIVER POWER CORPORATION</v>
          </cell>
          <cell r="F2470">
            <v>504447</v>
          </cell>
        </row>
        <row r="2471">
          <cell r="C2471">
            <v>2463</v>
          </cell>
          <cell r="D2471">
            <v>1996</v>
          </cell>
          <cell r="E2471" t="str">
            <v>OTTAWA RIVER POWER CORPORATION</v>
          </cell>
          <cell r="F2471">
            <v>3126377</v>
          </cell>
        </row>
        <row r="2472">
          <cell r="C2472">
            <v>2464</v>
          </cell>
          <cell r="D2472">
            <v>1996</v>
          </cell>
          <cell r="E2472" t="str">
            <v>NIAGARA PENINSULA ENERGY INC.</v>
          </cell>
          <cell r="F2472">
            <v>1939773</v>
          </cell>
        </row>
        <row r="2473">
          <cell r="C2473">
            <v>2465</v>
          </cell>
          <cell r="D2473">
            <v>1996</v>
          </cell>
          <cell r="E2473" t="str">
            <v>NIAGARA PENINSULA ENERGY INC.</v>
          </cell>
          <cell r="F2473">
            <v>649985</v>
          </cell>
        </row>
        <row r="2474">
          <cell r="C2474">
            <v>2466</v>
          </cell>
          <cell r="D2474">
            <v>1996</v>
          </cell>
          <cell r="E2474" t="str">
            <v>PETERBOROUGH DISTRIBUTION INCORPORATED</v>
          </cell>
          <cell r="F2474">
            <v>684227</v>
          </cell>
        </row>
        <row r="2475">
          <cell r="C2475">
            <v>2467</v>
          </cell>
          <cell r="D2475">
            <v>1996</v>
          </cell>
          <cell r="E2475" t="str">
            <v>PETERBOROUGH DISTRIBUTION INCORPORATED</v>
          </cell>
          <cell r="F2475">
            <v>1973851</v>
          </cell>
        </row>
        <row r="2476">
          <cell r="C2476">
            <v>2468</v>
          </cell>
          <cell r="D2476">
            <v>1996</v>
          </cell>
          <cell r="E2476" t="str">
            <v>POWERSTREAM INC.</v>
          </cell>
          <cell r="F2476">
            <v>31413960</v>
          </cell>
        </row>
        <row r="2477">
          <cell r="C2477">
            <v>2469</v>
          </cell>
          <cell r="D2477">
            <v>1996</v>
          </cell>
          <cell r="E2477" t="str">
            <v>POWERSTREAM INC.</v>
          </cell>
          <cell r="F2477">
            <v>158123319</v>
          </cell>
        </row>
        <row r="2478">
          <cell r="C2478">
            <v>2470</v>
          </cell>
          <cell r="D2478">
            <v>1996</v>
          </cell>
          <cell r="E2478" t="str">
            <v>POWERSTREAM INC.</v>
          </cell>
          <cell r="F2478">
            <v>173396213</v>
          </cell>
        </row>
        <row r="2479">
          <cell r="C2479">
            <v>2471</v>
          </cell>
          <cell r="D2479">
            <v>1996</v>
          </cell>
          <cell r="E2479" t="str">
            <v>POWERSTREAM INC.</v>
          </cell>
          <cell r="F2479">
            <v>119567144</v>
          </cell>
        </row>
        <row r="2480">
          <cell r="C2480">
            <v>2472</v>
          </cell>
          <cell r="D2480">
            <v>1996</v>
          </cell>
          <cell r="E2480" t="str">
            <v>RIDEAU ST. LAWRENCE DISTRIBUTION INC.</v>
          </cell>
          <cell r="F2480">
            <v>1887258</v>
          </cell>
        </row>
        <row r="2481">
          <cell r="C2481">
            <v>2473</v>
          </cell>
          <cell r="D2481">
            <v>1996</v>
          </cell>
          <cell r="E2481" t="str">
            <v>VERIDIAN CONNECTIONS INC.</v>
          </cell>
          <cell r="F2481">
            <v>21519104</v>
          </cell>
        </row>
        <row r="2482">
          <cell r="C2482">
            <v>2474</v>
          </cell>
          <cell r="D2482">
            <v>1996</v>
          </cell>
          <cell r="E2482" t="str">
            <v>VERIDIAN CONNECTIONS INC.</v>
          </cell>
          <cell r="F2482">
            <v>21346673</v>
          </cell>
        </row>
        <row r="2483">
          <cell r="C2483">
            <v>2475</v>
          </cell>
          <cell r="D2483">
            <v>1996</v>
          </cell>
          <cell r="E2483" t="str">
            <v>VERIDIAN CONNECTIONS INC.</v>
          </cell>
          <cell r="F2483">
            <v>4199799</v>
          </cell>
        </row>
        <row r="2484">
          <cell r="C2484">
            <v>2476</v>
          </cell>
          <cell r="D2484">
            <v>1996</v>
          </cell>
          <cell r="E2484" t="str">
            <v>VERIDIAN CONNECTIONS INC.</v>
          </cell>
          <cell r="F2484">
            <v>54190140</v>
          </cell>
        </row>
        <row r="2485">
          <cell r="C2485">
            <v>2477</v>
          </cell>
          <cell r="D2485">
            <v>1996</v>
          </cell>
          <cell r="E2485" t="str">
            <v>VERIDIAN CONNECTIONS INC.</v>
          </cell>
          <cell r="F2485">
            <v>8904233</v>
          </cell>
        </row>
        <row r="2486">
          <cell r="C2486">
            <v>2478</v>
          </cell>
          <cell r="D2486">
            <v>1996</v>
          </cell>
          <cell r="E2486" t="str">
            <v>VERIDIAN CONNECTIONS INC.</v>
          </cell>
          <cell r="F2486">
            <v>3163177</v>
          </cell>
        </row>
        <row r="2487">
          <cell r="C2487">
            <v>2479</v>
          </cell>
          <cell r="D2487">
            <v>1996</v>
          </cell>
          <cell r="E2487" t="str">
            <v>VERIDIAN CONNECTIONS INC.</v>
          </cell>
          <cell r="F2487">
            <v>2039596</v>
          </cell>
        </row>
        <row r="2488">
          <cell r="C2488">
            <v>2480</v>
          </cell>
          <cell r="D2488">
            <v>1996</v>
          </cell>
          <cell r="E2488" t="str">
            <v>WELLINGTON NORTH POWER INC.</v>
          </cell>
          <cell r="F2488">
            <v>132245</v>
          </cell>
        </row>
        <row r="2489">
          <cell r="C2489">
            <v>2481</v>
          </cell>
          <cell r="D2489">
            <v>1996</v>
          </cell>
          <cell r="E2489" t="str">
            <v>WESTARIO POWER INC.</v>
          </cell>
          <cell r="F2489">
            <v>3924490</v>
          </cell>
        </row>
        <row r="2490">
          <cell r="C2490">
            <v>2482</v>
          </cell>
          <cell r="D2490">
            <v>1996</v>
          </cell>
          <cell r="E2490" t="str">
            <v>WESTARIO POWER INC.</v>
          </cell>
          <cell r="F2490">
            <v>5542663</v>
          </cell>
        </row>
        <row r="2491">
          <cell r="C2491">
            <v>2483</v>
          </cell>
          <cell r="D2491">
            <v>1996</v>
          </cell>
          <cell r="E2491" t="str">
            <v>WESTARIO POWER INC.</v>
          </cell>
          <cell r="F2491">
            <v>3798621</v>
          </cell>
        </row>
        <row r="2492">
          <cell r="C2492">
            <v>2484</v>
          </cell>
          <cell r="D2492">
            <v>1996</v>
          </cell>
          <cell r="E2492" t="str">
            <v>WESTARIO POWER INC.</v>
          </cell>
          <cell r="F2492">
            <v>3019176</v>
          </cell>
        </row>
        <row r="2493">
          <cell r="C2493">
            <v>2485</v>
          </cell>
          <cell r="D2493">
            <v>1996</v>
          </cell>
          <cell r="E2493" t="str">
            <v>VERIDIAN CONNECTIONS INC.</v>
          </cell>
          <cell r="F2493">
            <v>49402599</v>
          </cell>
        </row>
        <row r="2494">
          <cell r="C2494">
            <v>2486</v>
          </cell>
          <cell r="D2494">
            <v>1996</v>
          </cell>
          <cell r="E2494" t="str">
            <v>ANCASTER HYDRO-ELECTRIC COMMISSION</v>
          </cell>
          <cell r="F2494">
            <v>3388607</v>
          </cell>
        </row>
        <row r="2495">
          <cell r="C2495">
            <v>2487</v>
          </cell>
          <cell r="D2495">
            <v>1996</v>
          </cell>
          <cell r="E2495" t="str">
            <v>ATIKOKAN HYDRO INC.</v>
          </cell>
          <cell r="F2495">
            <v>4901154</v>
          </cell>
        </row>
        <row r="2496">
          <cell r="C2496">
            <v>2488</v>
          </cell>
          <cell r="D2496">
            <v>1996</v>
          </cell>
          <cell r="E2496" t="str">
            <v>AURORA HYDRO CONNECTIONS LIMITED</v>
          </cell>
          <cell r="F2496">
            <v>31413960</v>
          </cell>
        </row>
        <row r="2497">
          <cell r="C2497">
            <v>2489</v>
          </cell>
          <cell r="D2497">
            <v>1996</v>
          </cell>
          <cell r="E2497" t="str">
            <v>AYLMER PUBLIC UTILITIES COMMISSION</v>
          </cell>
          <cell r="F2497">
            <v>3406446</v>
          </cell>
        </row>
        <row r="2498">
          <cell r="C2498">
            <v>2490</v>
          </cell>
          <cell r="D2498">
            <v>1996</v>
          </cell>
          <cell r="E2498" t="str">
            <v>BLUE MOUNTAINS HYDRO SERVICES COMPANY INC.</v>
          </cell>
          <cell r="F2498">
            <v>1895451</v>
          </cell>
        </row>
        <row r="2499">
          <cell r="C2499">
            <v>2491</v>
          </cell>
          <cell r="D2499">
            <v>1996</v>
          </cell>
          <cell r="E2499" t="str">
            <v>BOARD OF LIGHT &amp; HEAT COMM. OF THE CITY OF GUELPH</v>
          </cell>
          <cell r="F2499">
            <v>86702361</v>
          </cell>
        </row>
        <row r="2500">
          <cell r="C2500">
            <v>2492</v>
          </cell>
          <cell r="D2500">
            <v>1996</v>
          </cell>
          <cell r="E2500" t="str">
            <v>BRADFORD WEST GWILLIMBURY PUBLIC UTILITIES COMMISSION</v>
          </cell>
          <cell r="F2500">
            <v>8512498</v>
          </cell>
        </row>
        <row r="2501">
          <cell r="C2501">
            <v>2493</v>
          </cell>
          <cell r="D2501">
            <v>1996</v>
          </cell>
          <cell r="E2501" t="str">
            <v>BROCK HYDRO-ELECTRIC COMMISSION</v>
          </cell>
          <cell r="F2501">
            <v>2739209</v>
          </cell>
        </row>
        <row r="2502">
          <cell r="C2502">
            <v>2494</v>
          </cell>
          <cell r="D2502">
            <v>1996</v>
          </cell>
          <cell r="E2502" t="str">
            <v>BURLINGTON HYDRO INC.</v>
          </cell>
          <cell r="F2502">
            <v>197952202</v>
          </cell>
        </row>
        <row r="2503">
          <cell r="C2503">
            <v>2495</v>
          </cell>
          <cell r="D2503">
            <v>1996</v>
          </cell>
          <cell r="E2503" t="str">
            <v>CAMBRIDGE AND NORTH DUMFRIES HYDRO INC.</v>
          </cell>
          <cell r="F2503">
            <v>143537774</v>
          </cell>
        </row>
        <row r="2504">
          <cell r="C2504">
            <v>2496</v>
          </cell>
          <cell r="D2504">
            <v>1996</v>
          </cell>
          <cell r="E2504" t="str">
            <v>CHAPLEAU PUBLIC UTILITIES CORPORATION</v>
          </cell>
          <cell r="F2504">
            <v>3862818</v>
          </cell>
        </row>
        <row r="2505">
          <cell r="C2505">
            <v>2497</v>
          </cell>
          <cell r="D2505">
            <v>1996</v>
          </cell>
          <cell r="E2505" t="str">
            <v>CLEARVIEW HYDRO ELECTRIC COMMISSION</v>
          </cell>
          <cell r="F2505">
            <v>2753995</v>
          </cell>
        </row>
        <row r="2506">
          <cell r="C2506">
            <v>2498</v>
          </cell>
          <cell r="D2506">
            <v>1996</v>
          </cell>
          <cell r="E2506" t="str">
            <v>CLINTON POWER CORPORATION</v>
          </cell>
          <cell r="F2506">
            <v>3869174</v>
          </cell>
        </row>
        <row r="2507">
          <cell r="C2507">
            <v>2499</v>
          </cell>
          <cell r="D2507">
            <v>1996</v>
          </cell>
          <cell r="E2507" t="str">
            <v>COCHRANE POWER CORPORATION</v>
          </cell>
          <cell r="F2507">
            <v>3163011</v>
          </cell>
        </row>
        <row r="2508">
          <cell r="C2508">
            <v>2500</v>
          </cell>
          <cell r="D2508">
            <v>1996</v>
          </cell>
          <cell r="E2508" t="str">
            <v>COTTAM HYDRO-ELECTRIC SYSTEM</v>
          </cell>
          <cell r="F2508">
            <v>1026371</v>
          </cell>
        </row>
        <row r="2509">
          <cell r="C2509">
            <v>2501</v>
          </cell>
          <cell r="D2509">
            <v>1996</v>
          </cell>
          <cell r="E2509" t="str">
            <v>CHATHAM-KENT HYDRO INC.</v>
          </cell>
          <cell r="F2509">
            <v>1599914</v>
          </cell>
        </row>
        <row r="2510">
          <cell r="C2510">
            <v>2502</v>
          </cell>
          <cell r="D2510">
            <v>1996</v>
          </cell>
          <cell r="E2510" t="str">
            <v>NA</v>
          </cell>
          <cell r="F2510">
            <v>567017</v>
          </cell>
        </row>
        <row r="2511">
          <cell r="C2511">
            <v>2503</v>
          </cell>
          <cell r="D2511">
            <v>1996</v>
          </cell>
          <cell r="E2511" t="str">
            <v>ELMWOOD HYDRO-ELECTRIC SYSTEM</v>
          </cell>
          <cell r="F2511">
            <v>106034</v>
          </cell>
        </row>
        <row r="2512">
          <cell r="C2512">
            <v>2504</v>
          </cell>
          <cell r="D2512">
            <v>1996</v>
          </cell>
          <cell r="E2512" t="str">
            <v>ER-2000-0063</v>
          </cell>
          <cell r="F2512">
            <v>29947513</v>
          </cell>
        </row>
        <row r="2513">
          <cell r="C2513">
            <v>2505</v>
          </cell>
          <cell r="D2513">
            <v>1996</v>
          </cell>
          <cell r="E2513" t="str">
            <v>ESSEX HYDRO-ELECTRIC COMMISSION</v>
          </cell>
          <cell r="F2513">
            <v>3390742</v>
          </cell>
        </row>
        <row r="2514">
          <cell r="C2514">
            <v>2506</v>
          </cell>
          <cell r="D2514">
            <v>1996</v>
          </cell>
          <cell r="E2514" t="str">
            <v>FORT FRANCES POWER CORPORATION</v>
          </cell>
          <cell r="F2514">
            <v>15063528</v>
          </cell>
        </row>
        <row r="2515">
          <cell r="C2515">
            <v>2507</v>
          </cell>
          <cell r="D2515">
            <v>1996</v>
          </cell>
          <cell r="E2515" t="str">
            <v>GRAND VALLEY ENERGY INC.</v>
          </cell>
          <cell r="F2515">
            <v>1792872</v>
          </cell>
        </row>
        <row r="2516">
          <cell r="C2516">
            <v>2508</v>
          </cell>
          <cell r="D2516">
            <v>1996</v>
          </cell>
          <cell r="E2516" t="str">
            <v>GRAVENHURST HYDRO ELECTRIC INC.</v>
          </cell>
          <cell r="F2516">
            <v>4199799</v>
          </cell>
        </row>
        <row r="2517">
          <cell r="C2517">
            <v>2509</v>
          </cell>
          <cell r="D2517">
            <v>1996</v>
          </cell>
          <cell r="E2517" t="str">
            <v>GRIMSBY POWER INCORPORATED</v>
          </cell>
          <cell r="F2517">
            <v>24202078</v>
          </cell>
        </row>
        <row r="2518">
          <cell r="C2518">
            <v>2510</v>
          </cell>
          <cell r="D2518">
            <v>1996</v>
          </cell>
          <cell r="E2518" t="str">
            <v>GUELPH/ERAMOSA HYDRO-ELECTRIC COMMISSION</v>
          </cell>
          <cell r="F2518">
            <v>1978556</v>
          </cell>
        </row>
        <row r="2519">
          <cell r="C2519">
            <v>2511</v>
          </cell>
          <cell r="D2519">
            <v>1996</v>
          </cell>
          <cell r="E2519" t="str">
            <v>HALDIMAND HYDRO-ELECTRIC COMMISSION</v>
          </cell>
          <cell r="F2519">
            <v>4802454</v>
          </cell>
        </row>
        <row r="2520">
          <cell r="C2520">
            <v>2512</v>
          </cell>
          <cell r="D2520">
            <v>1996</v>
          </cell>
          <cell r="E2520" t="str">
            <v>HALTON HILLS HYDRO INC.</v>
          </cell>
          <cell r="F2520">
            <v>56571746</v>
          </cell>
        </row>
        <row r="2521">
          <cell r="C2521">
            <v>2513</v>
          </cell>
          <cell r="D2521">
            <v>1996</v>
          </cell>
          <cell r="E2521" t="str">
            <v>HORIZON UTILITIES CORPORATION</v>
          </cell>
          <cell r="F2521">
            <v>197737291</v>
          </cell>
        </row>
        <row r="2522">
          <cell r="C2522">
            <v>2514</v>
          </cell>
          <cell r="D2522">
            <v>1996</v>
          </cell>
          <cell r="E2522" t="str">
            <v>HEARST POWER DISTRIBUTION COMPANY LIMITED</v>
          </cell>
          <cell r="F2522">
            <v>5892946</v>
          </cell>
        </row>
        <row r="2523">
          <cell r="C2523">
            <v>2515</v>
          </cell>
          <cell r="D2523">
            <v>1996</v>
          </cell>
          <cell r="E2523" t="str">
            <v>HEC OF THE TOWNSHIP OF ALFRED - PLANTAGENET</v>
          </cell>
          <cell r="F2523">
            <v>989923</v>
          </cell>
        </row>
        <row r="2524">
          <cell r="C2524">
            <v>2516</v>
          </cell>
          <cell r="D2524">
            <v>1996</v>
          </cell>
          <cell r="E2524" t="str">
            <v>ESSEX POWERLINES CORPORATION</v>
          </cell>
          <cell r="F2524">
            <v>9374002</v>
          </cell>
        </row>
        <row r="2525">
          <cell r="C2525">
            <v>2517</v>
          </cell>
          <cell r="D2525">
            <v>1996</v>
          </cell>
          <cell r="E2525" t="str">
            <v>HYDRO HAWKESBURY INC.</v>
          </cell>
          <cell r="F2525">
            <v>4458040</v>
          </cell>
        </row>
        <row r="2526">
          <cell r="C2526">
            <v>2518</v>
          </cell>
          <cell r="D2526">
            <v>1996</v>
          </cell>
          <cell r="E2526" t="str">
            <v>HYDRO ONE BRAMPTON NETWORKS INC.</v>
          </cell>
          <cell r="F2526">
            <v>466085070</v>
          </cell>
        </row>
        <row r="2527">
          <cell r="C2527">
            <v>2519</v>
          </cell>
          <cell r="D2527">
            <v>1996</v>
          </cell>
          <cell r="E2527" t="str">
            <v>HYDRO OTTAWA LIMITED</v>
          </cell>
          <cell r="F2527">
            <v>264297806</v>
          </cell>
        </row>
        <row r="2528">
          <cell r="C2528">
            <v>2520</v>
          </cell>
          <cell r="D2528">
            <v>1996</v>
          </cell>
          <cell r="E2528" t="str">
            <v>HYDRO VAUGHAN DISTRIBUTION INC.</v>
          </cell>
          <cell r="F2528">
            <v>158123319</v>
          </cell>
        </row>
        <row r="2529">
          <cell r="C2529">
            <v>2521</v>
          </cell>
          <cell r="D2529">
            <v>1996</v>
          </cell>
          <cell r="E2529" t="str">
            <v>ESSEX POWERLINES CORPORATION</v>
          </cell>
          <cell r="F2529">
            <v>5493967</v>
          </cell>
        </row>
        <row r="2530">
          <cell r="C2530">
            <v>2522</v>
          </cell>
          <cell r="D2530">
            <v>1996</v>
          </cell>
          <cell r="E2530" t="str">
            <v>HYDRO-ELECTRIC COMMISSION OF SOUTH DUMFRIES</v>
          </cell>
          <cell r="F2530">
            <v>1625212</v>
          </cell>
        </row>
        <row r="2531">
          <cell r="C2531">
            <v>2523</v>
          </cell>
          <cell r="D2531">
            <v>1996</v>
          </cell>
          <cell r="E2531" t="str">
            <v>BRANTFORD POWER INC.</v>
          </cell>
          <cell r="F2531">
            <v>62287746</v>
          </cell>
        </row>
        <row r="2532">
          <cell r="C2532">
            <v>2524</v>
          </cell>
          <cell r="D2532">
            <v>1996</v>
          </cell>
          <cell r="E2532" t="str">
            <v>OTTAWA RIVER POWER CORPORATION</v>
          </cell>
          <cell r="F2532">
            <v>11212494</v>
          </cell>
        </row>
        <row r="2533">
          <cell r="C2533">
            <v>2525</v>
          </cell>
          <cell r="D2533">
            <v>1996</v>
          </cell>
          <cell r="E2533" t="str">
            <v>BLUEWATER POWER DISTRIBUTION CORPORATION</v>
          </cell>
          <cell r="F2533">
            <v>33910304</v>
          </cell>
        </row>
        <row r="2534">
          <cell r="C2534">
            <v>2526</v>
          </cell>
          <cell r="D2534">
            <v>1996</v>
          </cell>
          <cell r="E2534" t="str">
            <v>TORONTO HYDRO-ELECTRIC SYSTEM LIMITED</v>
          </cell>
          <cell r="F2534">
            <v>52563043</v>
          </cell>
        </row>
        <row r="2535">
          <cell r="C2535">
            <v>2527</v>
          </cell>
          <cell r="D2535">
            <v>1996</v>
          </cell>
          <cell r="E2535" t="str">
            <v>TORONTO HYDRO-ELECTRIC SYSTEM LIMITED</v>
          </cell>
          <cell r="F2535">
            <v>220842117</v>
          </cell>
        </row>
        <row r="2536">
          <cell r="C2536">
            <v>2528</v>
          </cell>
          <cell r="D2536">
            <v>1996</v>
          </cell>
          <cell r="E2536" t="str">
            <v>TORONTO HYDRO-ELECTRIC SYSTEM LIMITED</v>
          </cell>
          <cell r="F2536">
            <v>495565041</v>
          </cell>
        </row>
        <row r="2537">
          <cell r="C2537">
            <v>2529</v>
          </cell>
          <cell r="D2537">
            <v>1996</v>
          </cell>
          <cell r="E2537" t="str">
            <v>TORONTO HYDRO-ELECTRIC SYSTEM LIMITED</v>
          </cell>
          <cell r="F2537">
            <v>346228259</v>
          </cell>
        </row>
        <row r="2538">
          <cell r="C2538">
            <v>2530</v>
          </cell>
          <cell r="D2538">
            <v>1996</v>
          </cell>
          <cell r="E2538" t="str">
            <v>TORONTO HYDRO-ELECTRIC SYSTEM LIMITED</v>
          </cell>
          <cell r="F2538">
            <v>884858042</v>
          </cell>
        </row>
        <row r="2539">
          <cell r="C2539">
            <v>2531</v>
          </cell>
          <cell r="D2539">
            <v>1996</v>
          </cell>
          <cell r="E2539" t="str">
            <v>TORONTO HYDRO-ELECTRIC SYSTEM LIMITED</v>
          </cell>
          <cell r="F2539">
            <v>43511455</v>
          </cell>
        </row>
        <row r="2540">
          <cell r="C2540">
            <v>2532</v>
          </cell>
          <cell r="D2540">
            <v>1996</v>
          </cell>
          <cell r="E2540" t="str">
            <v>CHATHAM-KENT HYDRO INC.</v>
          </cell>
          <cell r="F2540">
            <v>257996</v>
          </cell>
        </row>
        <row r="2541">
          <cell r="C2541">
            <v>2533</v>
          </cell>
          <cell r="D2541">
            <v>1996</v>
          </cell>
          <cell r="E2541" t="str">
            <v>LAKELAND POWER DISTRIBUTION LTD.</v>
          </cell>
          <cell r="F2541">
            <v>4533169</v>
          </cell>
        </row>
        <row r="2542">
          <cell r="C2542">
            <v>2534</v>
          </cell>
          <cell r="D2542">
            <v>1996</v>
          </cell>
          <cell r="E2542" t="str">
            <v>HYDRO-ELECTRIC COMMISSION OF THE TOWN OF CACHE BAY</v>
          </cell>
          <cell r="F2542">
            <v>348729</v>
          </cell>
        </row>
        <row r="2543">
          <cell r="C2543">
            <v>2535</v>
          </cell>
          <cell r="D2543">
            <v>1996</v>
          </cell>
          <cell r="E2543" t="str">
            <v>HYDRO-ELECTRIC COMMISSION OF THE TOWN OF HARRISTON</v>
          </cell>
          <cell r="F2543">
            <v>2729746</v>
          </cell>
        </row>
        <row r="2544">
          <cell r="C2544">
            <v>2536</v>
          </cell>
          <cell r="D2544">
            <v>1996</v>
          </cell>
          <cell r="E2544" t="str">
            <v>HYDRO-ELECTRIC COMMISSION OF THE TOWN OF HARROW</v>
          </cell>
          <cell r="F2544">
            <v>1712008</v>
          </cell>
        </row>
        <row r="2545">
          <cell r="C2545">
            <v>2537</v>
          </cell>
          <cell r="D2545">
            <v>1996</v>
          </cell>
          <cell r="E2545" t="str">
            <v>ESSEX POWERLINES CORPORATION</v>
          </cell>
          <cell r="F2545">
            <v>11158273</v>
          </cell>
        </row>
        <row r="2546">
          <cell r="C2546">
            <v>2538</v>
          </cell>
          <cell r="D2546">
            <v>1996</v>
          </cell>
          <cell r="E2546" t="str">
            <v>HYDRO-ELECTRIC COMMISSION OF THE TOWN OF PORT ELGIN</v>
          </cell>
          <cell r="F2546">
            <v>6639492</v>
          </cell>
        </row>
        <row r="2547">
          <cell r="C2547">
            <v>2539</v>
          </cell>
          <cell r="D2547">
            <v>1996</v>
          </cell>
          <cell r="E2547" t="str">
            <v>HYDRO-ELECTRIC COMMISSION OF THE TOWN OF STURGEON FALLS</v>
          </cell>
          <cell r="F2547">
            <v>3632385</v>
          </cell>
        </row>
        <row r="2548">
          <cell r="C2548">
            <v>2540</v>
          </cell>
          <cell r="D2548">
            <v>1996</v>
          </cell>
          <cell r="E2548" t="str">
            <v>HYDRO-ELECTRIC COMMISSION OF THE TOWN OF VANKLEEK HILL</v>
          </cell>
          <cell r="F2548">
            <v>1311708</v>
          </cell>
        </row>
        <row r="2549">
          <cell r="C2549">
            <v>2541</v>
          </cell>
          <cell r="D2549">
            <v>1996</v>
          </cell>
          <cell r="E2549" t="str">
            <v>CHATHAM-KENT HYDRO INC.</v>
          </cell>
          <cell r="F2549">
            <v>9551800</v>
          </cell>
        </row>
        <row r="2550">
          <cell r="C2550">
            <v>2542</v>
          </cell>
          <cell r="D2550">
            <v>1996</v>
          </cell>
          <cell r="E2550" t="str">
            <v>WASAGA DISTRIBUTION INC.</v>
          </cell>
          <cell r="F2550">
            <v>10512598</v>
          </cell>
        </row>
        <row r="2551">
          <cell r="C2551">
            <v>2543</v>
          </cell>
          <cell r="D2551">
            <v>1996</v>
          </cell>
          <cell r="E2551" t="str">
            <v>ESPANOLA REGIONAL HYDRO DISTRIBUTION CORPORATION</v>
          </cell>
          <cell r="F2551">
            <v>287920</v>
          </cell>
        </row>
        <row r="2552">
          <cell r="C2552">
            <v>2544</v>
          </cell>
          <cell r="D2552">
            <v>1996</v>
          </cell>
          <cell r="E2552" t="str">
            <v>HYDRO-ELECTRIC COMMISSION OF THE TOWN OF WIARTON</v>
          </cell>
          <cell r="F2552">
            <v>1966829</v>
          </cell>
        </row>
        <row r="2553">
          <cell r="C2553">
            <v>2545</v>
          </cell>
          <cell r="D2553">
            <v>1996</v>
          </cell>
          <cell r="E2553" t="str">
            <v>BRANT COUNTY POWER INC.</v>
          </cell>
          <cell r="F2553">
            <v>5635406</v>
          </cell>
        </row>
        <row r="2554">
          <cell r="C2554">
            <v>2546</v>
          </cell>
          <cell r="D2554">
            <v>1996</v>
          </cell>
          <cell r="E2554" t="str">
            <v>BRANT COUNTY POWER INC.</v>
          </cell>
          <cell r="F2554">
            <v>1104671</v>
          </cell>
        </row>
        <row r="2555">
          <cell r="C2555">
            <v>2547</v>
          </cell>
          <cell r="D2555">
            <v>1996</v>
          </cell>
          <cell r="E2555" t="str">
            <v>HYDRO-ELECTRIC COMMISSION OF THE VILLAGE OF ALFRED</v>
          </cell>
          <cell r="F2555">
            <v>485812</v>
          </cell>
        </row>
        <row r="2556">
          <cell r="C2556">
            <v>2548</v>
          </cell>
          <cell r="D2556">
            <v>1996</v>
          </cell>
          <cell r="E2556" t="str">
            <v>HYDRO-ELECTRIC COMMISSION OF THE VILLAGE OF CLIFFORD</v>
          </cell>
          <cell r="F2556">
            <v>372200</v>
          </cell>
        </row>
        <row r="2557">
          <cell r="C2557">
            <v>2549</v>
          </cell>
          <cell r="D2557">
            <v>1996</v>
          </cell>
          <cell r="E2557" t="str">
            <v>CENTRE WELLINGTON HYDRO LTD.</v>
          </cell>
          <cell r="F2557">
            <v>2052016</v>
          </cell>
        </row>
        <row r="2558">
          <cell r="C2558">
            <v>2550</v>
          </cell>
          <cell r="D2558">
            <v>1996</v>
          </cell>
          <cell r="E2558" t="str">
            <v>HYDRO-ELECTRIC COMMISSION OF THE VILLAGE OF FINCH</v>
          </cell>
          <cell r="F2558">
            <v>233301</v>
          </cell>
        </row>
        <row r="2559">
          <cell r="C2559">
            <v>2551</v>
          </cell>
          <cell r="D2559">
            <v>1996</v>
          </cell>
          <cell r="E2559" t="str">
            <v>HYDRO-ELECTRIC COMMISSION OF THE VILLAGE OF FRANKFORD</v>
          </cell>
          <cell r="F2559">
            <v>1371164</v>
          </cell>
        </row>
        <row r="2560">
          <cell r="C2560">
            <v>2552</v>
          </cell>
          <cell r="D2560">
            <v>1996</v>
          </cell>
          <cell r="E2560" t="str">
            <v>HYDRO-ELECTRIC COMMISSION OF THE VILLAGE OF L'ORIGNAL</v>
          </cell>
          <cell r="F2560">
            <v>1132859</v>
          </cell>
        </row>
        <row r="2561">
          <cell r="C2561">
            <v>2553</v>
          </cell>
          <cell r="D2561">
            <v>1996</v>
          </cell>
          <cell r="E2561" t="str">
            <v>HYDRO-ELECTRIC COMMISSION OF THE VILLAGE OF LUCAN</v>
          </cell>
          <cell r="F2561">
            <v>1079479</v>
          </cell>
        </row>
        <row r="2562">
          <cell r="C2562">
            <v>2554</v>
          </cell>
          <cell r="D2562">
            <v>1996</v>
          </cell>
          <cell r="E2562" t="str">
            <v>RIDEAU ST. LAWRENCE DISTRIBUTION INC.</v>
          </cell>
          <cell r="F2562">
            <v>1789075</v>
          </cell>
        </row>
        <row r="2563">
          <cell r="C2563">
            <v>2555</v>
          </cell>
          <cell r="D2563">
            <v>1996</v>
          </cell>
          <cell r="E2563" t="str">
            <v>HYDRO-ELECTRIC COMMISSION OF THE VILLAGE OF NEUSTADT</v>
          </cell>
          <cell r="F2563">
            <v>260569</v>
          </cell>
        </row>
        <row r="2564">
          <cell r="C2564">
            <v>2556</v>
          </cell>
          <cell r="D2564">
            <v>1996</v>
          </cell>
          <cell r="E2564" t="str">
            <v>HYDRO-ELECTRIC COMMISSION OF THE VILLAGE OF PAISLEY</v>
          </cell>
          <cell r="F2564">
            <v>902761</v>
          </cell>
        </row>
        <row r="2565">
          <cell r="C2565">
            <v>2557</v>
          </cell>
          <cell r="D2565">
            <v>1996</v>
          </cell>
          <cell r="E2565" t="str">
            <v>HYDRO-ELECTRIC COMMISSION OF THE VILLAGE OF PLANTAGENET</v>
          </cell>
          <cell r="F2565">
            <v>504111</v>
          </cell>
        </row>
        <row r="2566">
          <cell r="C2566">
            <v>2558</v>
          </cell>
          <cell r="D2566">
            <v>1996</v>
          </cell>
          <cell r="E2566" t="str">
            <v>HYDRO-ELECTRIC COMMISSION OF THE VILLAGE OF ST. CLAIR BEACH</v>
          </cell>
          <cell r="F2566">
            <v>2200330</v>
          </cell>
        </row>
        <row r="2567">
          <cell r="C2567">
            <v>2559</v>
          </cell>
          <cell r="D2567">
            <v>1996</v>
          </cell>
          <cell r="E2567" t="str">
            <v>INNISFIL HYDRO DISTRIBUTION SYSTEMS LIMITED</v>
          </cell>
          <cell r="F2567">
            <v>38285010</v>
          </cell>
        </row>
        <row r="2568">
          <cell r="C2568">
            <v>2560</v>
          </cell>
          <cell r="D2568">
            <v>1996</v>
          </cell>
          <cell r="E2568" t="str">
            <v>KENORA HYDRO ELECTRIC CORPORATION LTD.</v>
          </cell>
          <cell r="F2568">
            <v>14119612</v>
          </cell>
        </row>
        <row r="2569">
          <cell r="C2569">
            <v>2561</v>
          </cell>
          <cell r="D2569">
            <v>1996</v>
          </cell>
          <cell r="E2569" t="str">
            <v>KINGSTON HYDRO CORPORATION</v>
          </cell>
          <cell r="F2569">
            <v>89842539</v>
          </cell>
        </row>
        <row r="2570">
          <cell r="C2570">
            <v>2562</v>
          </cell>
          <cell r="D2570">
            <v>1996</v>
          </cell>
          <cell r="E2570" t="str">
            <v>KINGSVILLE PUBLIC UTILITY COMMISSION</v>
          </cell>
          <cell r="F2570">
            <v>3720355</v>
          </cell>
        </row>
        <row r="2571">
          <cell r="C2571">
            <v>2563</v>
          </cell>
          <cell r="D2571">
            <v>1996</v>
          </cell>
          <cell r="E2571" t="str">
            <v>KITCHENER-WILMOT HYDRO INC.</v>
          </cell>
          <cell r="F2571">
            <v>322467886</v>
          </cell>
        </row>
        <row r="2572">
          <cell r="C2572">
            <v>2564</v>
          </cell>
          <cell r="D2572">
            <v>1996</v>
          </cell>
          <cell r="E2572" t="str">
            <v>LAKESHORE TOWNSHIP HEC</v>
          </cell>
          <cell r="F2572">
            <v>3005074</v>
          </cell>
        </row>
        <row r="2573">
          <cell r="C2573">
            <v>2565</v>
          </cell>
          <cell r="D2573">
            <v>1996</v>
          </cell>
          <cell r="E2573" t="str">
            <v>LINCOLN HYDRO-ELECTRIC COMMISSION</v>
          </cell>
          <cell r="F2573">
            <v>4582361</v>
          </cell>
        </row>
        <row r="2574">
          <cell r="C2574">
            <v>2566</v>
          </cell>
          <cell r="D2574">
            <v>1996</v>
          </cell>
          <cell r="E2574" t="str">
            <v>LONDON HYDRO UTILITIES SERVICES INC.</v>
          </cell>
          <cell r="F2574">
            <v>200154624</v>
          </cell>
        </row>
        <row r="2575">
          <cell r="C2575">
            <v>2567</v>
          </cell>
          <cell r="D2575">
            <v>1996</v>
          </cell>
          <cell r="E2575" t="str">
            <v>MARKHAM HYDRO DISTRIBUTION INC.</v>
          </cell>
          <cell r="F2575">
            <v>173396213</v>
          </cell>
        </row>
        <row r="2576">
          <cell r="C2576">
            <v>2568</v>
          </cell>
          <cell r="D2576">
            <v>1996</v>
          </cell>
          <cell r="E2576" t="str">
            <v>MARTINTOWN HYDRO SYSTEM</v>
          </cell>
          <cell r="F2576">
            <v>108293</v>
          </cell>
        </row>
        <row r="2577">
          <cell r="C2577">
            <v>2569</v>
          </cell>
          <cell r="D2577">
            <v>1996</v>
          </cell>
          <cell r="E2577" t="str">
            <v>MIDLAND POWER UTILITY CORPORATION</v>
          </cell>
          <cell r="F2577">
            <v>17506194</v>
          </cell>
        </row>
        <row r="2578">
          <cell r="C2578">
            <v>2570</v>
          </cell>
          <cell r="D2578">
            <v>1996</v>
          </cell>
          <cell r="E2578" t="str">
            <v>MILDMAY HYDRO-ELECTRIC COMMISSION</v>
          </cell>
          <cell r="F2578">
            <v>617027</v>
          </cell>
        </row>
        <row r="2579">
          <cell r="C2579">
            <v>2571</v>
          </cell>
          <cell r="D2579">
            <v>1996</v>
          </cell>
          <cell r="E2579" t="str">
            <v>MILTON HYDRO DISTRIBUTION INC.</v>
          </cell>
          <cell r="F2579">
            <v>74042166</v>
          </cell>
        </row>
        <row r="2580">
          <cell r="C2580">
            <v>2572</v>
          </cell>
          <cell r="D2580">
            <v>1996</v>
          </cell>
          <cell r="E2580" t="str">
            <v>NEPEAN HYDRO ELECTRIC COMMISSION</v>
          </cell>
          <cell r="F2580">
            <v>74205045</v>
          </cell>
        </row>
        <row r="2581">
          <cell r="C2581">
            <v>2573</v>
          </cell>
          <cell r="D2581">
            <v>1996</v>
          </cell>
          <cell r="E2581" t="str">
            <v>NA</v>
          </cell>
          <cell r="F2581">
            <v>137520</v>
          </cell>
        </row>
        <row r="2582">
          <cell r="C2582">
            <v>2574</v>
          </cell>
          <cell r="D2582">
            <v>1996</v>
          </cell>
          <cell r="E2582" t="str">
            <v>NEWMARKET HYDRO LTD.</v>
          </cell>
          <cell r="F2582">
            <v>54984379</v>
          </cell>
        </row>
        <row r="2583">
          <cell r="C2583">
            <v>2575</v>
          </cell>
          <cell r="D2583">
            <v>1996</v>
          </cell>
          <cell r="E2583" t="str">
            <v>NIAGARA FALLS HYDRO INC.</v>
          </cell>
          <cell r="F2583">
            <v>129084322</v>
          </cell>
        </row>
        <row r="2584">
          <cell r="C2584">
            <v>2576</v>
          </cell>
          <cell r="D2584">
            <v>1996</v>
          </cell>
          <cell r="E2584" t="str">
            <v>NIAGARA-ON-THE-LAKE HYDRO INC.</v>
          </cell>
          <cell r="F2584">
            <v>47929035</v>
          </cell>
        </row>
        <row r="2585">
          <cell r="C2585">
            <v>2577</v>
          </cell>
          <cell r="D2585">
            <v>1996</v>
          </cell>
          <cell r="E2585" t="str">
            <v>NORFOLK POWER DISTRIBUTION INC.</v>
          </cell>
          <cell r="F2585">
            <v>465321</v>
          </cell>
        </row>
        <row r="2586">
          <cell r="C2586">
            <v>2578</v>
          </cell>
          <cell r="D2586">
            <v>1996</v>
          </cell>
          <cell r="E2586" t="str">
            <v>NORTH BAY HYDRO DISTRIBUTION LIMITED</v>
          </cell>
          <cell r="F2586">
            <v>123429255</v>
          </cell>
        </row>
        <row r="2587">
          <cell r="C2587">
            <v>2579</v>
          </cell>
          <cell r="D2587">
            <v>1996</v>
          </cell>
          <cell r="E2587" t="str">
            <v>OAKVILLE HYDRO ELECTRICITY DISTRIBUTION INC.</v>
          </cell>
          <cell r="F2587">
            <v>124491033</v>
          </cell>
        </row>
        <row r="2588">
          <cell r="C2588">
            <v>2580</v>
          </cell>
          <cell r="D2588">
            <v>1996</v>
          </cell>
          <cell r="E2588" t="str">
            <v>ORANGEVILLE HYDRO LIMITED</v>
          </cell>
          <cell r="F2588">
            <v>28995002</v>
          </cell>
        </row>
        <row r="2589">
          <cell r="C2589">
            <v>2581</v>
          </cell>
          <cell r="D2589">
            <v>1996</v>
          </cell>
          <cell r="E2589" t="str">
            <v>ORILLIA POWER DISTRIBUTION CORPORATION</v>
          </cell>
          <cell r="F2589">
            <v>44278306</v>
          </cell>
        </row>
        <row r="2590">
          <cell r="C2590">
            <v>2582</v>
          </cell>
          <cell r="D2590">
            <v>1996</v>
          </cell>
          <cell r="E2590" t="str">
            <v>OSHAWA PUC NETWORKS INC.</v>
          </cell>
          <cell r="F2590">
            <v>145239346</v>
          </cell>
        </row>
        <row r="2591">
          <cell r="C2591">
            <v>2583</v>
          </cell>
          <cell r="D2591">
            <v>1996</v>
          </cell>
          <cell r="E2591" t="str">
            <v>PARRY SOUND POWER CORPORATION</v>
          </cell>
          <cell r="F2591">
            <v>15761838</v>
          </cell>
        </row>
        <row r="2592">
          <cell r="C2592">
            <v>2584</v>
          </cell>
          <cell r="D2592">
            <v>1996</v>
          </cell>
          <cell r="E2592" t="str">
            <v>PETERBOROUGH UTILITIES COMMISSION</v>
          </cell>
          <cell r="F2592">
            <v>65697972</v>
          </cell>
        </row>
        <row r="2593">
          <cell r="C2593">
            <v>2585</v>
          </cell>
          <cell r="D2593">
            <v>1996</v>
          </cell>
          <cell r="E2593" t="str">
            <v>POLICE VILLAGE OF APPLE HILL HYDRO SYSTEM</v>
          </cell>
          <cell r="F2593">
            <v>86784</v>
          </cell>
        </row>
        <row r="2594">
          <cell r="C2594">
            <v>2586</v>
          </cell>
          <cell r="D2594">
            <v>1996</v>
          </cell>
          <cell r="E2594" t="str">
            <v>POLICE VILLAGE OF AVONMORE HYDRO SYSTEM</v>
          </cell>
          <cell r="F2594">
            <v>86857</v>
          </cell>
        </row>
        <row r="2595">
          <cell r="C2595">
            <v>2587</v>
          </cell>
          <cell r="D2595">
            <v>1996</v>
          </cell>
          <cell r="E2595" t="str">
            <v>POLICE VILLAGE OF COMBER HYDRO SYSTEM</v>
          </cell>
          <cell r="F2595">
            <v>303150</v>
          </cell>
        </row>
        <row r="2596">
          <cell r="C2596">
            <v>2588</v>
          </cell>
          <cell r="D2596">
            <v>1996</v>
          </cell>
          <cell r="E2596" t="str">
            <v>POLICE VILLAGE OF DUBLIN HYDRO SYSTEM</v>
          </cell>
          <cell r="F2596">
            <v>143867</v>
          </cell>
        </row>
        <row r="2597">
          <cell r="C2597">
            <v>2589</v>
          </cell>
          <cell r="D2597">
            <v>1996</v>
          </cell>
          <cell r="E2597" t="str">
            <v>POLICE VILLAGE OF GRANTON HYDRO SYSTEM</v>
          </cell>
          <cell r="F2597">
            <v>147675</v>
          </cell>
        </row>
        <row r="2598">
          <cell r="C2598">
            <v>2590</v>
          </cell>
          <cell r="D2598">
            <v>1996</v>
          </cell>
          <cell r="E2598" t="str">
            <v>CHATHAM-KENT HYDRO INC.</v>
          </cell>
          <cell r="F2598">
            <v>169432</v>
          </cell>
        </row>
        <row r="2599">
          <cell r="C2599">
            <v>2591</v>
          </cell>
          <cell r="D2599">
            <v>1996</v>
          </cell>
          <cell r="E2599" t="str">
            <v>POLICE VILLAGE OF MOOREFIELD HYDRO SYSTEM</v>
          </cell>
          <cell r="F2599">
            <v>123379</v>
          </cell>
        </row>
        <row r="2600">
          <cell r="C2600">
            <v>2592</v>
          </cell>
          <cell r="D2600">
            <v>1996</v>
          </cell>
          <cell r="E2600" t="str">
            <v>POLICE VILLAGE OF PRICEVILLE HYDRO SYSTEM</v>
          </cell>
          <cell r="F2600">
            <v>101324</v>
          </cell>
        </row>
        <row r="2601">
          <cell r="C2601">
            <v>2593</v>
          </cell>
          <cell r="D2601">
            <v>1996</v>
          </cell>
          <cell r="E2601" t="str">
            <v>CANADIAN NIAGARA POWER INC.</v>
          </cell>
          <cell r="F2601">
            <v>26358928</v>
          </cell>
        </row>
        <row r="2602">
          <cell r="C2602">
            <v>2594</v>
          </cell>
          <cell r="D2602">
            <v>1996</v>
          </cell>
          <cell r="E2602" t="str">
            <v>CHATHAM-KENT HYDRO INC.</v>
          </cell>
          <cell r="F2602">
            <v>33861540</v>
          </cell>
        </row>
        <row r="2603">
          <cell r="C2603">
            <v>2595</v>
          </cell>
          <cell r="D2603">
            <v>1996</v>
          </cell>
          <cell r="E2603" t="str">
            <v>PUBLIC UTILITIES COMMISSION OF THE CITY OF BARRIE</v>
          </cell>
          <cell r="F2603">
            <v>88059559</v>
          </cell>
        </row>
        <row r="2604">
          <cell r="C2604">
            <v>2596</v>
          </cell>
          <cell r="D2604">
            <v>1996</v>
          </cell>
          <cell r="E2604" t="str">
            <v>PUBLIC UTILITIES COMMISSION OF THE CITY OF OWEN SOUND</v>
          </cell>
          <cell r="F2604">
            <v>13484004</v>
          </cell>
        </row>
        <row r="2605">
          <cell r="C2605">
            <v>2597</v>
          </cell>
          <cell r="D2605">
            <v>1996</v>
          </cell>
          <cell r="E2605" t="str">
            <v>PUBLIC UTILITIES COMMISSION OF THE CITY OF TRENTON</v>
          </cell>
          <cell r="F2605">
            <v>11806299</v>
          </cell>
        </row>
        <row r="2606">
          <cell r="C2606">
            <v>2598</v>
          </cell>
          <cell r="D2606">
            <v>1996</v>
          </cell>
          <cell r="E2606" t="str">
            <v>PUBLIC UTILITIES COMMISSION OF THE TOWN OF ALEXANDRIA</v>
          </cell>
          <cell r="F2606">
            <v>2938153</v>
          </cell>
        </row>
        <row r="2607">
          <cell r="C2607">
            <v>2599</v>
          </cell>
          <cell r="D2607">
            <v>1996</v>
          </cell>
          <cell r="E2607" t="str">
            <v>CHATHAM-KENT HYDRO INC.</v>
          </cell>
          <cell r="F2607">
            <v>1469524</v>
          </cell>
        </row>
        <row r="2608">
          <cell r="C2608">
            <v>2600</v>
          </cell>
          <cell r="D2608">
            <v>1996</v>
          </cell>
          <cell r="E2608" t="str">
            <v>PUBLIC UTILITIES COMMISSION OF THE TOWN OF CAMPBELLFORD</v>
          </cell>
          <cell r="F2608">
            <v>3902197</v>
          </cell>
        </row>
        <row r="2609">
          <cell r="C2609">
            <v>2601</v>
          </cell>
          <cell r="D2609">
            <v>1996</v>
          </cell>
          <cell r="E2609" t="str">
            <v>PUBLIC UTILITIES COMMISSION OF THE TOWN OF CHESLEY</v>
          </cell>
          <cell r="F2609">
            <v>1721531</v>
          </cell>
        </row>
        <row r="2610">
          <cell r="C2610">
            <v>2602</v>
          </cell>
          <cell r="D2610">
            <v>1996</v>
          </cell>
          <cell r="E2610" t="str">
            <v>LAKEFRONT UTILITIES INC.</v>
          </cell>
          <cell r="F2610">
            <v>11058764</v>
          </cell>
        </row>
        <row r="2611">
          <cell r="C2611">
            <v>2603</v>
          </cell>
          <cell r="D2611">
            <v>1996</v>
          </cell>
          <cell r="E2611" t="str">
            <v>CENTRE WELLINGTON HYDRO LTD.</v>
          </cell>
          <cell r="F2611">
            <v>6188254</v>
          </cell>
        </row>
        <row r="2612">
          <cell r="C2612">
            <v>2604</v>
          </cell>
          <cell r="D2612">
            <v>1996</v>
          </cell>
          <cell r="E2612" t="str">
            <v>WEST COAST HURON ENERGY INC.</v>
          </cell>
          <cell r="F2612">
            <v>5581398</v>
          </cell>
        </row>
        <row r="2613">
          <cell r="C2613">
            <v>2605</v>
          </cell>
          <cell r="D2613">
            <v>1996</v>
          </cell>
          <cell r="E2613" t="str">
            <v>ESPANOLA REGIONAL HYDRO DISTRIBUTION CORPORATION</v>
          </cell>
          <cell r="F2613">
            <v>517318</v>
          </cell>
        </row>
        <row r="2614">
          <cell r="C2614">
            <v>2606</v>
          </cell>
          <cell r="D2614">
            <v>1996</v>
          </cell>
          <cell r="E2614" t="str">
            <v>PUBLIC UTILITIES COMMISSION OF THE TOWN OF MITCHELL</v>
          </cell>
          <cell r="F2614">
            <v>2784665</v>
          </cell>
        </row>
        <row r="2615">
          <cell r="C2615">
            <v>2607</v>
          </cell>
          <cell r="D2615">
            <v>1996</v>
          </cell>
          <cell r="E2615" t="str">
            <v>WELLINGTON NORTH POWER INC.</v>
          </cell>
          <cell r="F2615">
            <v>2777079</v>
          </cell>
        </row>
        <row r="2616">
          <cell r="C2616">
            <v>2608</v>
          </cell>
          <cell r="D2616">
            <v>1996</v>
          </cell>
          <cell r="E2616" t="str">
            <v>PUBLIC UTILITIES COMMISSION OF THE TOWN OF PALMERSTON</v>
          </cell>
          <cell r="F2616">
            <v>1408696</v>
          </cell>
        </row>
        <row r="2617">
          <cell r="C2617">
            <v>2609</v>
          </cell>
          <cell r="D2617">
            <v>1996</v>
          </cell>
          <cell r="E2617" t="str">
            <v>BRANT COUNTY POWER INC.</v>
          </cell>
          <cell r="F2617">
            <v>6176889</v>
          </cell>
        </row>
        <row r="2618">
          <cell r="C2618">
            <v>2610</v>
          </cell>
          <cell r="D2618">
            <v>1996</v>
          </cell>
          <cell r="E2618" t="str">
            <v>PUBLIC UTILITIES COMMISSION OF THE TOWN OF PICTON</v>
          </cell>
          <cell r="F2618">
            <v>3490748</v>
          </cell>
        </row>
        <row r="2619">
          <cell r="C2619">
            <v>2611</v>
          </cell>
          <cell r="D2619">
            <v>1996</v>
          </cell>
          <cell r="E2619" t="str">
            <v>CHATHAM-KENT HYDRO INC.</v>
          </cell>
          <cell r="F2619">
            <v>1546640</v>
          </cell>
        </row>
        <row r="2620">
          <cell r="C2620">
            <v>2612</v>
          </cell>
          <cell r="D2620">
            <v>1996</v>
          </cell>
          <cell r="E2620" t="str">
            <v>PUBLIC UTILITIES COMMISSION OF THE TOWN OF SOUTHAMPTON</v>
          </cell>
          <cell r="F2620">
            <v>2661006</v>
          </cell>
        </row>
        <row r="2621">
          <cell r="C2621">
            <v>2613</v>
          </cell>
          <cell r="D2621">
            <v>1996</v>
          </cell>
          <cell r="E2621" t="str">
            <v>ESSEX POWERLINES CORPORATION</v>
          </cell>
          <cell r="F2621">
            <v>7415801</v>
          </cell>
        </row>
        <row r="2622">
          <cell r="C2622">
            <v>2614</v>
          </cell>
          <cell r="D2622">
            <v>1996</v>
          </cell>
          <cell r="E2622" t="str">
            <v>CHATHAM-KENT HYDRO INC.</v>
          </cell>
          <cell r="F2622">
            <v>2654459</v>
          </cell>
        </row>
        <row r="2623">
          <cell r="C2623">
            <v>2615</v>
          </cell>
          <cell r="D2623">
            <v>1996</v>
          </cell>
          <cell r="E2623" t="str">
            <v>WELLINGTON NORTH POWER INC.</v>
          </cell>
          <cell r="F2623">
            <v>1497683</v>
          </cell>
        </row>
        <row r="2624">
          <cell r="C2624">
            <v>2616</v>
          </cell>
          <cell r="D2624">
            <v>1996</v>
          </cell>
          <cell r="E2624" t="str">
            <v>PUBLIC UTILITIES COMMISSION OF THE VILLAGE OF BELMONT</v>
          </cell>
          <cell r="F2624">
            <v>846532</v>
          </cell>
        </row>
        <row r="2625">
          <cell r="C2625">
            <v>2617</v>
          </cell>
          <cell r="D2625">
            <v>1996</v>
          </cell>
          <cell r="E2625" t="str">
            <v>PUBLIC UTILITIES COMMISSION OF THE VILLAGE OF LANCASTER</v>
          </cell>
          <cell r="F2625">
            <v>406600</v>
          </cell>
        </row>
        <row r="2626">
          <cell r="C2626">
            <v>2618</v>
          </cell>
          <cell r="D2626">
            <v>1996</v>
          </cell>
          <cell r="E2626" t="str">
            <v>PUBLIC UTILITIES COMMISSION OF THE VILLAGE OF PORT STANLEY</v>
          </cell>
          <cell r="F2626">
            <v>1012716</v>
          </cell>
        </row>
        <row r="2627">
          <cell r="C2627">
            <v>2619</v>
          </cell>
          <cell r="D2627">
            <v>1996</v>
          </cell>
          <cell r="E2627" t="str">
            <v>CHATHAM-KENT HYDRO INC.</v>
          </cell>
          <cell r="F2627">
            <v>340067</v>
          </cell>
        </row>
        <row r="2628">
          <cell r="C2628">
            <v>2620</v>
          </cell>
          <cell r="D2628">
            <v>1996</v>
          </cell>
          <cell r="E2628" t="str">
            <v>RIDEAU ST. LAWRENCE DISTRIBUTION INC.</v>
          </cell>
          <cell r="F2628">
            <v>698270</v>
          </cell>
        </row>
        <row r="2629">
          <cell r="C2629">
            <v>2621</v>
          </cell>
          <cell r="D2629">
            <v>1996</v>
          </cell>
          <cell r="E2629" t="str">
            <v>CHATHAM-KENT HYDRO INC.</v>
          </cell>
          <cell r="F2629">
            <v>830905</v>
          </cell>
        </row>
        <row r="2630">
          <cell r="C2630">
            <v>2622</v>
          </cell>
          <cell r="D2630">
            <v>1996</v>
          </cell>
          <cell r="E2630" t="str">
            <v>PUBLIC UTILITY COMMISSION OF THE VILLAGE OF WEST LORNE</v>
          </cell>
          <cell r="F2630">
            <v>935570</v>
          </cell>
        </row>
        <row r="2631">
          <cell r="C2631">
            <v>2623</v>
          </cell>
          <cell r="D2631">
            <v>1996</v>
          </cell>
          <cell r="E2631" t="str">
            <v>REMARA-BRECHIN HYDRO</v>
          </cell>
          <cell r="F2631">
            <v>105757</v>
          </cell>
        </row>
        <row r="2632">
          <cell r="C2632">
            <v>2624</v>
          </cell>
          <cell r="D2632">
            <v>1996</v>
          </cell>
          <cell r="E2632" t="str">
            <v>RENFREW HYDRO INC.</v>
          </cell>
          <cell r="F2632">
            <v>13753670</v>
          </cell>
        </row>
        <row r="2633">
          <cell r="C2633">
            <v>2625</v>
          </cell>
          <cell r="D2633">
            <v>1996</v>
          </cell>
          <cell r="E2633" t="str">
            <v>RICHMOND HILL HYDRO INC.</v>
          </cell>
          <cell r="F2633">
            <v>119567144</v>
          </cell>
        </row>
        <row r="2634">
          <cell r="C2634">
            <v>2626</v>
          </cell>
          <cell r="D2634">
            <v>1996</v>
          </cell>
          <cell r="E2634" t="str">
            <v>RIPLEY PUBLIC UTILITIES COMMISSION</v>
          </cell>
          <cell r="F2634">
            <v>350320</v>
          </cell>
        </row>
        <row r="2635">
          <cell r="C2635">
            <v>2627</v>
          </cell>
          <cell r="D2635">
            <v>1996</v>
          </cell>
          <cell r="E2635" t="str">
            <v>RODNEY PUBLIC UTILITIES COMMISSION</v>
          </cell>
          <cell r="F2635">
            <v>329457</v>
          </cell>
        </row>
        <row r="2636">
          <cell r="C2636">
            <v>2628</v>
          </cell>
          <cell r="D2636">
            <v>1996</v>
          </cell>
          <cell r="E2636" t="str">
            <v>SIOUX LOOKOUT HYDRO INC.</v>
          </cell>
          <cell r="F2636">
            <v>3760272</v>
          </cell>
        </row>
        <row r="2637">
          <cell r="C2637">
            <v>2629</v>
          </cell>
          <cell r="D2637">
            <v>1996</v>
          </cell>
          <cell r="E2637" t="str">
            <v>ST. CATHARINES HYDRO UTILITY SERVICES INC.</v>
          </cell>
          <cell r="F2637">
            <v>75598669</v>
          </cell>
        </row>
        <row r="2638">
          <cell r="C2638">
            <v>2630</v>
          </cell>
          <cell r="D2638">
            <v>1996</v>
          </cell>
          <cell r="E2638" t="str">
            <v>ST. THOMAS ENERGY INC.</v>
          </cell>
          <cell r="F2638">
            <v>40134598</v>
          </cell>
        </row>
        <row r="2639">
          <cell r="C2639">
            <v>2631</v>
          </cell>
          <cell r="D2639">
            <v>1996</v>
          </cell>
          <cell r="E2639" t="str">
            <v>FESTIVAL HYDRO INC.</v>
          </cell>
          <cell r="F2639">
            <v>32104685</v>
          </cell>
        </row>
        <row r="2640">
          <cell r="C2640">
            <v>2632</v>
          </cell>
          <cell r="D2640">
            <v>1996</v>
          </cell>
          <cell r="E2640" t="str">
            <v>MIDDLESEX POWER DISTRIBUTION CORPORATION</v>
          </cell>
          <cell r="F2640">
            <v>9014579</v>
          </cell>
        </row>
        <row r="2641">
          <cell r="C2641">
            <v>2633</v>
          </cell>
          <cell r="D2641">
            <v>1996</v>
          </cell>
          <cell r="E2641" t="str">
            <v>GREATER SUDBURY HYDRO INC.</v>
          </cell>
          <cell r="F2641">
            <v>89974181</v>
          </cell>
        </row>
        <row r="2642">
          <cell r="C2642">
            <v>2634</v>
          </cell>
          <cell r="D2642">
            <v>1996</v>
          </cell>
          <cell r="E2642" t="str">
            <v>TARA HYDRO-ELECTRIC SYSTEM</v>
          </cell>
          <cell r="F2642">
            <v>427166</v>
          </cell>
        </row>
        <row r="2643">
          <cell r="C2643">
            <v>2635</v>
          </cell>
          <cell r="D2643">
            <v>1996</v>
          </cell>
          <cell r="E2643" t="str">
            <v>TAY HYDRO ELECTRIC DISTRIBUTION COMPANY INC.</v>
          </cell>
          <cell r="F2643">
            <v>6669198</v>
          </cell>
        </row>
        <row r="2644">
          <cell r="C2644">
            <v>2636</v>
          </cell>
          <cell r="D2644">
            <v>1996</v>
          </cell>
          <cell r="E2644" t="str">
            <v>TEESWATER HYDRO-ELECTRIC COMMISSION</v>
          </cell>
          <cell r="F2644">
            <v>552518</v>
          </cell>
        </row>
        <row r="2645">
          <cell r="C2645">
            <v>2637</v>
          </cell>
          <cell r="D2645">
            <v>1996</v>
          </cell>
          <cell r="E2645" t="str">
            <v>TERRACE BAY SUPERIOR WIRES INC.</v>
          </cell>
          <cell r="F2645">
            <v>1564628</v>
          </cell>
        </row>
        <row r="2646">
          <cell r="C2646">
            <v>2638</v>
          </cell>
          <cell r="D2646">
            <v>1996</v>
          </cell>
          <cell r="E2646" t="str">
            <v>ESPANOLA REGIONAL HYDRO DISTRIBUTION CORPORATION</v>
          </cell>
          <cell r="F2646">
            <v>2688122</v>
          </cell>
        </row>
        <row r="2647">
          <cell r="C2647">
            <v>2639</v>
          </cell>
          <cell r="D2647">
            <v>1996</v>
          </cell>
          <cell r="E2647" t="str">
            <v>COLLUS POWER CORPORATION</v>
          </cell>
          <cell r="F2647">
            <v>9929021</v>
          </cell>
        </row>
        <row r="2648">
          <cell r="C2648">
            <v>2640</v>
          </cell>
          <cell r="D2648">
            <v>1996</v>
          </cell>
          <cell r="E2648" t="str">
            <v>THUNDER BAY HYDRO ELECTRICITY DISTRIBUTION INC.</v>
          </cell>
          <cell r="F2648">
            <v>95554157</v>
          </cell>
        </row>
        <row r="2649">
          <cell r="C2649">
            <v>2641</v>
          </cell>
          <cell r="D2649">
            <v>1996</v>
          </cell>
          <cell r="E2649" t="str">
            <v>TILLSONBURG HYDRO INC.</v>
          </cell>
          <cell r="F2649">
            <v>18355436</v>
          </cell>
        </row>
        <row r="2650">
          <cell r="C2650">
            <v>2642</v>
          </cell>
          <cell r="D2650">
            <v>1996</v>
          </cell>
          <cell r="E2650" t="str">
            <v>TOWNSHIP OF MCGARRY HYDRO SYSTEM</v>
          </cell>
          <cell r="F2650">
            <v>368936</v>
          </cell>
        </row>
        <row r="2651">
          <cell r="C2651">
            <v>2643</v>
          </cell>
          <cell r="D2651">
            <v>1996</v>
          </cell>
          <cell r="E2651" t="str">
            <v>VILLAGE OF BLOOMFIELD HYDRO SYSTEM</v>
          </cell>
          <cell r="F2651">
            <v>251242</v>
          </cell>
        </row>
        <row r="2652">
          <cell r="C2652">
            <v>2644</v>
          </cell>
          <cell r="D2652">
            <v>1996</v>
          </cell>
          <cell r="E2652" t="str">
            <v>RIDEAU ST. LAWRENCE DISTRIBUTION INC.</v>
          </cell>
          <cell r="F2652">
            <v>621434</v>
          </cell>
        </row>
        <row r="2653">
          <cell r="C2653">
            <v>2645</v>
          </cell>
          <cell r="D2653">
            <v>1996</v>
          </cell>
          <cell r="E2653" t="str">
            <v>VILLAGE OF CHESTERVILLE HYDRO SYSTEM</v>
          </cell>
          <cell r="F2653">
            <v>1177968</v>
          </cell>
        </row>
        <row r="2654">
          <cell r="C2654">
            <v>2646</v>
          </cell>
          <cell r="D2654">
            <v>1996</v>
          </cell>
          <cell r="E2654" t="str">
            <v>CHATHAM-KENT HYDRO INC.</v>
          </cell>
          <cell r="F2654">
            <v>233584</v>
          </cell>
        </row>
        <row r="2655">
          <cell r="C2655">
            <v>2647</v>
          </cell>
          <cell r="D2655">
            <v>1996</v>
          </cell>
          <cell r="E2655" t="str">
            <v>VILLAGE OF FLESHERTON HYDRO SYSTEM</v>
          </cell>
          <cell r="F2655">
            <v>432280</v>
          </cell>
        </row>
        <row r="2656">
          <cell r="C2656">
            <v>2648</v>
          </cell>
          <cell r="D2656">
            <v>1996</v>
          </cell>
          <cell r="E2656" t="str">
            <v>RIDEAU ST. LAWRENCE DISTRIBUTION INC.</v>
          </cell>
          <cell r="F2656">
            <v>655697</v>
          </cell>
        </row>
        <row r="2657">
          <cell r="C2657">
            <v>2649</v>
          </cell>
          <cell r="D2657">
            <v>1996</v>
          </cell>
          <cell r="E2657" t="str">
            <v>VILLAGE OF LUCKNOW HYDRO SYSTEM</v>
          </cell>
          <cell r="F2657">
            <v>1013418</v>
          </cell>
        </row>
        <row r="2658">
          <cell r="C2658">
            <v>2650</v>
          </cell>
          <cell r="D2658">
            <v>1996</v>
          </cell>
          <cell r="E2658" t="str">
            <v>VILLAGE OF MAXVILLE HYDRO SYSTEM</v>
          </cell>
          <cell r="F2658">
            <v>334792</v>
          </cell>
        </row>
        <row r="2659">
          <cell r="C2659">
            <v>2651</v>
          </cell>
          <cell r="D2659">
            <v>1996</v>
          </cell>
          <cell r="E2659" t="str">
            <v>WATERLOO NORTH HYDRO INC.</v>
          </cell>
          <cell r="F2659">
            <v>180203708</v>
          </cell>
        </row>
        <row r="2660">
          <cell r="C2660">
            <v>2652</v>
          </cell>
          <cell r="D2660">
            <v>1996</v>
          </cell>
          <cell r="E2660" t="str">
            <v>WELLAND HYDRO-ELECTRIC SYSTEM CORP.</v>
          </cell>
          <cell r="F2660">
            <v>46228750</v>
          </cell>
        </row>
        <row r="2661">
          <cell r="C2661">
            <v>2653</v>
          </cell>
          <cell r="D2661">
            <v>1996</v>
          </cell>
          <cell r="E2661" t="str">
            <v>NA</v>
          </cell>
          <cell r="F2661">
            <v>1010484</v>
          </cell>
        </row>
        <row r="2662">
          <cell r="C2662">
            <v>2654</v>
          </cell>
          <cell r="D2662">
            <v>1996</v>
          </cell>
          <cell r="E2662" t="str">
            <v>WHITBY HYDRO ELECTRIC CORPORATION</v>
          </cell>
          <cell r="F2662">
            <v>112215822</v>
          </cell>
        </row>
        <row r="2663">
          <cell r="C2663">
            <v>2655</v>
          </cell>
          <cell r="D2663">
            <v>1996</v>
          </cell>
          <cell r="E2663" t="str">
            <v>RIDEAU ST. LAWRENCE DISTRIBUTION INC.</v>
          </cell>
          <cell r="F2663">
            <v>178877</v>
          </cell>
        </row>
        <row r="2664">
          <cell r="C2664">
            <v>2656</v>
          </cell>
          <cell r="D2664">
            <v>1996</v>
          </cell>
          <cell r="E2664" t="str">
            <v>WINCHESTER HYDRO COMMISSION</v>
          </cell>
          <cell r="F2664">
            <v>1884576</v>
          </cell>
        </row>
        <row r="2665">
          <cell r="C2665">
            <v>2657</v>
          </cell>
          <cell r="D2665">
            <v>1996</v>
          </cell>
          <cell r="E2665" t="str">
            <v>ENWIN UTILITIES LTD.</v>
          </cell>
          <cell r="F2665">
            <v>159584668</v>
          </cell>
        </row>
        <row r="2666">
          <cell r="C2666">
            <v>2658</v>
          </cell>
          <cell r="D2666">
            <v>1996</v>
          </cell>
          <cell r="E2666" t="str">
            <v>WOODSTOCK HYDRO SERVICES INC.</v>
          </cell>
          <cell r="F2666">
            <v>36461082</v>
          </cell>
        </row>
        <row r="2667">
          <cell r="C2667">
            <v>2659</v>
          </cell>
          <cell r="F2667">
            <v>9298315576</v>
          </cell>
        </row>
        <row r="2668">
          <cell r="C2668">
            <v>2660</v>
          </cell>
          <cell r="F2668">
            <v>0</v>
          </cell>
        </row>
        <row r="2669">
          <cell r="C2669">
            <v>2661</v>
          </cell>
          <cell r="F2669">
            <v>0</v>
          </cell>
        </row>
        <row r="2670">
          <cell r="C2670">
            <v>2662</v>
          </cell>
          <cell r="F2670">
            <v>56864</v>
          </cell>
        </row>
        <row r="2671">
          <cell r="C2671">
            <v>2663</v>
          </cell>
          <cell r="F2671">
            <v>0</v>
          </cell>
        </row>
        <row r="2672">
          <cell r="C2672">
            <v>2664</v>
          </cell>
          <cell r="F2672">
            <v>0</v>
          </cell>
        </row>
        <row r="2673">
          <cell r="C2673">
            <v>2665</v>
          </cell>
          <cell r="F2673">
            <v>58540</v>
          </cell>
        </row>
        <row r="2674">
          <cell r="C2674">
            <v>2666</v>
          </cell>
          <cell r="F2674">
            <v>0</v>
          </cell>
        </row>
        <row r="2675">
          <cell r="C2675">
            <v>2667</v>
          </cell>
          <cell r="D2675">
            <v>1997</v>
          </cell>
          <cell r="E2675" t="str">
            <v>POWERSTREAM INC.</v>
          </cell>
          <cell r="F2675">
            <v>291408</v>
          </cell>
          <cell r="G2675">
            <v>-157180</v>
          </cell>
          <cell r="H2675">
            <v>134228</v>
          </cell>
        </row>
        <row r="2676">
          <cell r="C2676">
            <v>2668</v>
          </cell>
          <cell r="D2676">
            <v>1997</v>
          </cell>
          <cell r="E2676" t="str">
            <v>POWERSTREAM INC.</v>
          </cell>
          <cell r="F2676">
            <v>14223061</v>
          </cell>
          <cell r="G2676">
            <v>-5413176</v>
          </cell>
          <cell r="H2676">
            <v>8809885</v>
          </cell>
        </row>
        <row r="2677">
          <cell r="C2677">
            <v>2669</v>
          </cell>
          <cell r="D2677">
            <v>1997</v>
          </cell>
          <cell r="E2677" t="str">
            <v>POWERSTREAM INC.</v>
          </cell>
          <cell r="F2677">
            <v>5384850</v>
          </cell>
          <cell r="G2677">
            <v>-2562606</v>
          </cell>
          <cell r="H2677">
            <v>2822244</v>
          </cell>
        </row>
        <row r="2678">
          <cell r="C2678">
            <v>2670</v>
          </cell>
          <cell r="D2678">
            <v>1997</v>
          </cell>
          <cell r="E2678" t="str">
            <v>BLUEWATER POWER DISTRIBUTION CORPORATION</v>
          </cell>
          <cell r="F2678">
            <v>337363</v>
          </cell>
          <cell r="G2678">
            <v>-140335</v>
          </cell>
          <cell r="H2678">
            <v>197028</v>
          </cell>
        </row>
        <row r="2679">
          <cell r="C2679">
            <v>2671</v>
          </cell>
          <cell r="D2679">
            <v>1997</v>
          </cell>
          <cell r="E2679" t="str">
            <v>BLUEWATER POWER DISTRIBUTION CORPORATION</v>
          </cell>
          <cell r="F2679">
            <v>173375</v>
          </cell>
          <cell r="G2679">
            <v>-62965</v>
          </cell>
          <cell r="H2679">
            <v>110410</v>
          </cell>
        </row>
        <row r="2680">
          <cell r="C2680">
            <v>2672</v>
          </cell>
          <cell r="D2680">
            <v>1997</v>
          </cell>
          <cell r="E2680" t="str">
            <v>BLUEWATER POWER DISTRIBUTION CORPORATION</v>
          </cell>
          <cell r="F2680">
            <v>1005111</v>
          </cell>
          <cell r="G2680">
            <v>-457562</v>
          </cell>
          <cell r="H2680">
            <v>547549</v>
          </cell>
        </row>
        <row r="2681">
          <cell r="C2681">
            <v>2673</v>
          </cell>
          <cell r="D2681">
            <v>1997</v>
          </cell>
          <cell r="E2681" t="str">
            <v>BLUEWATER POWER DISTRIBUTION CORPORATION</v>
          </cell>
          <cell r="F2681">
            <v>3926974</v>
          </cell>
          <cell r="G2681">
            <v>-1879826</v>
          </cell>
          <cell r="H2681">
            <v>2047148</v>
          </cell>
        </row>
        <row r="2682">
          <cell r="C2682">
            <v>2674</v>
          </cell>
          <cell r="D2682">
            <v>1997</v>
          </cell>
          <cell r="E2682" t="str">
            <v>BLUEWATER POWER DISTRIBUTION CORPORATION</v>
          </cell>
          <cell r="F2682">
            <v>1170724</v>
          </cell>
          <cell r="G2682">
            <v>-407299</v>
          </cell>
          <cell r="H2682">
            <v>763425</v>
          </cell>
        </row>
        <row r="2683">
          <cell r="C2683">
            <v>2675</v>
          </cell>
          <cell r="D2683">
            <v>1997</v>
          </cell>
          <cell r="E2683" t="str">
            <v>COOPERATIVE HYDRO EMBRUN INC.</v>
          </cell>
          <cell r="F2683">
            <v>2238369</v>
          </cell>
          <cell r="G2683">
            <v>-1029288</v>
          </cell>
          <cell r="H2683">
            <v>1209081</v>
          </cell>
        </row>
        <row r="2684">
          <cell r="C2684">
            <v>2676</v>
          </cell>
          <cell r="D2684">
            <v>1997</v>
          </cell>
          <cell r="E2684" t="str">
            <v>ENERSOURCE HYDRO MISSISSAUGA INC.</v>
          </cell>
          <cell r="F2684">
            <v>500454142</v>
          </cell>
          <cell r="G2684">
            <v>-164249596</v>
          </cell>
          <cell r="H2684">
            <v>336204546</v>
          </cell>
        </row>
        <row r="2685">
          <cell r="C2685">
            <v>2677</v>
          </cell>
          <cell r="D2685">
            <v>1997</v>
          </cell>
          <cell r="E2685" t="str">
            <v>ERIE THAMES POWERLINES CORPORATION</v>
          </cell>
          <cell r="F2685">
            <v>1426739</v>
          </cell>
          <cell r="G2685">
            <v>-639287</v>
          </cell>
          <cell r="H2685">
            <v>787452</v>
          </cell>
        </row>
        <row r="2686">
          <cell r="C2686">
            <v>2678</v>
          </cell>
          <cell r="D2686">
            <v>1997</v>
          </cell>
          <cell r="E2686" t="str">
            <v>ERIE THAMES POWERLINES CORPORATION</v>
          </cell>
          <cell r="F2686">
            <v>8331716</v>
          </cell>
          <cell r="G2686">
            <v>-4792088</v>
          </cell>
          <cell r="H2686">
            <v>3539628</v>
          </cell>
        </row>
        <row r="2687">
          <cell r="C2687">
            <v>2679</v>
          </cell>
          <cell r="D2687">
            <v>1997</v>
          </cell>
          <cell r="E2687" t="str">
            <v>ERIE THAMES POWERLINES CORPORATION</v>
          </cell>
          <cell r="F2687">
            <v>1996783</v>
          </cell>
          <cell r="G2687">
            <v>-790821</v>
          </cell>
          <cell r="H2687">
            <v>1205962</v>
          </cell>
        </row>
        <row r="2688">
          <cell r="C2688">
            <v>2680</v>
          </cell>
          <cell r="D2688">
            <v>1997</v>
          </cell>
          <cell r="E2688" t="str">
            <v>ERIE THAMES POWERLINES CORPORATION</v>
          </cell>
          <cell r="F2688">
            <v>453544</v>
          </cell>
          <cell r="G2688">
            <v>-275819</v>
          </cell>
          <cell r="H2688">
            <v>177725</v>
          </cell>
        </row>
        <row r="2689">
          <cell r="C2689">
            <v>2681</v>
          </cell>
          <cell r="D2689">
            <v>1997</v>
          </cell>
          <cell r="E2689" t="str">
            <v>ERIE THAMES POWERLINES CORPORATION</v>
          </cell>
          <cell r="F2689">
            <v>1364602</v>
          </cell>
          <cell r="G2689">
            <v>-504733</v>
          </cell>
          <cell r="H2689">
            <v>859869</v>
          </cell>
        </row>
        <row r="2690">
          <cell r="C2690">
            <v>2682</v>
          </cell>
          <cell r="D2690">
            <v>1997</v>
          </cell>
          <cell r="E2690" t="str">
            <v>ESPANOLA REGIONAL HYDRO DISTRIBUTION CORPORATION</v>
          </cell>
          <cell r="F2690">
            <v>820036</v>
          </cell>
          <cell r="G2690">
            <v>-510485</v>
          </cell>
          <cell r="H2690">
            <v>309551</v>
          </cell>
        </row>
        <row r="2691">
          <cell r="C2691">
            <v>2683</v>
          </cell>
          <cell r="D2691">
            <v>1997</v>
          </cell>
          <cell r="E2691" t="str">
            <v>FESTIVAL HYDRO INC.</v>
          </cell>
          <cell r="F2691">
            <v>434514</v>
          </cell>
          <cell r="G2691">
            <v>-194207</v>
          </cell>
          <cell r="H2691">
            <v>240307</v>
          </cell>
        </row>
        <row r="2692">
          <cell r="C2692">
            <v>2684</v>
          </cell>
          <cell r="D2692">
            <v>1997</v>
          </cell>
          <cell r="E2692" t="str">
            <v>FESTIVAL HYDRO INC.</v>
          </cell>
          <cell r="F2692">
            <v>202976</v>
          </cell>
          <cell r="G2692">
            <v>-102705</v>
          </cell>
          <cell r="H2692">
            <v>100271</v>
          </cell>
        </row>
        <row r="2693">
          <cell r="C2693">
            <v>2685</v>
          </cell>
          <cell r="D2693">
            <v>1997</v>
          </cell>
          <cell r="E2693" t="str">
            <v>FESTIVAL HYDRO INC.</v>
          </cell>
          <cell r="F2693">
            <v>520233</v>
          </cell>
          <cell r="G2693">
            <v>-363653</v>
          </cell>
          <cell r="H2693">
            <v>156580</v>
          </cell>
        </row>
        <row r="2694">
          <cell r="C2694">
            <v>2686</v>
          </cell>
          <cell r="D2694">
            <v>1997</v>
          </cell>
          <cell r="E2694" t="str">
            <v>FESTIVAL HYDRO INC.</v>
          </cell>
          <cell r="F2694">
            <v>1681859</v>
          </cell>
          <cell r="G2694">
            <v>-935186</v>
          </cell>
          <cell r="H2694">
            <v>746673</v>
          </cell>
        </row>
        <row r="2695">
          <cell r="C2695">
            <v>2687</v>
          </cell>
          <cell r="D2695">
            <v>1997</v>
          </cell>
          <cell r="E2695" t="str">
            <v>FESTIVAL HYDRO INC.</v>
          </cell>
          <cell r="F2695">
            <v>3988056</v>
          </cell>
          <cell r="G2695">
            <v>-1998644</v>
          </cell>
          <cell r="H2695">
            <v>1989412</v>
          </cell>
        </row>
        <row r="2696">
          <cell r="C2696">
            <v>2688</v>
          </cell>
          <cell r="D2696">
            <v>1997</v>
          </cell>
          <cell r="E2696" t="str">
            <v>FESTIVAL HYDRO INC.</v>
          </cell>
          <cell r="F2696">
            <v>451476</v>
          </cell>
          <cell r="G2696">
            <v>-251297</v>
          </cell>
          <cell r="H2696">
            <v>200179</v>
          </cell>
        </row>
        <row r="2697">
          <cell r="C2697">
            <v>2689</v>
          </cell>
          <cell r="D2697">
            <v>1997</v>
          </cell>
          <cell r="E2697" t="str">
            <v>GEORGIAN BAY ENERGY INC.</v>
          </cell>
          <cell r="F2697">
            <v>243708</v>
          </cell>
          <cell r="G2697">
            <v>-125184</v>
          </cell>
          <cell r="H2697">
            <v>118524</v>
          </cell>
        </row>
        <row r="2698">
          <cell r="C2698">
            <v>2690</v>
          </cell>
          <cell r="D2698">
            <v>1997</v>
          </cell>
          <cell r="E2698" t="str">
            <v>GREATER SUDBURY HYDRO INC.</v>
          </cell>
          <cell r="F2698">
            <v>2705269</v>
          </cell>
          <cell r="G2698">
            <v>-1418582</v>
          </cell>
          <cell r="H2698">
            <v>1286687</v>
          </cell>
        </row>
        <row r="2699">
          <cell r="C2699">
            <v>2691</v>
          </cell>
          <cell r="D2699">
            <v>1997</v>
          </cell>
          <cell r="E2699" t="str">
            <v>GREATER SUDBURY HYDRO INC.</v>
          </cell>
          <cell r="F2699">
            <v>1292942</v>
          </cell>
          <cell r="G2699">
            <v>-550158</v>
          </cell>
          <cell r="H2699">
            <v>742784</v>
          </cell>
        </row>
        <row r="2700">
          <cell r="C2700">
            <v>2692</v>
          </cell>
          <cell r="D2700">
            <v>1997</v>
          </cell>
          <cell r="E2700" t="str">
            <v>GUELPH HYDRO ELECTRIC SYSTEMS INC.</v>
          </cell>
          <cell r="F2700">
            <v>1061316</v>
          </cell>
          <cell r="G2700">
            <v>-377611</v>
          </cell>
          <cell r="H2700">
            <v>683705</v>
          </cell>
        </row>
        <row r="2701">
          <cell r="C2701">
            <v>2693</v>
          </cell>
          <cell r="D2701">
            <v>1997</v>
          </cell>
          <cell r="E2701" t="str">
            <v>HALDIMAND COUNTY HYDRO INC.</v>
          </cell>
          <cell r="F2701">
            <v>7281891</v>
          </cell>
          <cell r="G2701">
            <v>-2883873</v>
          </cell>
          <cell r="H2701">
            <v>4398018</v>
          </cell>
        </row>
        <row r="2702">
          <cell r="C2702">
            <v>2694</v>
          </cell>
          <cell r="D2702">
            <v>1997</v>
          </cell>
          <cell r="E2702" t="str">
            <v>HALDIMAND COUNTY HYDRO INC.</v>
          </cell>
          <cell r="F2702">
            <v>7567465</v>
          </cell>
          <cell r="G2702">
            <v>-3641459</v>
          </cell>
          <cell r="H2702">
            <v>3926006</v>
          </cell>
        </row>
        <row r="2703">
          <cell r="C2703">
            <v>2695</v>
          </cell>
          <cell r="D2703">
            <v>1997</v>
          </cell>
          <cell r="E2703" t="str">
            <v>HORIZON UTILITIES CORPORATION</v>
          </cell>
          <cell r="F2703">
            <v>16010766</v>
          </cell>
          <cell r="G2703">
            <v>-6437563</v>
          </cell>
          <cell r="H2703">
            <v>9573203</v>
          </cell>
        </row>
        <row r="2704">
          <cell r="C2704">
            <v>2696</v>
          </cell>
          <cell r="D2704">
            <v>1997</v>
          </cell>
          <cell r="E2704" t="str">
            <v>HORIZON UTILITIES CORPORATION</v>
          </cell>
          <cell r="F2704">
            <v>2205243</v>
          </cell>
          <cell r="G2704">
            <v>-1030931</v>
          </cell>
          <cell r="H2704">
            <v>1174312</v>
          </cell>
        </row>
        <row r="2705">
          <cell r="C2705">
            <v>2697</v>
          </cell>
          <cell r="D2705">
            <v>1997</v>
          </cell>
          <cell r="E2705" t="str">
            <v>HORIZON UTILITIES CORPORATION</v>
          </cell>
          <cell r="F2705">
            <v>40875293</v>
          </cell>
          <cell r="G2705">
            <v>-16909909</v>
          </cell>
          <cell r="H2705">
            <v>23965384</v>
          </cell>
        </row>
        <row r="2706">
          <cell r="C2706">
            <v>2698</v>
          </cell>
          <cell r="D2706">
            <v>1997</v>
          </cell>
          <cell r="E2706" t="str">
            <v>HORIZON UTILITIES CORPORATION</v>
          </cell>
          <cell r="F2706">
            <v>209901848</v>
          </cell>
          <cell r="G2706">
            <v>-84522977</v>
          </cell>
          <cell r="H2706">
            <v>125378871</v>
          </cell>
        </row>
        <row r="2707">
          <cell r="C2707">
            <v>2699</v>
          </cell>
          <cell r="D2707">
            <v>1997</v>
          </cell>
          <cell r="E2707" t="str">
            <v>HORIZON UTILITIES CORPORATION</v>
          </cell>
          <cell r="F2707">
            <v>80933998</v>
          </cell>
          <cell r="G2707">
            <v>-39959463</v>
          </cell>
          <cell r="H2707">
            <v>40974535</v>
          </cell>
        </row>
        <row r="2708">
          <cell r="C2708">
            <v>2700</v>
          </cell>
          <cell r="D2708">
            <v>1997</v>
          </cell>
          <cell r="E2708" t="str">
            <v>HYDRO ONE NETWORKS INC.</v>
          </cell>
          <cell r="F2708">
            <v>642647</v>
          </cell>
          <cell r="G2708">
            <v>-239931</v>
          </cell>
          <cell r="H2708">
            <v>402716</v>
          </cell>
        </row>
        <row r="2709">
          <cell r="C2709">
            <v>2701</v>
          </cell>
          <cell r="D2709">
            <v>1997</v>
          </cell>
          <cell r="E2709" t="str">
            <v>HYDRO ONE NETWORKS INC.</v>
          </cell>
          <cell r="F2709">
            <v>161873</v>
          </cell>
          <cell r="G2709">
            <v>-38677</v>
          </cell>
          <cell r="H2709">
            <v>123196</v>
          </cell>
        </row>
        <row r="2710">
          <cell r="C2710">
            <v>2702</v>
          </cell>
          <cell r="D2710">
            <v>1997</v>
          </cell>
          <cell r="E2710" t="str">
            <v>HYDRO ONE NETWORKS INC.</v>
          </cell>
          <cell r="F2710">
            <v>5762606</v>
          </cell>
          <cell r="G2710">
            <v>-3224356</v>
          </cell>
          <cell r="H2710">
            <v>2538250</v>
          </cell>
        </row>
        <row r="2711">
          <cell r="C2711">
            <v>2703</v>
          </cell>
          <cell r="D2711">
            <v>1997</v>
          </cell>
          <cell r="E2711" t="str">
            <v>HYDRO ONE NETWORKS INC.</v>
          </cell>
          <cell r="F2711">
            <v>719911</v>
          </cell>
          <cell r="G2711">
            <v>-213358</v>
          </cell>
          <cell r="H2711">
            <v>506553</v>
          </cell>
        </row>
        <row r="2712">
          <cell r="C2712">
            <v>2704</v>
          </cell>
          <cell r="D2712">
            <v>1997</v>
          </cell>
          <cell r="E2712" t="str">
            <v>HYDRO ONE NETWORKS INC.</v>
          </cell>
          <cell r="F2712">
            <v>1094789</v>
          </cell>
          <cell r="G2712">
            <v>-328237</v>
          </cell>
          <cell r="H2712">
            <v>766552</v>
          </cell>
        </row>
        <row r="2713">
          <cell r="C2713">
            <v>2705</v>
          </cell>
          <cell r="D2713">
            <v>1997</v>
          </cell>
          <cell r="E2713" t="str">
            <v>HYDRO ONE NETWORKS INC.</v>
          </cell>
          <cell r="F2713">
            <v>554853</v>
          </cell>
          <cell r="G2713">
            <v>-244264</v>
          </cell>
          <cell r="H2713">
            <v>310589</v>
          </cell>
        </row>
        <row r="2714">
          <cell r="C2714">
            <v>2706</v>
          </cell>
          <cell r="D2714">
            <v>1997</v>
          </cell>
          <cell r="E2714" t="str">
            <v>HYDRO ONE NETWORKS INC.</v>
          </cell>
          <cell r="F2714">
            <v>2592775</v>
          </cell>
          <cell r="G2714">
            <v>-1173630</v>
          </cell>
          <cell r="H2714">
            <v>1419145</v>
          </cell>
        </row>
        <row r="2715">
          <cell r="C2715">
            <v>2707</v>
          </cell>
          <cell r="D2715">
            <v>1997</v>
          </cell>
          <cell r="E2715" t="str">
            <v>HYDRO ONE NETWORKS INC.</v>
          </cell>
          <cell r="F2715">
            <v>3466390</v>
          </cell>
          <cell r="G2715">
            <v>-1566638</v>
          </cell>
          <cell r="H2715">
            <v>1899752</v>
          </cell>
        </row>
        <row r="2716">
          <cell r="C2716">
            <v>2708</v>
          </cell>
          <cell r="D2716">
            <v>1997</v>
          </cell>
          <cell r="E2716" t="str">
            <v>HYDRO ONE NETWORKS INC.</v>
          </cell>
          <cell r="F2716">
            <v>15758180</v>
          </cell>
          <cell r="G2716">
            <v>-8997115</v>
          </cell>
          <cell r="H2716">
            <v>6761065</v>
          </cell>
        </row>
        <row r="2717">
          <cell r="C2717">
            <v>2709</v>
          </cell>
          <cell r="D2717">
            <v>1997</v>
          </cell>
          <cell r="E2717" t="str">
            <v>HYDRO ONE NETWORKS INC.</v>
          </cell>
          <cell r="F2717">
            <v>8001809</v>
          </cell>
          <cell r="G2717">
            <v>-3661766</v>
          </cell>
          <cell r="H2717">
            <v>4340043</v>
          </cell>
        </row>
        <row r="2718">
          <cell r="C2718">
            <v>2710</v>
          </cell>
          <cell r="D2718">
            <v>1997</v>
          </cell>
          <cell r="E2718" t="str">
            <v>HYDRO ONE NETWORKS INC.</v>
          </cell>
          <cell r="F2718">
            <v>979608</v>
          </cell>
          <cell r="G2718">
            <v>-491795</v>
          </cell>
          <cell r="H2718">
            <v>487813</v>
          </cell>
        </row>
        <row r="2719">
          <cell r="C2719">
            <v>2711</v>
          </cell>
          <cell r="D2719">
            <v>1997</v>
          </cell>
          <cell r="E2719" t="str">
            <v>HYDRO ONE NETWORKS INC.</v>
          </cell>
          <cell r="F2719">
            <v>1432369</v>
          </cell>
          <cell r="G2719">
            <v>-669609</v>
          </cell>
          <cell r="H2719">
            <v>762760</v>
          </cell>
        </row>
        <row r="2720">
          <cell r="C2720">
            <v>2712</v>
          </cell>
          <cell r="D2720">
            <v>1997</v>
          </cell>
          <cell r="E2720" t="str">
            <v>HYDRO ONE NETWORKS INC.</v>
          </cell>
          <cell r="F2720">
            <v>534974</v>
          </cell>
          <cell r="G2720">
            <v>-305410</v>
          </cell>
          <cell r="H2720">
            <v>229564</v>
          </cell>
        </row>
        <row r="2721">
          <cell r="C2721">
            <v>2713</v>
          </cell>
          <cell r="D2721">
            <v>1997</v>
          </cell>
          <cell r="E2721" t="str">
            <v>HYDRO ONE NETWORKS INC.</v>
          </cell>
          <cell r="F2721">
            <v>5516190</v>
          </cell>
          <cell r="G2721">
            <v>-3108428</v>
          </cell>
          <cell r="H2721">
            <v>2407762</v>
          </cell>
        </row>
        <row r="2722">
          <cell r="C2722">
            <v>2714</v>
          </cell>
          <cell r="D2722">
            <v>1997</v>
          </cell>
          <cell r="E2722" t="str">
            <v>HYDRO ONE NETWORKS INC.</v>
          </cell>
          <cell r="F2722">
            <v>896006</v>
          </cell>
          <cell r="G2722">
            <v>-361936</v>
          </cell>
          <cell r="H2722">
            <v>534070</v>
          </cell>
        </row>
        <row r="2723">
          <cell r="C2723">
            <v>2715</v>
          </cell>
          <cell r="D2723">
            <v>1997</v>
          </cell>
          <cell r="E2723" t="str">
            <v>HYDRO ONE NETWORKS INC.</v>
          </cell>
          <cell r="F2723">
            <v>4057635</v>
          </cell>
          <cell r="G2723">
            <v>-2007861</v>
          </cell>
          <cell r="H2723">
            <v>2049774</v>
          </cell>
        </row>
        <row r="2724">
          <cell r="C2724">
            <v>2716</v>
          </cell>
          <cell r="D2724">
            <v>1997</v>
          </cell>
          <cell r="E2724" t="str">
            <v>HYDRO ONE NETWORKS INC.</v>
          </cell>
          <cell r="F2724">
            <v>914052</v>
          </cell>
          <cell r="G2724">
            <v>-499859</v>
          </cell>
          <cell r="H2724">
            <v>414193</v>
          </cell>
        </row>
        <row r="2725">
          <cell r="C2725">
            <v>2717</v>
          </cell>
          <cell r="D2725">
            <v>1997</v>
          </cell>
          <cell r="E2725" t="str">
            <v>HYDRO ONE NETWORKS INC.</v>
          </cell>
          <cell r="F2725">
            <v>1237216</v>
          </cell>
          <cell r="G2725">
            <v>-540381</v>
          </cell>
          <cell r="H2725">
            <v>696835</v>
          </cell>
        </row>
        <row r="2726">
          <cell r="C2726">
            <v>2718</v>
          </cell>
          <cell r="D2726">
            <v>1997</v>
          </cell>
          <cell r="E2726" t="str">
            <v>HYDRO ONE NETWORKS INC.</v>
          </cell>
          <cell r="F2726">
            <v>2055190</v>
          </cell>
          <cell r="G2726">
            <v>-962191</v>
          </cell>
          <cell r="H2726">
            <v>1092999</v>
          </cell>
        </row>
        <row r="2727">
          <cell r="C2727">
            <v>2719</v>
          </cell>
          <cell r="D2727">
            <v>1997</v>
          </cell>
          <cell r="E2727" t="str">
            <v>HYDRO ONE NETWORKS INC.</v>
          </cell>
          <cell r="F2727">
            <v>2967194</v>
          </cell>
          <cell r="G2727">
            <v>-1178288</v>
          </cell>
          <cell r="H2727">
            <v>1788906</v>
          </cell>
        </row>
        <row r="2728">
          <cell r="C2728">
            <v>2720</v>
          </cell>
          <cell r="D2728">
            <v>1997</v>
          </cell>
          <cell r="E2728" t="str">
            <v>HYDRO ONE NETWORKS INC.</v>
          </cell>
          <cell r="F2728">
            <v>1270474</v>
          </cell>
          <cell r="G2728">
            <v>-482243</v>
          </cell>
          <cell r="H2728">
            <v>788231</v>
          </cell>
        </row>
        <row r="2729">
          <cell r="C2729">
            <v>2721</v>
          </cell>
          <cell r="D2729">
            <v>1997</v>
          </cell>
          <cell r="E2729" t="str">
            <v>HYDRO ONE NETWORKS INC.</v>
          </cell>
          <cell r="F2729">
            <v>2388040</v>
          </cell>
          <cell r="G2729">
            <v>-1045381</v>
          </cell>
          <cell r="H2729">
            <v>1342659</v>
          </cell>
        </row>
        <row r="2730">
          <cell r="C2730">
            <v>2722</v>
          </cell>
          <cell r="D2730">
            <v>1997</v>
          </cell>
          <cell r="E2730" t="str">
            <v>HYDRO ONE NETWORKS INC.</v>
          </cell>
          <cell r="F2730">
            <v>2333371</v>
          </cell>
          <cell r="G2730">
            <v>-1185150</v>
          </cell>
          <cell r="H2730">
            <v>1148221</v>
          </cell>
        </row>
        <row r="2731">
          <cell r="C2731">
            <v>2723</v>
          </cell>
          <cell r="D2731">
            <v>1997</v>
          </cell>
          <cell r="E2731" t="str">
            <v>HYDRO ONE NETWORKS INC.</v>
          </cell>
          <cell r="F2731">
            <v>1323713</v>
          </cell>
          <cell r="G2731">
            <v>-646305</v>
          </cell>
          <cell r="H2731">
            <v>677408</v>
          </cell>
        </row>
        <row r="2732">
          <cell r="C2732">
            <v>2724</v>
          </cell>
          <cell r="D2732">
            <v>1997</v>
          </cell>
          <cell r="E2732" t="str">
            <v>HYDRO ONE NETWORKS INC.</v>
          </cell>
          <cell r="F2732">
            <v>1769974</v>
          </cell>
          <cell r="G2732">
            <v>-679619</v>
          </cell>
          <cell r="H2732">
            <v>1090355</v>
          </cell>
        </row>
        <row r="2733">
          <cell r="C2733">
            <v>2725</v>
          </cell>
          <cell r="D2733">
            <v>1997</v>
          </cell>
          <cell r="E2733" t="str">
            <v>HYDRO ONE NETWORKS INC.</v>
          </cell>
          <cell r="F2733">
            <v>1246710</v>
          </cell>
          <cell r="G2733">
            <v>-473174</v>
          </cell>
          <cell r="H2733">
            <v>773536</v>
          </cell>
        </row>
        <row r="2734">
          <cell r="C2734">
            <v>2726</v>
          </cell>
          <cell r="D2734">
            <v>1997</v>
          </cell>
          <cell r="E2734" t="str">
            <v>HYDRO ONE NETWORKS INC.</v>
          </cell>
          <cell r="F2734">
            <v>924730</v>
          </cell>
          <cell r="G2734">
            <v>-375487</v>
          </cell>
          <cell r="H2734">
            <v>549243</v>
          </cell>
        </row>
        <row r="2735">
          <cell r="C2735">
            <v>2727</v>
          </cell>
          <cell r="D2735">
            <v>1997</v>
          </cell>
          <cell r="E2735" t="str">
            <v>HYDRO ONE NETWORKS INC.</v>
          </cell>
          <cell r="F2735">
            <v>693205</v>
          </cell>
          <cell r="G2735">
            <v>-229307</v>
          </cell>
          <cell r="H2735">
            <v>463898</v>
          </cell>
        </row>
        <row r="2736">
          <cell r="C2736">
            <v>2728</v>
          </cell>
          <cell r="D2736">
            <v>1997</v>
          </cell>
          <cell r="E2736" t="str">
            <v>HYDRO ONE NETWORKS INC.</v>
          </cell>
          <cell r="F2736">
            <v>793549</v>
          </cell>
          <cell r="G2736">
            <v>-448794</v>
          </cell>
          <cell r="H2736">
            <v>344755</v>
          </cell>
        </row>
        <row r="2737">
          <cell r="C2737">
            <v>2729</v>
          </cell>
          <cell r="D2737">
            <v>1997</v>
          </cell>
          <cell r="E2737" t="str">
            <v>HYDRO ONE NETWORKS INC.</v>
          </cell>
          <cell r="F2737">
            <v>142576</v>
          </cell>
          <cell r="G2737">
            <v>-84495</v>
          </cell>
          <cell r="H2737">
            <v>58081</v>
          </cell>
        </row>
        <row r="2738">
          <cell r="C2738">
            <v>2730</v>
          </cell>
          <cell r="D2738">
            <v>1997</v>
          </cell>
          <cell r="E2738" t="str">
            <v>HYDRO ONE NETWORKS INC.</v>
          </cell>
          <cell r="F2738">
            <v>761477</v>
          </cell>
          <cell r="G2738">
            <v>-385803</v>
          </cell>
          <cell r="H2738">
            <v>375674</v>
          </cell>
        </row>
        <row r="2739">
          <cell r="C2739">
            <v>2731</v>
          </cell>
          <cell r="D2739">
            <v>1997</v>
          </cell>
          <cell r="E2739" t="str">
            <v>HYDRO ONE NETWORKS INC.</v>
          </cell>
          <cell r="F2739">
            <v>692191</v>
          </cell>
          <cell r="G2739">
            <v>-353527</v>
          </cell>
          <cell r="H2739">
            <v>338664</v>
          </cell>
        </row>
        <row r="2740">
          <cell r="C2740">
            <v>2732</v>
          </cell>
          <cell r="D2740">
            <v>1997</v>
          </cell>
          <cell r="E2740" t="str">
            <v>HYDRO ONE NETWORKS INC.</v>
          </cell>
          <cell r="F2740">
            <v>314228</v>
          </cell>
          <cell r="G2740">
            <v>-160812</v>
          </cell>
          <cell r="H2740">
            <v>153416</v>
          </cell>
        </row>
        <row r="2741">
          <cell r="C2741">
            <v>2733</v>
          </cell>
          <cell r="D2741">
            <v>1997</v>
          </cell>
          <cell r="E2741" t="str">
            <v>HYDRO ONE NETWORKS INC.</v>
          </cell>
          <cell r="F2741">
            <v>15132391</v>
          </cell>
          <cell r="G2741">
            <v>-7599288</v>
          </cell>
          <cell r="H2741">
            <v>7533103</v>
          </cell>
        </row>
        <row r="2742">
          <cell r="C2742">
            <v>2734</v>
          </cell>
          <cell r="D2742">
            <v>1997</v>
          </cell>
          <cell r="E2742" t="str">
            <v>HYDRO ONE NETWORKS INC.</v>
          </cell>
          <cell r="F2742">
            <v>205443</v>
          </cell>
          <cell r="G2742">
            <v>-56419</v>
          </cell>
          <cell r="H2742">
            <v>149024</v>
          </cell>
        </row>
        <row r="2743">
          <cell r="C2743">
            <v>2735</v>
          </cell>
          <cell r="D2743">
            <v>1997</v>
          </cell>
          <cell r="E2743" t="str">
            <v>HYDRO ONE NETWORKS INC.</v>
          </cell>
          <cell r="F2743">
            <v>928882</v>
          </cell>
          <cell r="G2743">
            <v>-418195</v>
          </cell>
          <cell r="H2743">
            <v>510687</v>
          </cell>
        </row>
        <row r="2744">
          <cell r="C2744">
            <v>2736</v>
          </cell>
          <cell r="D2744">
            <v>1997</v>
          </cell>
          <cell r="E2744" t="str">
            <v>HYDRO ONE NETWORKS INC.</v>
          </cell>
          <cell r="F2744">
            <v>1243959</v>
          </cell>
          <cell r="G2744">
            <v>-644389</v>
          </cell>
          <cell r="H2744">
            <v>599570</v>
          </cell>
        </row>
        <row r="2745">
          <cell r="C2745">
            <v>2737</v>
          </cell>
          <cell r="D2745">
            <v>1997</v>
          </cell>
          <cell r="E2745" t="str">
            <v>HYDRO ONE NETWORKS INC.</v>
          </cell>
          <cell r="F2745">
            <v>892833</v>
          </cell>
          <cell r="G2745">
            <v>-423975</v>
          </cell>
          <cell r="H2745">
            <v>468858</v>
          </cell>
        </row>
        <row r="2746">
          <cell r="C2746">
            <v>2738</v>
          </cell>
          <cell r="D2746">
            <v>1997</v>
          </cell>
          <cell r="E2746" t="str">
            <v>HYDRO ONE NETWORKS INC.</v>
          </cell>
          <cell r="F2746">
            <v>4655900</v>
          </cell>
          <cell r="G2746">
            <v>-2451296</v>
          </cell>
          <cell r="H2746">
            <v>2204604</v>
          </cell>
        </row>
        <row r="2747">
          <cell r="C2747">
            <v>2739</v>
          </cell>
          <cell r="D2747">
            <v>1997</v>
          </cell>
          <cell r="E2747" t="str">
            <v>HYDRO ONE NETWORKS INC.</v>
          </cell>
          <cell r="F2747">
            <v>1239799</v>
          </cell>
          <cell r="G2747">
            <v>-527404</v>
          </cell>
          <cell r="H2747">
            <v>712395</v>
          </cell>
        </row>
        <row r="2748">
          <cell r="C2748">
            <v>2740</v>
          </cell>
          <cell r="D2748">
            <v>1997</v>
          </cell>
          <cell r="E2748" t="str">
            <v>HYDRO ONE NETWORKS INC.</v>
          </cell>
          <cell r="F2748">
            <v>3548808</v>
          </cell>
          <cell r="G2748">
            <v>-1780391</v>
          </cell>
          <cell r="H2748">
            <v>1768417</v>
          </cell>
        </row>
        <row r="2749">
          <cell r="C2749">
            <v>2741</v>
          </cell>
          <cell r="D2749">
            <v>1997</v>
          </cell>
          <cell r="E2749" t="str">
            <v>HYDRO ONE NETWORKS INC.</v>
          </cell>
          <cell r="F2749">
            <v>2817314</v>
          </cell>
          <cell r="G2749">
            <v>-1290145</v>
          </cell>
          <cell r="H2749">
            <v>1527169</v>
          </cell>
        </row>
        <row r="2750">
          <cell r="C2750">
            <v>2742</v>
          </cell>
          <cell r="D2750">
            <v>1997</v>
          </cell>
          <cell r="E2750" t="str">
            <v>HYDRO ONE NETWORKS INC.</v>
          </cell>
          <cell r="F2750">
            <v>5124674</v>
          </cell>
          <cell r="G2750">
            <v>-1966683</v>
          </cell>
          <cell r="H2750">
            <v>3157991</v>
          </cell>
        </row>
        <row r="2751">
          <cell r="C2751">
            <v>2743</v>
          </cell>
          <cell r="D2751">
            <v>1997</v>
          </cell>
          <cell r="E2751" t="str">
            <v>HYDRO ONE NETWORKS INC.</v>
          </cell>
          <cell r="F2751">
            <v>888568</v>
          </cell>
          <cell r="G2751">
            <v>-505006</v>
          </cell>
          <cell r="H2751">
            <v>383562</v>
          </cell>
        </row>
        <row r="2752">
          <cell r="C2752">
            <v>2744</v>
          </cell>
          <cell r="D2752">
            <v>1997</v>
          </cell>
          <cell r="E2752" t="str">
            <v>HYDRO ONE NETWORKS INC.</v>
          </cell>
          <cell r="F2752">
            <v>788216</v>
          </cell>
          <cell r="G2752">
            <v>-330883</v>
          </cell>
          <cell r="H2752">
            <v>457333</v>
          </cell>
        </row>
        <row r="2753">
          <cell r="C2753">
            <v>2745</v>
          </cell>
          <cell r="D2753">
            <v>1997</v>
          </cell>
          <cell r="E2753" t="str">
            <v>HYDRO ONE NETWORKS INC.</v>
          </cell>
          <cell r="F2753">
            <v>3022139</v>
          </cell>
          <cell r="G2753">
            <v>-1557282</v>
          </cell>
          <cell r="H2753">
            <v>1464857</v>
          </cell>
        </row>
        <row r="2754">
          <cell r="C2754">
            <v>2746</v>
          </cell>
          <cell r="D2754">
            <v>1997</v>
          </cell>
          <cell r="E2754" t="str">
            <v>HYDRO ONE NETWORKS INC.</v>
          </cell>
          <cell r="F2754">
            <v>6127286</v>
          </cell>
          <cell r="G2754">
            <v>-2536887</v>
          </cell>
          <cell r="H2754">
            <v>3590399</v>
          </cell>
        </row>
        <row r="2755">
          <cell r="C2755">
            <v>2747</v>
          </cell>
          <cell r="D2755">
            <v>1997</v>
          </cell>
          <cell r="E2755" t="str">
            <v>HYDRO ONE NETWORKS INC.</v>
          </cell>
          <cell r="F2755">
            <v>435238</v>
          </cell>
          <cell r="G2755">
            <v>-205765</v>
          </cell>
          <cell r="H2755">
            <v>229473</v>
          </cell>
        </row>
        <row r="2756">
          <cell r="C2756">
            <v>2748</v>
          </cell>
          <cell r="D2756">
            <v>1997</v>
          </cell>
          <cell r="E2756" t="str">
            <v>HYDRO ONE NETWORKS INC.</v>
          </cell>
          <cell r="F2756">
            <v>557067</v>
          </cell>
          <cell r="G2756">
            <v>-190917</v>
          </cell>
          <cell r="H2756">
            <v>366150</v>
          </cell>
        </row>
        <row r="2757">
          <cell r="C2757">
            <v>2749</v>
          </cell>
          <cell r="D2757">
            <v>1997</v>
          </cell>
          <cell r="E2757" t="str">
            <v>HYDRO ONE NETWORKS INC.</v>
          </cell>
          <cell r="F2757">
            <v>4522437</v>
          </cell>
          <cell r="G2757">
            <v>-2027683</v>
          </cell>
          <cell r="H2757">
            <v>2494754</v>
          </cell>
        </row>
        <row r="2758">
          <cell r="C2758">
            <v>2750</v>
          </cell>
          <cell r="D2758">
            <v>1997</v>
          </cell>
          <cell r="E2758" t="str">
            <v>HYDRO ONE NETWORKS INC.</v>
          </cell>
          <cell r="F2758">
            <v>1429015</v>
          </cell>
          <cell r="G2758">
            <v>-411861</v>
          </cell>
          <cell r="H2758">
            <v>1017154</v>
          </cell>
        </row>
        <row r="2759">
          <cell r="C2759">
            <v>2751</v>
          </cell>
          <cell r="D2759">
            <v>1997</v>
          </cell>
          <cell r="E2759" t="str">
            <v>HYDRO ONE NETWORKS INC.</v>
          </cell>
          <cell r="F2759">
            <v>841507</v>
          </cell>
          <cell r="G2759">
            <v>-449920</v>
          </cell>
          <cell r="H2759">
            <v>391587</v>
          </cell>
        </row>
        <row r="2760">
          <cell r="C2760">
            <v>2752</v>
          </cell>
          <cell r="D2760">
            <v>1997</v>
          </cell>
          <cell r="E2760" t="str">
            <v>HYDRO ONE NETWORKS INC.</v>
          </cell>
          <cell r="F2760">
            <v>6478025</v>
          </cell>
          <cell r="G2760">
            <v>-4061109</v>
          </cell>
          <cell r="H2760">
            <v>2416916</v>
          </cell>
        </row>
        <row r="2761">
          <cell r="C2761">
            <v>2753</v>
          </cell>
          <cell r="D2761">
            <v>1997</v>
          </cell>
          <cell r="E2761" t="str">
            <v>HYDRO ONE NETWORKS INC.</v>
          </cell>
          <cell r="F2761">
            <v>829788</v>
          </cell>
          <cell r="G2761">
            <v>-438244</v>
          </cell>
          <cell r="H2761">
            <v>391544</v>
          </cell>
        </row>
        <row r="2762">
          <cell r="C2762">
            <v>2754</v>
          </cell>
          <cell r="D2762">
            <v>1997</v>
          </cell>
          <cell r="E2762" t="str">
            <v>HYDRO ONE NETWORKS INC.</v>
          </cell>
          <cell r="F2762">
            <v>1360925</v>
          </cell>
          <cell r="G2762">
            <v>-660224</v>
          </cell>
          <cell r="H2762">
            <v>700701</v>
          </cell>
        </row>
        <row r="2763">
          <cell r="C2763">
            <v>2755</v>
          </cell>
          <cell r="D2763">
            <v>1997</v>
          </cell>
          <cell r="E2763" t="str">
            <v>HYDRO ONE NETWORKS INC.</v>
          </cell>
          <cell r="F2763">
            <v>1703847</v>
          </cell>
          <cell r="G2763">
            <v>-572159</v>
          </cell>
          <cell r="H2763">
            <v>1131688</v>
          </cell>
        </row>
        <row r="2764">
          <cell r="C2764">
            <v>2756</v>
          </cell>
          <cell r="D2764">
            <v>1997</v>
          </cell>
          <cell r="E2764" t="str">
            <v>HYDRO ONE NETWORKS INC.</v>
          </cell>
          <cell r="F2764">
            <v>5658637</v>
          </cell>
          <cell r="G2764">
            <v>-2394741</v>
          </cell>
          <cell r="H2764">
            <v>3263896</v>
          </cell>
        </row>
        <row r="2765">
          <cell r="C2765">
            <v>2757</v>
          </cell>
          <cell r="D2765">
            <v>1997</v>
          </cell>
          <cell r="E2765" t="str">
            <v>HYDRO ONE NETWORKS INC.</v>
          </cell>
          <cell r="F2765">
            <v>2557931</v>
          </cell>
          <cell r="G2765">
            <v>-1180630</v>
          </cell>
          <cell r="H2765">
            <v>1377301</v>
          </cell>
        </row>
        <row r="2766">
          <cell r="C2766">
            <v>2758</v>
          </cell>
          <cell r="D2766">
            <v>1997</v>
          </cell>
          <cell r="E2766" t="str">
            <v>HYDRO ONE NETWORKS INC.</v>
          </cell>
          <cell r="F2766">
            <v>4247128</v>
          </cell>
          <cell r="G2766">
            <v>-2069243</v>
          </cell>
          <cell r="H2766">
            <v>2177885</v>
          </cell>
        </row>
        <row r="2767">
          <cell r="C2767">
            <v>2759</v>
          </cell>
          <cell r="D2767">
            <v>1997</v>
          </cell>
          <cell r="E2767" t="str">
            <v>HYDRO ONE NETWORKS INC.</v>
          </cell>
          <cell r="F2767">
            <v>2375613</v>
          </cell>
          <cell r="G2767">
            <v>-1422188</v>
          </cell>
          <cell r="H2767">
            <v>953425</v>
          </cell>
        </row>
        <row r="2768">
          <cell r="C2768">
            <v>2760</v>
          </cell>
          <cell r="D2768">
            <v>1997</v>
          </cell>
          <cell r="E2768" t="str">
            <v>HYDRO ONE NETWORKS INC.</v>
          </cell>
          <cell r="F2768">
            <v>1251647</v>
          </cell>
          <cell r="G2768">
            <v>-679738</v>
          </cell>
          <cell r="H2768">
            <v>571909</v>
          </cell>
        </row>
        <row r="2769">
          <cell r="C2769">
            <v>2761</v>
          </cell>
          <cell r="D2769">
            <v>1997</v>
          </cell>
          <cell r="E2769" t="str">
            <v>HYDRO ONE NETWORKS INC.</v>
          </cell>
          <cell r="F2769">
            <v>669537</v>
          </cell>
          <cell r="G2769">
            <v>-261439</v>
          </cell>
          <cell r="H2769">
            <v>408098</v>
          </cell>
        </row>
        <row r="2770">
          <cell r="C2770">
            <v>2762</v>
          </cell>
          <cell r="D2770">
            <v>1997</v>
          </cell>
          <cell r="E2770" t="str">
            <v>HYDRO ONE NETWORKS INC.</v>
          </cell>
          <cell r="F2770">
            <v>370336</v>
          </cell>
          <cell r="G2770">
            <v>-131699</v>
          </cell>
          <cell r="H2770">
            <v>238637</v>
          </cell>
        </row>
        <row r="2771">
          <cell r="C2771">
            <v>2763</v>
          </cell>
          <cell r="D2771">
            <v>1997</v>
          </cell>
          <cell r="E2771" t="str">
            <v>HYDRO ONE NETWORKS INC.</v>
          </cell>
          <cell r="F2771">
            <v>940800</v>
          </cell>
          <cell r="G2771">
            <v>-551245</v>
          </cell>
          <cell r="H2771">
            <v>389555</v>
          </cell>
        </row>
        <row r="2772">
          <cell r="C2772">
            <v>2764</v>
          </cell>
          <cell r="D2772">
            <v>1997</v>
          </cell>
          <cell r="E2772" t="str">
            <v>HYDRO ONE NETWORKS INC.</v>
          </cell>
          <cell r="F2772">
            <v>126167</v>
          </cell>
          <cell r="G2772">
            <v>-55848</v>
          </cell>
          <cell r="H2772">
            <v>70319</v>
          </cell>
        </row>
        <row r="2773">
          <cell r="C2773">
            <v>2765</v>
          </cell>
          <cell r="D2773">
            <v>1997</v>
          </cell>
          <cell r="E2773" t="str">
            <v>HYDRO ONE NETWORKS INC.</v>
          </cell>
          <cell r="F2773">
            <v>13078160</v>
          </cell>
          <cell r="G2773">
            <v>-6724603</v>
          </cell>
          <cell r="H2773">
            <v>6353557</v>
          </cell>
        </row>
        <row r="2774">
          <cell r="C2774">
            <v>2766</v>
          </cell>
          <cell r="D2774">
            <v>1997</v>
          </cell>
          <cell r="E2774" t="str">
            <v>HYDRO ONE NETWORKS INC.</v>
          </cell>
          <cell r="F2774">
            <v>689924</v>
          </cell>
          <cell r="G2774">
            <v>-267845</v>
          </cell>
          <cell r="H2774">
            <v>422079</v>
          </cell>
        </row>
        <row r="2775">
          <cell r="C2775">
            <v>2767</v>
          </cell>
          <cell r="D2775">
            <v>1997</v>
          </cell>
          <cell r="E2775" t="str">
            <v>HYDRO ONE NETWORKS INC.</v>
          </cell>
          <cell r="F2775">
            <v>1029132</v>
          </cell>
          <cell r="G2775">
            <v>-693894</v>
          </cell>
          <cell r="H2775">
            <v>335238</v>
          </cell>
        </row>
        <row r="2776">
          <cell r="C2776">
            <v>2768</v>
          </cell>
          <cell r="D2776">
            <v>1997</v>
          </cell>
          <cell r="E2776" t="str">
            <v>HYDRO ONE NETWORKS INC.</v>
          </cell>
          <cell r="F2776">
            <v>135627</v>
          </cell>
          <cell r="G2776">
            <v>-48067</v>
          </cell>
          <cell r="H2776">
            <v>87560</v>
          </cell>
        </row>
        <row r="2777">
          <cell r="C2777">
            <v>2769</v>
          </cell>
          <cell r="D2777">
            <v>1997</v>
          </cell>
          <cell r="E2777" t="str">
            <v>HYDRO ONE NETWORKS INC.</v>
          </cell>
          <cell r="F2777">
            <v>533181</v>
          </cell>
          <cell r="G2777">
            <v>-288082</v>
          </cell>
          <cell r="H2777">
            <v>245099</v>
          </cell>
        </row>
        <row r="2778">
          <cell r="C2778">
            <v>2770</v>
          </cell>
          <cell r="D2778">
            <v>1997</v>
          </cell>
          <cell r="E2778" t="str">
            <v>HYDRO ONE NETWORKS INC.</v>
          </cell>
          <cell r="F2778">
            <v>6556283</v>
          </cell>
          <cell r="G2778">
            <v>-2922612</v>
          </cell>
          <cell r="H2778">
            <v>3633671</v>
          </cell>
        </row>
        <row r="2779">
          <cell r="C2779">
            <v>2771</v>
          </cell>
          <cell r="D2779">
            <v>1997</v>
          </cell>
          <cell r="E2779" t="str">
            <v>HYDRO ONE NETWORKS INC.</v>
          </cell>
          <cell r="F2779">
            <v>226855</v>
          </cell>
          <cell r="G2779">
            <v>-161466</v>
          </cell>
          <cell r="H2779">
            <v>65389</v>
          </cell>
        </row>
        <row r="2780">
          <cell r="C2780">
            <v>2772</v>
          </cell>
          <cell r="D2780">
            <v>1997</v>
          </cell>
          <cell r="E2780" t="str">
            <v>HYDRO ONE NETWORKS INC.</v>
          </cell>
          <cell r="F2780">
            <v>829379</v>
          </cell>
          <cell r="G2780">
            <v>-436654</v>
          </cell>
          <cell r="H2780">
            <v>392725</v>
          </cell>
        </row>
        <row r="2781">
          <cell r="C2781">
            <v>2773</v>
          </cell>
          <cell r="D2781">
            <v>1997</v>
          </cell>
          <cell r="E2781" t="str">
            <v>HYDRO OTTAWA LIMITED</v>
          </cell>
          <cell r="F2781">
            <v>2245780</v>
          </cell>
          <cell r="G2781">
            <v>-924713</v>
          </cell>
          <cell r="H2781">
            <v>1321067</v>
          </cell>
        </row>
        <row r="2782">
          <cell r="C2782">
            <v>2774</v>
          </cell>
          <cell r="D2782">
            <v>1997</v>
          </cell>
          <cell r="E2782" t="str">
            <v>HYDRO OTTAWA LIMITED</v>
          </cell>
          <cell r="F2782">
            <v>2090404</v>
          </cell>
          <cell r="G2782">
            <v>-915600</v>
          </cell>
          <cell r="H2782">
            <v>1174804</v>
          </cell>
        </row>
        <row r="2783">
          <cell r="C2783">
            <v>2775</v>
          </cell>
          <cell r="D2783">
            <v>1997</v>
          </cell>
          <cell r="E2783" t="str">
            <v>HYDRO OTTAWA LIMITED</v>
          </cell>
          <cell r="F2783">
            <v>49647867</v>
          </cell>
          <cell r="G2783">
            <v>-19354279</v>
          </cell>
          <cell r="H2783">
            <v>30293588</v>
          </cell>
        </row>
        <row r="2784">
          <cell r="C2784">
            <v>2776</v>
          </cell>
          <cell r="D2784">
            <v>1997</v>
          </cell>
          <cell r="E2784" t="str">
            <v>HYDRO OTTAWA LIMITED</v>
          </cell>
          <cell r="F2784">
            <v>78159724</v>
          </cell>
          <cell r="G2784">
            <v>-34642527</v>
          </cell>
          <cell r="H2784">
            <v>43517197</v>
          </cell>
        </row>
        <row r="2785">
          <cell r="C2785">
            <v>2777</v>
          </cell>
          <cell r="D2785">
            <v>1997</v>
          </cell>
          <cell r="E2785" t="str">
            <v>HYDRO OTTAWA LIMITED</v>
          </cell>
          <cell r="F2785">
            <v>73164525</v>
          </cell>
          <cell r="G2785">
            <v>-29219763</v>
          </cell>
          <cell r="H2785">
            <v>43944762</v>
          </cell>
        </row>
        <row r="2786">
          <cell r="C2786">
            <v>2778</v>
          </cell>
          <cell r="D2786">
            <v>1997</v>
          </cell>
          <cell r="E2786" t="str">
            <v>LAKEFRONT UTILITIES INC.</v>
          </cell>
          <cell r="F2786">
            <v>1434460</v>
          </cell>
          <cell r="G2786">
            <v>-828636</v>
          </cell>
          <cell r="H2786">
            <v>605824</v>
          </cell>
        </row>
        <row r="2787">
          <cell r="C2787">
            <v>2779</v>
          </cell>
          <cell r="D2787">
            <v>1997</v>
          </cell>
          <cell r="E2787" t="str">
            <v>LAKELAND POWER DISTRIBUTION LTD.</v>
          </cell>
          <cell r="F2787">
            <v>673259</v>
          </cell>
          <cell r="G2787">
            <v>-409091</v>
          </cell>
          <cell r="H2787">
            <v>264168</v>
          </cell>
        </row>
        <row r="2788">
          <cell r="C2788">
            <v>2780</v>
          </cell>
          <cell r="D2788">
            <v>1997</v>
          </cell>
          <cell r="E2788" t="str">
            <v>LAKELAND POWER DISTRIBUTION LTD.</v>
          </cell>
          <cell r="F2788">
            <v>4641419</v>
          </cell>
          <cell r="G2788">
            <v>-2081446</v>
          </cell>
          <cell r="H2788">
            <v>2559973</v>
          </cell>
        </row>
        <row r="2789">
          <cell r="C2789">
            <v>2781</v>
          </cell>
          <cell r="D2789">
            <v>1997</v>
          </cell>
          <cell r="E2789" t="str">
            <v>LAKELAND POWER DISTRIBUTION LTD.</v>
          </cell>
          <cell r="F2789">
            <v>339013</v>
          </cell>
          <cell r="G2789">
            <v>-172335</v>
          </cell>
          <cell r="H2789">
            <v>166678</v>
          </cell>
        </row>
        <row r="2790">
          <cell r="C2790">
            <v>2782</v>
          </cell>
          <cell r="D2790">
            <v>1997</v>
          </cell>
          <cell r="E2790" t="str">
            <v>LAKELAND POWER DISTRIBUTION LTD.</v>
          </cell>
          <cell r="F2790">
            <v>860088</v>
          </cell>
          <cell r="G2790">
            <v>-426495</v>
          </cell>
          <cell r="H2790">
            <v>433593</v>
          </cell>
        </row>
        <row r="2791">
          <cell r="C2791">
            <v>2783</v>
          </cell>
          <cell r="D2791">
            <v>1997</v>
          </cell>
          <cell r="E2791" t="str">
            <v>LONDON HYDRO INC.</v>
          </cell>
          <cell r="F2791">
            <v>197474395</v>
          </cell>
          <cell r="G2791">
            <v>-86442528</v>
          </cell>
          <cell r="H2791">
            <v>111031867</v>
          </cell>
        </row>
        <row r="2792">
          <cell r="C2792">
            <v>2784</v>
          </cell>
          <cell r="D2792">
            <v>1997</v>
          </cell>
          <cell r="E2792" t="str">
            <v>MIDDLESEX POWER DISTRIBUTION CORPORATION</v>
          </cell>
          <cell r="F2792">
            <v>598333</v>
          </cell>
          <cell r="G2792">
            <v>-315608</v>
          </cell>
          <cell r="H2792">
            <v>282725</v>
          </cell>
        </row>
        <row r="2793">
          <cell r="C2793">
            <v>2785</v>
          </cell>
          <cell r="D2793">
            <v>1997</v>
          </cell>
          <cell r="E2793" t="str">
            <v>MIDDLESEX POWER DISTRIBUTION CORPORATION</v>
          </cell>
          <cell r="F2793">
            <v>145043</v>
          </cell>
          <cell r="G2793">
            <v>-68332</v>
          </cell>
          <cell r="H2793">
            <v>76711</v>
          </cell>
        </row>
        <row r="2794">
          <cell r="C2794">
            <v>2786</v>
          </cell>
          <cell r="D2794">
            <v>1997</v>
          </cell>
          <cell r="E2794" t="str">
            <v>MIDDLESEX POWER DISTRIBUTION CORPORATION</v>
          </cell>
          <cell r="F2794">
            <v>704987</v>
          </cell>
          <cell r="G2794">
            <v>-399222</v>
          </cell>
          <cell r="H2794">
            <v>305765</v>
          </cell>
        </row>
        <row r="2795">
          <cell r="C2795">
            <v>2787</v>
          </cell>
          <cell r="D2795">
            <v>1997</v>
          </cell>
          <cell r="E2795" t="str">
            <v>MIDDLESEX POWER DISTRIBUTION CORPORATION</v>
          </cell>
          <cell r="F2795">
            <v>1039099</v>
          </cell>
          <cell r="G2795">
            <v>-381979</v>
          </cell>
          <cell r="H2795">
            <v>657120</v>
          </cell>
        </row>
        <row r="2796">
          <cell r="C2796">
            <v>2788</v>
          </cell>
          <cell r="D2796">
            <v>1997</v>
          </cell>
          <cell r="E2796" t="str">
            <v>NIAGARA PENINSULA ENERGY INC.</v>
          </cell>
          <cell r="F2796">
            <v>68021315</v>
          </cell>
          <cell r="G2796">
            <v>-25725754</v>
          </cell>
          <cell r="H2796">
            <v>42295561</v>
          </cell>
        </row>
        <row r="2797">
          <cell r="C2797">
            <v>2789</v>
          </cell>
          <cell r="D2797">
            <v>1997</v>
          </cell>
          <cell r="E2797" t="str">
            <v>NORFOLK POWER DISTRIBUTION INC.</v>
          </cell>
          <cell r="F2797">
            <v>3515214</v>
          </cell>
          <cell r="G2797">
            <v>-1850924</v>
          </cell>
          <cell r="H2797">
            <v>1664290</v>
          </cell>
        </row>
        <row r="2798">
          <cell r="C2798">
            <v>2790</v>
          </cell>
          <cell r="D2798">
            <v>1997</v>
          </cell>
          <cell r="E2798" t="str">
            <v>NORFOLK POWER DISTRIBUTION INC.</v>
          </cell>
          <cell r="F2798">
            <v>13792267</v>
          </cell>
          <cell r="G2798">
            <v>-6494399</v>
          </cell>
          <cell r="H2798">
            <v>7297868</v>
          </cell>
        </row>
        <row r="2799">
          <cell r="C2799">
            <v>2791</v>
          </cell>
          <cell r="D2799">
            <v>1997</v>
          </cell>
          <cell r="E2799" t="str">
            <v>NORTHERN ONTARIO WIRES INC.</v>
          </cell>
          <cell r="F2799">
            <v>2008094</v>
          </cell>
          <cell r="G2799">
            <v>-908418</v>
          </cell>
          <cell r="H2799">
            <v>1099676</v>
          </cell>
        </row>
        <row r="2800">
          <cell r="C2800">
            <v>2792</v>
          </cell>
          <cell r="D2800">
            <v>1997</v>
          </cell>
          <cell r="E2800" t="str">
            <v>NORTHERN ONTARIO WIRES INC.</v>
          </cell>
          <cell r="F2800">
            <v>3999085</v>
          </cell>
          <cell r="G2800">
            <v>-2200427</v>
          </cell>
          <cell r="H2800">
            <v>1798658</v>
          </cell>
        </row>
        <row r="2801">
          <cell r="C2801">
            <v>2793</v>
          </cell>
          <cell r="D2801">
            <v>1997</v>
          </cell>
          <cell r="E2801" t="str">
            <v>OTTAWA RIVER POWER CORPORATION</v>
          </cell>
          <cell r="F2801">
            <v>523468</v>
          </cell>
          <cell r="G2801">
            <v>-281214</v>
          </cell>
          <cell r="H2801">
            <v>242254</v>
          </cell>
        </row>
        <row r="2802">
          <cell r="C2802">
            <v>2794</v>
          </cell>
          <cell r="D2802">
            <v>1997</v>
          </cell>
          <cell r="E2802" t="str">
            <v>OTTAWA RIVER POWER CORPORATION</v>
          </cell>
          <cell r="F2802">
            <v>521470</v>
          </cell>
          <cell r="G2802">
            <v>-227863</v>
          </cell>
          <cell r="H2802">
            <v>293607</v>
          </cell>
        </row>
        <row r="2803">
          <cell r="C2803">
            <v>2795</v>
          </cell>
          <cell r="D2803">
            <v>1997</v>
          </cell>
          <cell r="E2803" t="str">
            <v>OTTAWA RIVER POWER CORPORATION</v>
          </cell>
          <cell r="F2803">
            <v>3250951</v>
          </cell>
          <cell r="G2803">
            <v>-2449718</v>
          </cell>
          <cell r="H2803">
            <v>801233</v>
          </cell>
        </row>
        <row r="2804">
          <cell r="C2804">
            <v>2796</v>
          </cell>
          <cell r="D2804">
            <v>1997</v>
          </cell>
          <cell r="E2804" t="str">
            <v>NIAGARA PENINSULA ENERGY INC.</v>
          </cell>
          <cell r="F2804">
            <v>1868670</v>
          </cell>
          <cell r="G2804">
            <v>-666794</v>
          </cell>
          <cell r="H2804">
            <v>1201876</v>
          </cell>
        </row>
        <row r="2805">
          <cell r="C2805">
            <v>2797</v>
          </cell>
          <cell r="D2805">
            <v>1997</v>
          </cell>
          <cell r="E2805" t="str">
            <v>NIAGARA PENINSULA ENERGY INC.</v>
          </cell>
          <cell r="F2805">
            <v>677106</v>
          </cell>
          <cell r="G2805">
            <v>-359331</v>
          </cell>
          <cell r="H2805">
            <v>317775</v>
          </cell>
        </row>
        <row r="2806">
          <cell r="C2806">
            <v>2798</v>
          </cell>
          <cell r="D2806">
            <v>1997</v>
          </cell>
          <cell r="E2806" t="str">
            <v>PETERBOROUGH DISTRIBUTION INCORPORATED</v>
          </cell>
          <cell r="F2806">
            <v>705960</v>
          </cell>
          <cell r="G2806">
            <v>-335452</v>
          </cell>
          <cell r="H2806">
            <v>370508</v>
          </cell>
        </row>
        <row r="2807">
          <cell r="C2807">
            <v>2799</v>
          </cell>
          <cell r="D2807">
            <v>1997</v>
          </cell>
          <cell r="E2807" t="str">
            <v>PETERBOROUGH DISTRIBUTION INCORPORATED</v>
          </cell>
          <cell r="F2807">
            <v>2189356</v>
          </cell>
          <cell r="G2807">
            <v>-1100855</v>
          </cell>
          <cell r="H2807">
            <v>1088501</v>
          </cell>
        </row>
        <row r="2808">
          <cell r="C2808">
            <v>2800</v>
          </cell>
          <cell r="D2808">
            <v>1997</v>
          </cell>
          <cell r="E2808" t="str">
            <v>POWERSTREAM INC.</v>
          </cell>
          <cell r="F2808">
            <v>33023856</v>
          </cell>
          <cell r="G2808">
            <v>-12351273</v>
          </cell>
          <cell r="H2808">
            <v>20672583</v>
          </cell>
        </row>
        <row r="2809">
          <cell r="C2809">
            <v>2801</v>
          </cell>
          <cell r="D2809">
            <v>1997</v>
          </cell>
          <cell r="E2809" t="str">
            <v>POWERSTREAM INC.</v>
          </cell>
          <cell r="F2809">
            <v>165342013</v>
          </cell>
          <cell r="G2809">
            <v>-63173797</v>
          </cell>
          <cell r="H2809">
            <v>102168216</v>
          </cell>
        </row>
        <row r="2810">
          <cell r="C2810">
            <v>2802</v>
          </cell>
          <cell r="D2810">
            <v>1997</v>
          </cell>
          <cell r="E2810" t="str">
            <v>POWERSTREAM INC.</v>
          </cell>
          <cell r="F2810">
            <v>181932834</v>
          </cell>
          <cell r="G2810">
            <v>-77008961</v>
          </cell>
          <cell r="H2810">
            <v>104923873</v>
          </cell>
        </row>
        <row r="2811">
          <cell r="C2811">
            <v>2803</v>
          </cell>
          <cell r="D2811">
            <v>1997</v>
          </cell>
          <cell r="E2811" t="str">
            <v>POWERSTREAM INC.</v>
          </cell>
          <cell r="F2811">
            <v>128192482</v>
          </cell>
          <cell r="G2811">
            <v>-43440799</v>
          </cell>
          <cell r="H2811">
            <v>84751683</v>
          </cell>
        </row>
        <row r="2812">
          <cell r="C2812">
            <v>2804</v>
          </cell>
          <cell r="D2812">
            <v>1997</v>
          </cell>
          <cell r="E2812" t="str">
            <v>RIDEAU ST. LAWRENCE DISTRIBUTION INC.</v>
          </cell>
          <cell r="F2812">
            <v>1837588</v>
          </cell>
          <cell r="G2812">
            <v>-895066</v>
          </cell>
          <cell r="H2812">
            <v>942522</v>
          </cell>
        </row>
        <row r="2813">
          <cell r="C2813">
            <v>2805</v>
          </cell>
          <cell r="D2813">
            <v>1997</v>
          </cell>
          <cell r="E2813" t="str">
            <v>VERIDIAN CONNECTIONS INC.</v>
          </cell>
          <cell r="F2813">
            <v>22734052</v>
          </cell>
          <cell r="G2813">
            <v>-10953301</v>
          </cell>
          <cell r="H2813">
            <v>11780751</v>
          </cell>
        </row>
        <row r="2814">
          <cell r="C2814">
            <v>2806</v>
          </cell>
          <cell r="D2814">
            <v>1997</v>
          </cell>
          <cell r="E2814" t="str">
            <v>VERIDIAN CONNECTIONS INC.</v>
          </cell>
          <cell r="F2814">
            <v>22557776</v>
          </cell>
          <cell r="G2814">
            <v>-9147251</v>
          </cell>
          <cell r="H2814">
            <v>13410525</v>
          </cell>
        </row>
        <row r="2815">
          <cell r="C2815">
            <v>2807</v>
          </cell>
          <cell r="D2815">
            <v>1997</v>
          </cell>
          <cell r="E2815" t="str">
            <v>VERIDIAN CONNECTIONS INC.</v>
          </cell>
          <cell r="F2815">
            <v>4393699</v>
          </cell>
          <cell r="G2815">
            <v>-2239623</v>
          </cell>
          <cell r="H2815">
            <v>2154076</v>
          </cell>
        </row>
        <row r="2816">
          <cell r="C2816">
            <v>2808</v>
          </cell>
          <cell r="D2816">
            <v>1997</v>
          </cell>
          <cell r="E2816" t="str">
            <v>VERIDIAN CONNECTIONS INC.</v>
          </cell>
          <cell r="F2816">
            <v>57651923</v>
          </cell>
          <cell r="G2816">
            <v>-22524523</v>
          </cell>
          <cell r="H2816">
            <v>35127400</v>
          </cell>
        </row>
        <row r="2817">
          <cell r="C2817">
            <v>2809</v>
          </cell>
          <cell r="D2817">
            <v>1997</v>
          </cell>
          <cell r="E2817" t="str">
            <v>VERIDIAN CONNECTIONS INC.</v>
          </cell>
          <cell r="F2817">
            <v>9454697</v>
          </cell>
          <cell r="G2817">
            <v>-5388045</v>
          </cell>
          <cell r="H2817">
            <v>4066652</v>
          </cell>
        </row>
        <row r="2818">
          <cell r="C2818">
            <v>2810</v>
          </cell>
          <cell r="D2818">
            <v>1997</v>
          </cell>
          <cell r="E2818" t="str">
            <v>VERIDIAN CONNECTIONS INC.</v>
          </cell>
          <cell r="F2818">
            <v>3237566</v>
          </cell>
          <cell r="G2818">
            <v>-1739562</v>
          </cell>
          <cell r="H2818">
            <v>1498004</v>
          </cell>
        </row>
        <row r="2819">
          <cell r="C2819">
            <v>2811</v>
          </cell>
          <cell r="D2819">
            <v>1997</v>
          </cell>
          <cell r="E2819" t="str">
            <v>VERIDIAN CONNECTIONS INC.</v>
          </cell>
          <cell r="F2819">
            <v>2264202</v>
          </cell>
          <cell r="G2819">
            <v>-875120</v>
          </cell>
          <cell r="H2819">
            <v>1389082</v>
          </cell>
        </row>
        <row r="2820">
          <cell r="C2820">
            <v>2812</v>
          </cell>
          <cell r="D2820">
            <v>1997</v>
          </cell>
          <cell r="E2820" t="str">
            <v>WELLINGTON NORTH POWER INC.</v>
          </cell>
          <cell r="F2820">
            <v>145154</v>
          </cell>
          <cell r="G2820">
            <v>-60589</v>
          </cell>
          <cell r="H2820">
            <v>84565</v>
          </cell>
        </row>
        <row r="2821">
          <cell r="C2821">
            <v>2813</v>
          </cell>
          <cell r="D2821">
            <v>1997</v>
          </cell>
          <cell r="E2821" t="str">
            <v>WESTARIO POWER INC.</v>
          </cell>
          <cell r="F2821">
            <v>4261227</v>
          </cell>
          <cell r="G2821">
            <v>-1280587</v>
          </cell>
          <cell r="H2821">
            <v>2980640</v>
          </cell>
        </row>
        <row r="2822">
          <cell r="C2822">
            <v>2814</v>
          </cell>
          <cell r="D2822">
            <v>1997</v>
          </cell>
          <cell r="E2822" t="str">
            <v>WESTARIO POWER INC.</v>
          </cell>
          <cell r="F2822">
            <v>5619837</v>
          </cell>
          <cell r="G2822">
            <v>-2640991</v>
          </cell>
          <cell r="H2822">
            <v>2978846</v>
          </cell>
        </row>
        <row r="2823">
          <cell r="C2823">
            <v>2815</v>
          </cell>
          <cell r="D2823">
            <v>1997</v>
          </cell>
          <cell r="E2823" t="str">
            <v>WESTARIO POWER INC.</v>
          </cell>
          <cell r="F2823">
            <v>4187569</v>
          </cell>
          <cell r="G2823">
            <v>-2087782</v>
          </cell>
          <cell r="H2823">
            <v>2099787</v>
          </cell>
        </row>
        <row r="2824">
          <cell r="C2824">
            <v>2816</v>
          </cell>
          <cell r="D2824">
            <v>1997</v>
          </cell>
          <cell r="E2824" t="str">
            <v>WESTARIO POWER INC.</v>
          </cell>
          <cell r="F2824">
            <v>3184981</v>
          </cell>
          <cell r="G2824">
            <v>-1536077</v>
          </cell>
          <cell r="H2824">
            <v>1648904</v>
          </cell>
        </row>
        <row r="2825">
          <cell r="C2825">
            <v>2817</v>
          </cell>
          <cell r="D2825">
            <v>1997</v>
          </cell>
          <cell r="E2825" t="str">
            <v>VERIDIAN CONNECTIONS INC.</v>
          </cell>
          <cell r="F2825">
            <v>51838869</v>
          </cell>
          <cell r="G2825">
            <v>-18918746</v>
          </cell>
          <cell r="H2825">
            <v>32920123</v>
          </cell>
        </row>
        <row r="2826">
          <cell r="C2826">
            <v>2818</v>
          </cell>
          <cell r="D2826">
            <v>1997</v>
          </cell>
          <cell r="E2826" t="str">
            <v>ANCASTER HYDRO-ELECTRIC COMMISSION</v>
          </cell>
          <cell r="F2826">
            <v>3504598</v>
          </cell>
          <cell r="G2826">
            <v>-1734940</v>
          </cell>
          <cell r="H2826">
            <v>1769658</v>
          </cell>
        </row>
        <row r="2827">
          <cell r="C2827">
            <v>2819</v>
          </cell>
          <cell r="D2827">
            <v>1997</v>
          </cell>
          <cell r="E2827" t="str">
            <v>ATIKOKAN HYDRO INC.</v>
          </cell>
          <cell r="F2827">
            <v>5028780</v>
          </cell>
          <cell r="G2827">
            <v>-2620538</v>
          </cell>
          <cell r="H2827">
            <v>2408242</v>
          </cell>
        </row>
        <row r="2828">
          <cell r="C2828">
            <v>2820</v>
          </cell>
          <cell r="D2828">
            <v>1997</v>
          </cell>
          <cell r="E2828" t="str">
            <v>AURORA HYDRO CONNECTIONS LIMITED</v>
          </cell>
          <cell r="F2828">
            <v>33023856</v>
          </cell>
          <cell r="G2828">
            <v>-12351273</v>
          </cell>
          <cell r="H2828">
            <v>20672583</v>
          </cell>
        </row>
        <row r="2829">
          <cell r="C2829">
            <v>2821</v>
          </cell>
          <cell r="D2829">
            <v>1997</v>
          </cell>
          <cell r="E2829" t="str">
            <v>AYLMER PUBLIC UTILITIES COMMISSION</v>
          </cell>
          <cell r="F2829">
            <v>3697603</v>
          </cell>
          <cell r="G2829">
            <v>-1565807</v>
          </cell>
          <cell r="H2829">
            <v>2131796</v>
          </cell>
        </row>
        <row r="2830">
          <cell r="C2830">
            <v>2822</v>
          </cell>
          <cell r="D2830">
            <v>1997</v>
          </cell>
          <cell r="E2830" t="str">
            <v>BLUE MOUNTAINS HYDRO SERVICES COMPANY INC.</v>
          </cell>
          <cell r="F2830">
            <v>2059412</v>
          </cell>
          <cell r="G2830">
            <v>-1018832</v>
          </cell>
          <cell r="H2830">
            <v>1040580</v>
          </cell>
        </row>
        <row r="2831">
          <cell r="C2831">
            <v>2823</v>
          </cell>
          <cell r="D2831">
            <v>1997</v>
          </cell>
          <cell r="E2831" t="str">
            <v>BOARD OF LIGHT &amp; HEAT COMM. OF THE CITY OF GUELPH</v>
          </cell>
          <cell r="F2831">
            <v>93282750</v>
          </cell>
          <cell r="G2831">
            <v>-34686412</v>
          </cell>
          <cell r="H2831">
            <v>58596338</v>
          </cell>
        </row>
        <row r="2832">
          <cell r="C2832">
            <v>2824</v>
          </cell>
          <cell r="D2832">
            <v>1997</v>
          </cell>
          <cell r="E2832" t="str">
            <v>BRADFORD WEST GWILLIMBURY PUBLIC UTILITIES COMMISSION</v>
          </cell>
          <cell r="F2832">
            <v>8985339</v>
          </cell>
          <cell r="G2832">
            <v>-3950618</v>
          </cell>
          <cell r="H2832">
            <v>5034721</v>
          </cell>
        </row>
        <row r="2833">
          <cell r="C2833">
            <v>2825</v>
          </cell>
          <cell r="D2833">
            <v>1997</v>
          </cell>
          <cell r="E2833" t="str">
            <v>BROCK HYDRO-ELECTRIC COMMISSION</v>
          </cell>
          <cell r="F2833">
            <v>2915961</v>
          </cell>
          <cell r="G2833">
            <v>-1306789</v>
          </cell>
          <cell r="H2833">
            <v>1609172</v>
          </cell>
        </row>
        <row r="2834">
          <cell r="C2834">
            <v>2826</v>
          </cell>
          <cell r="D2834">
            <v>1997</v>
          </cell>
          <cell r="E2834" t="str">
            <v>BURLINGTON HYDRO INC.</v>
          </cell>
          <cell r="F2834">
            <v>207165268</v>
          </cell>
          <cell r="G2834">
            <v>-95006666</v>
          </cell>
          <cell r="H2834">
            <v>112158602</v>
          </cell>
        </row>
        <row r="2835">
          <cell r="C2835">
            <v>2827</v>
          </cell>
          <cell r="D2835">
            <v>1997</v>
          </cell>
          <cell r="E2835" t="str">
            <v>CAMBRIDGE AND NORTH DUMFRIES HYDRO INC.</v>
          </cell>
          <cell r="F2835">
            <v>155719316</v>
          </cell>
          <cell r="G2835">
            <v>-61309992</v>
          </cell>
          <cell r="H2835">
            <v>94409324</v>
          </cell>
        </row>
        <row r="2836">
          <cell r="C2836">
            <v>2828</v>
          </cell>
          <cell r="D2836">
            <v>1997</v>
          </cell>
          <cell r="E2836" t="str">
            <v>CHAPLEAU PUBLIC UTILITIES CORPORATION</v>
          </cell>
          <cell r="F2836">
            <v>3941370</v>
          </cell>
          <cell r="G2836">
            <v>-2144352</v>
          </cell>
          <cell r="H2836">
            <v>1797018</v>
          </cell>
        </row>
        <row r="2837">
          <cell r="C2837">
            <v>2829</v>
          </cell>
          <cell r="D2837">
            <v>1997</v>
          </cell>
          <cell r="E2837" t="str">
            <v>CLEARVIEW HYDRO ELECTRIC COMMISSION</v>
          </cell>
          <cell r="F2837">
            <v>3009858</v>
          </cell>
          <cell r="G2837">
            <v>-1564726</v>
          </cell>
          <cell r="H2837">
            <v>1445132</v>
          </cell>
        </row>
        <row r="2838">
          <cell r="C2838">
            <v>2830</v>
          </cell>
          <cell r="D2838">
            <v>1997</v>
          </cell>
          <cell r="E2838" t="str">
            <v>CLINTON POWER CORPORATION</v>
          </cell>
          <cell r="F2838">
            <v>4309284</v>
          </cell>
          <cell r="G2838">
            <v>-2275224</v>
          </cell>
          <cell r="H2838">
            <v>2034060</v>
          </cell>
        </row>
        <row r="2839">
          <cell r="C2839">
            <v>2831</v>
          </cell>
          <cell r="D2839">
            <v>1997</v>
          </cell>
          <cell r="E2839" t="str">
            <v>COCHRANE POWER CORPORATION</v>
          </cell>
          <cell r="F2839">
            <v>3359764</v>
          </cell>
          <cell r="G2839">
            <v>-1943325</v>
          </cell>
          <cell r="H2839">
            <v>1416439</v>
          </cell>
        </row>
        <row r="2840">
          <cell r="C2840">
            <v>2832</v>
          </cell>
          <cell r="D2840">
            <v>1997</v>
          </cell>
          <cell r="E2840" t="str">
            <v>COTTAM HYDRO-ELECTRIC SYSTEM</v>
          </cell>
          <cell r="F2840">
            <v>1047402</v>
          </cell>
          <cell r="G2840">
            <v>-457846</v>
          </cell>
          <cell r="H2840">
            <v>589556</v>
          </cell>
        </row>
        <row r="2841">
          <cell r="C2841">
            <v>2833</v>
          </cell>
          <cell r="D2841">
            <v>1997</v>
          </cell>
          <cell r="E2841" t="str">
            <v>CHATHAM-KENT HYDRO INC.</v>
          </cell>
          <cell r="F2841">
            <v>1655261</v>
          </cell>
          <cell r="G2841">
            <v>-998706</v>
          </cell>
          <cell r="H2841">
            <v>656555</v>
          </cell>
        </row>
        <row r="2842">
          <cell r="C2842">
            <v>2834</v>
          </cell>
          <cell r="D2842">
            <v>1997</v>
          </cell>
          <cell r="E2842" t="str">
            <v>NA</v>
          </cell>
          <cell r="F2842">
            <v>598333</v>
          </cell>
          <cell r="G2842">
            <v>-315608</v>
          </cell>
          <cell r="H2842">
            <v>282725</v>
          </cell>
        </row>
        <row r="2843">
          <cell r="C2843">
            <v>2835</v>
          </cell>
          <cell r="D2843">
            <v>1997</v>
          </cell>
          <cell r="E2843" t="str">
            <v>ELMWOOD HYDRO-ELECTRIC SYSTEM</v>
          </cell>
          <cell r="F2843">
            <v>116763</v>
          </cell>
          <cell r="G2843">
            <v>-50465</v>
          </cell>
          <cell r="H2843">
            <v>66298</v>
          </cell>
        </row>
        <row r="2844">
          <cell r="C2844">
            <v>2836</v>
          </cell>
          <cell r="D2844">
            <v>1997</v>
          </cell>
          <cell r="E2844" t="str">
            <v>ER-2000-0063</v>
          </cell>
          <cell r="F2844">
            <v>31775160</v>
          </cell>
          <cell r="G2844">
            <v>-17928848</v>
          </cell>
          <cell r="H2844">
            <v>13846312</v>
          </cell>
        </row>
        <row r="2845">
          <cell r="C2845">
            <v>2837</v>
          </cell>
          <cell r="D2845">
            <v>1997</v>
          </cell>
          <cell r="E2845" t="str">
            <v>ESSEX HYDRO-ELECTRIC COMMISSION</v>
          </cell>
          <cell r="F2845">
            <v>3461100</v>
          </cell>
          <cell r="G2845">
            <v>-1793585</v>
          </cell>
          <cell r="H2845">
            <v>1667515</v>
          </cell>
        </row>
        <row r="2846">
          <cell r="C2846">
            <v>2838</v>
          </cell>
          <cell r="D2846">
            <v>1997</v>
          </cell>
          <cell r="E2846" t="str">
            <v>FORT FRANCES POWER CORPORATION</v>
          </cell>
          <cell r="F2846">
            <v>15526130</v>
          </cell>
          <cell r="G2846">
            <v>-7107740</v>
          </cell>
          <cell r="H2846">
            <v>8418390</v>
          </cell>
        </row>
        <row r="2847">
          <cell r="C2847">
            <v>2839</v>
          </cell>
          <cell r="D2847">
            <v>1997</v>
          </cell>
          <cell r="E2847" t="str">
            <v>GRAND VALLEY ENERGY INC.</v>
          </cell>
          <cell r="F2847">
            <v>1816748</v>
          </cell>
          <cell r="G2847">
            <v>-826324</v>
          </cell>
          <cell r="H2847">
            <v>990424</v>
          </cell>
        </row>
        <row r="2848">
          <cell r="C2848">
            <v>2840</v>
          </cell>
          <cell r="D2848">
            <v>1997</v>
          </cell>
          <cell r="E2848" t="str">
            <v>GRAVENHURST HYDRO ELECTRIC INC.</v>
          </cell>
          <cell r="F2848">
            <v>4393699</v>
          </cell>
          <cell r="G2848">
            <v>-2239623</v>
          </cell>
          <cell r="H2848">
            <v>2154076</v>
          </cell>
        </row>
        <row r="2849">
          <cell r="C2849">
            <v>2841</v>
          </cell>
          <cell r="D2849">
            <v>1997</v>
          </cell>
          <cell r="E2849" t="str">
            <v>GRIMSBY POWER INCORPORATED</v>
          </cell>
          <cell r="F2849">
            <v>26111416</v>
          </cell>
          <cell r="G2849">
            <v>-9175790</v>
          </cell>
          <cell r="H2849">
            <v>16935626</v>
          </cell>
        </row>
        <row r="2850">
          <cell r="C2850">
            <v>2842</v>
          </cell>
          <cell r="D2850">
            <v>1997</v>
          </cell>
          <cell r="E2850" t="str">
            <v>GUELPH/ERAMOSA HYDRO-ELECTRIC COMMISSION</v>
          </cell>
          <cell r="F2850">
            <v>2026641</v>
          </cell>
          <cell r="G2850">
            <v>-735920</v>
          </cell>
          <cell r="H2850">
            <v>1290721</v>
          </cell>
        </row>
        <row r="2851">
          <cell r="C2851">
            <v>2843</v>
          </cell>
          <cell r="D2851">
            <v>1997</v>
          </cell>
          <cell r="E2851" t="str">
            <v>HALDIMAND HYDRO-ELECTRIC COMMISSION</v>
          </cell>
          <cell r="F2851">
            <v>5139560</v>
          </cell>
          <cell r="G2851">
            <v>-2388476</v>
          </cell>
          <cell r="H2851">
            <v>2751084</v>
          </cell>
        </row>
        <row r="2852">
          <cell r="C2852">
            <v>2844</v>
          </cell>
          <cell r="D2852">
            <v>1997</v>
          </cell>
          <cell r="E2852" t="str">
            <v>HALTON HILLS HYDRO INC.</v>
          </cell>
          <cell r="F2852">
            <v>59747400</v>
          </cell>
          <cell r="G2852">
            <v>-35568598</v>
          </cell>
          <cell r="H2852">
            <v>24178802</v>
          </cell>
        </row>
        <row r="2853">
          <cell r="C2853">
            <v>2845</v>
          </cell>
          <cell r="D2853">
            <v>1997</v>
          </cell>
          <cell r="E2853" t="str">
            <v>HORIZON UTILITIES CORPORATION</v>
          </cell>
          <cell r="F2853">
            <v>209901848</v>
          </cell>
          <cell r="G2853">
            <v>-84522977</v>
          </cell>
          <cell r="H2853">
            <v>125378871</v>
          </cell>
        </row>
        <row r="2854">
          <cell r="C2854">
            <v>2846</v>
          </cell>
          <cell r="D2854">
            <v>1997</v>
          </cell>
          <cell r="E2854" t="str">
            <v>HEARST POWER DISTRIBUTION COMPANY LIMITED</v>
          </cell>
          <cell r="F2854">
            <v>5966094</v>
          </cell>
          <cell r="G2854">
            <v>-3476294</v>
          </cell>
          <cell r="H2854">
            <v>2489800</v>
          </cell>
        </row>
        <row r="2855">
          <cell r="C2855">
            <v>2847</v>
          </cell>
          <cell r="D2855">
            <v>1997</v>
          </cell>
          <cell r="E2855" t="str">
            <v>HEC OF THE TOWNSHIP OF ALFRED - PLANTAGENET</v>
          </cell>
          <cell r="F2855">
            <v>995439</v>
          </cell>
          <cell r="G2855">
            <v>-557631</v>
          </cell>
          <cell r="H2855">
            <v>437808</v>
          </cell>
        </row>
        <row r="2856">
          <cell r="C2856">
            <v>2848</v>
          </cell>
          <cell r="D2856">
            <v>1997</v>
          </cell>
          <cell r="E2856" t="str">
            <v>ESSEX POWERLINES CORPORATION</v>
          </cell>
          <cell r="F2856">
            <v>9837529</v>
          </cell>
          <cell r="G2856">
            <v>-3944990</v>
          </cell>
          <cell r="H2856">
            <v>5892539</v>
          </cell>
        </row>
        <row r="2857">
          <cell r="C2857">
            <v>2849</v>
          </cell>
          <cell r="D2857">
            <v>1997</v>
          </cell>
          <cell r="E2857" t="str">
            <v>HYDRO HAWKESBURY INC.</v>
          </cell>
          <cell r="F2857">
            <v>4514867</v>
          </cell>
          <cell r="G2857">
            <v>-2104379</v>
          </cell>
          <cell r="H2857">
            <v>2410488</v>
          </cell>
        </row>
        <row r="2858">
          <cell r="C2858">
            <v>2850</v>
          </cell>
          <cell r="D2858">
            <v>1997</v>
          </cell>
          <cell r="E2858" t="str">
            <v>HYDRO ONE BRAMPTON NETWORKS INC.</v>
          </cell>
          <cell r="F2858">
            <v>490799530</v>
          </cell>
          <cell r="G2858">
            <v>-181127002</v>
          </cell>
          <cell r="H2858">
            <v>309672528</v>
          </cell>
        </row>
        <row r="2859">
          <cell r="C2859">
            <v>2851</v>
          </cell>
          <cell r="D2859">
            <v>1997</v>
          </cell>
          <cell r="E2859" t="str">
            <v>HYDRO OTTAWA LIMITED</v>
          </cell>
          <cell r="F2859">
            <v>273351060</v>
          </cell>
          <cell r="G2859">
            <v>-141647780</v>
          </cell>
          <cell r="H2859">
            <v>131703280</v>
          </cell>
        </row>
        <row r="2860">
          <cell r="C2860">
            <v>2852</v>
          </cell>
          <cell r="D2860">
            <v>1997</v>
          </cell>
          <cell r="E2860" t="str">
            <v>HYDRO VAUGHAN DISTRIBUTION INC.</v>
          </cell>
          <cell r="F2860">
            <v>165342013</v>
          </cell>
          <cell r="G2860">
            <v>-63173797</v>
          </cell>
          <cell r="H2860">
            <v>102168216</v>
          </cell>
        </row>
        <row r="2861">
          <cell r="C2861">
            <v>2853</v>
          </cell>
          <cell r="D2861">
            <v>1997</v>
          </cell>
          <cell r="E2861" t="str">
            <v>ESSEX POWERLINES CORPORATION</v>
          </cell>
          <cell r="F2861">
            <v>5925373</v>
          </cell>
          <cell r="G2861">
            <v>-2567674</v>
          </cell>
          <cell r="H2861">
            <v>3357699</v>
          </cell>
        </row>
        <row r="2862">
          <cell r="C2862">
            <v>2854</v>
          </cell>
          <cell r="D2862">
            <v>1997</v>
          </cell>
          <cell r="E2862" t="str">
            <v>HYDRO-ELECTRIC COMMISSION OF SOUTH DUMFRIES</v>
          </cell>
          <cell r="F2862">
            <v>1928417</v>
          </cell>
          <cell r="G2862">
            <v>-534081</v>
          </cell>
          <cell r="H2862">
            <v>1394336</v>
          </cell>
        </row>
        <row r="2863">
          <cell r="C2863">
            <v>2855</v>
          </cell>
          <cell r="D2863">
            <v>1997</v>
          </cell>
          <cell r="E2863" t="str">
            <v>BRANTFORD POWER INC.</v>
          </cell>
          <cell r="F2863">
            <v>66931430</v>
          </cell>
          <cell r="G2863">
            <v>-30024678</v>
          </cell>
          <cell r="H2863">
            <v>36906752</v>
          </cell>
        </row>
        <row r="2864">
          <cell r="C2864">
            <v>2856</v>
          </cell>
          <cell r="D2864">
            <v>1997</v>
          </cell>
          <cell r="E2864" t="str">
            <v>OTTAWA RIVER POWER CORPORATION</v>
          </cell>
          <cell r="F2864">
            <v>11766464</v>
          </cell>
          <cell r="G2864">
            <v>-5729585</v>
          </cell>
          <cell r="H2864">
            <v>6036879</v>
          </cell>
        </row>
        <row r="2865">
          <cell r="C2865">
            <v>2857</v>
          </cell>
          <cell r="D2865">
            <v>1997</v>
          </cell>
          <cell r="E2865" t="str">
            <v>BLUEWATER POWER DISTRIBUTION CORPORATION</v>
          </cell>
          <cell r="F2865">
            <v>35419331</v>
          </cell>
          <cell r="G2865">
            <v>-18324197</v>
          </cell>
          <cell r="H2865">
            <v>17095134</v>
          </cell>
        </row>
        <row r="2866">
          <cell r="C2866">
            <v>2858</v>
          </cell>
          <cell r="D2866">
            <v>1997</v>
          </cell>
          <cell r="E2866" t="str">
            <v>TORONTO HYDRO-ELECTRIC SYSTEM LIMITED</v>
          </cell>
          <cell r="F2866">
            <v>54657591</v>
          </cell>
          <cell r="G2866">
            <v>-21220831</v>
          </cell>
          <cell r="H2866">
            <v>33436760</v>
          </cell>
        </row>
        <row r="2867">
          <cell r="C2867">
            <v>2859</v>
          </cell>
          <cell r="D2867">
            <v>1997</v>
          </cell>
          <cell r="E2867" t="str">
            <v>TORONTO HYDRO-ELECTRIC SYSTEM LIMITED</v>
          </cell>
          <cell r="F2867">
            <v>230892562</v>
          </cell>
          <cell r="G2867">
            <v>-92363245</v>
          </cell>
          <cell r="H2867">
            <v>138529317</v>
          </cell>
        </row>
        <row r="2868">
          <cell r="C2868">
            <v>2860</v>
          </cell>
          <cell r="D2868">
            <v>1997</v>
          </cell>
          <cell r="E2868" t="str">
            <v>TORONTO HYDRO-ELECTRIC SYSTEM LIMITED</v>
          </cell>
          <cell r="F2868">
            <v>520553988</v>
          </cell>
          <cell r="G2868">
            <v>-205110284</v>
          </cell>
          <cell r="H2868">
            <v>315443704</v>
          </cell>
        </row>
        <row r="2869">
          <cell r="C2869">
            <v>2861</v>
          </cell>
          <cell r="D2869">
            <v>1997</v>
          </cell>
          <cell r="E2869" t="str">
            <v>TORONTO HYDRO-ELECTRIC SYSTEM LIMITED</v>
          </cell>
          <cell r="F2869">
            <v>370009314</v>
          </cell>
          <cell r="G2869">
            <v>-161177119</v>
          </cell>
          <cell r="H2869">
            <v>208832195</v>
          </cell>
        </row>
        <row r="2870">
          <cell r="C2870">
            <v>2862</v>
          </cell>
          <cell r="D2870">
            <v>1997</v>
          </cell>
          <cell r="E2870" t="str">
            <v>TORONTO HYDRO-ELECTRIC SYSTEM LIMITED</v>
          </cell>
          <cell r="F2870">
            <v>954849737</v>
          </cell>
          <cell r="G2870">
            <v>-321698761</v>
          </cell>
          <cell r="H2870">
            <v>633150976</v>
          </cell>
        </row>
        <row r="2871">
          <cell r="C2871">
            <v>2863</v>
          </cell>
          <cell r="D2871">
            <v>1997</v>
          </cell>
          <cell r="E2871" t="str">
            <v>TORONTO HYDRO-ELECTRIC SYSTEM LIMITED</v>
          </cell>
          <cell r="F2871">
            <v>45729109</v>
          </cell>
          <cell r="G2871">
            <v>-21470844</v>
          </cell>
          <cell r="H2871">
            <v>24258265</v>
          </cell>
        </row>
        <row r="2872">
          <cell r="C2872">
            <v>2864</v>
          </cell>
          <cell r="D2872">
            <v>1997</v>
          </cell>
          <cell r="E2872" t="str">
            <v>CHATHAM-KENT HYDRO INC.</v>
          </cell>
          <cell r="F2872">
            <v>274153</v>
          </cell>
          <cell r="G2872">
            <v>-152282</v>
          </cell>
          <cell r="H2872">
            <v>121871</v>
          </cell>
        </row>
        <row r="2873">
          <cell r="C2873">
            <v>2865</v>
          </cell>
          <cell r="D2873">
            <v>1997</v>
          </cell>
          <cell r="E2873" t="str">
            <v>LAKELAND POWER DISTRIBUTION LTD.</v>
          </cell>
          <cell r="F2873">
            <v>4637232</v>
          </cell>
          <cell r="G2873">
            <v>-3270721</v>
          </cell>
          <cell r="H2873">
            <v>1366511</v>
          </cell>
        </row>
        <row r="2874">
          <cell r="C2874">
            <v>2866</v>
          </cell>
          <cell r="D2874">
            <v>1997</v>
          </cell>
          <cell r="E2874" t="str">
            <v>HYDRO-ELECTRIC COMMISSION OF THE TOWN OF CACHE BAY</v>
          </cell>
          <cell r="F2874">
            <v>359729</v>
          </cell>
          <cell r="G2874">
            <v>-217744</v>
          </cell>
          <cell r="H2874">
            <v>141985</v>
          </cell>
        </row>
        <row r="2875">
          <cell r="C2875">
            <v>2867</v>
          </cell>
          <cell r="D2875">
            <v>1997</v>
          </cell>
          <cell r="E2875" t="str">
            <v>HYDRO-ELECTRIC COMMISSION OF THE TOWN OF HARRISTON</v>
          </cell>
          <cell r="F2875">
            <v>2560660</v>
          </cell>
          <cell r="G2875">
            <v>-922881</v>
          </cell>
          <cell r="H2875">
            <v>1637779</v>
          </cell>
        </row>
        <row r="2876">
          <cell r="C2876">
            <v>2868</v>
          </cell>
          <cell r="D2876">
            <v>1997</v>
          </cell>
          <cell r="E2876" t="str">
            <v>HYDRO-ELECTRIC COMMISSION OF THE TOWN OF HARROW</v>
          </cell>
          <cell r="F2876">
            <v>1985465</v>
          </cell>
          <cell r="G2876">
            <v>-1037883</v>
          </cell>
          <cell r="H2876">
            <v>947582</v>
          </cell>
        </row>
        <row r="2877">
          <cell r="C2877">
            <v>2869</v>
          </cell>
          <cell r="D2877">
            <v>1997</v>
          </cell>
          <cell r="E2877" t="str">
            <v>ESSEX POWERLINES CORPORATION</v>
          </cell>
          <cell r="F2877">
            <v>12440440</v>
          </cell>
          <cell r="G2877">
            <v>-4104122</v>
          </cell>
          <cell r="H2877">
            <v>8336318</v>
          </cell>
        </row>
        <row r="2878">
          <cell r="C2878">
            <v>2870</v>
          </cell>
          <cell r="D2878">
            <v>1997</v>
          </cell>
          <cell r="E2878" t="str">
            <v>HYDRO-ELECTRIC COMMISSION OF THE TOWN OF PORT ELGIN</v>
          </cell>
          <cell r="F2878">
            <v>6948152</v>
          </cell>
          <cell r="G2878">
            <v>-3196821</v>
          </cell>
          <cell r="H2878">
            <v>3751331</v>
          </cell>
        </row>
        <row r="2879">
          <cell r="C2879">
            <v>2871</v>
          </cell>
          <cell r="D2879">
            <v>1997</v>
          </cell>
          <cell r="E2879" t="str">
            <v>HYDRO-ELECTRIC COMMISSION OF THE TOWN OF STURGEON FALLS</v>
          </cell>
          <cell r="F2879">
            <v>4068054</v>
          </cell>
          <cell r="G2879">
            <v>-1931438</v>
          </cell>
          <cell r="H2879">
            <v>2136616</v>
          </cell>
        </row>
        <row r="2880">
          <cell r="C2880">
            <v>2872</v>
          </cell>
          <cell r="D2880">
            <v>1997</v>
          </cell>
          <cell r="E2880" t="str">
            <v>HYDRO-ELECTRIC COMMISSION OF THE TOWN OF VANKLEEK HILL</v>
          </cell>
          <cell r="F2880">
            <v>1329068</v>
          </cell>
          <cell r="G2880">
            <v>-678429</v>
          </cell>
          <cell r="H2880">
            <v>650639</v>
          </cell>
        </row>
        <row r="2881">
          <cell r="C2881">
            <v>2873</v>
          </cell>
          <cell r="D2881">
            <v>1997</v>
          </cell>
          <cell r="E2881" t="str">
            <v>CHATHAM-KENT HYDRO INC.</v>
          </cell>
          <cell r="F2881">
            <v>10223190</v>
          </cell>
          <cell r="G2881">
            <v>-4688173</v>
          </cell>
          <cell r="H2881">
            <v>5535017</v>
          </cell>
        </row>
        <row r="2882">
          <cell r="C2882">
            <v>2874</v>
          </cell>
          <cell r="D2882">
            <v>1997</v>
          </cell>
          <cell r="E2882" t="str">
            <v>WASAGA DISTRIBUTION INC.</v>
          </cell>
          <cell r="F2882">
            <v>12185813</v>
          </cell>
          <cell r="G2882">
            <v>-5790547</v>
          </cell>
          <cell r="H2882">
            <v>6395266</v>
          </cell>
        </row>
        <row r="2883">
          <cell r="C2883">
            <v>2875</v>
          </cell>
          <cell r="D2883">
            <v>1997</v>
          </cell>
          <cell r="E2883" t="str">
            <v>ESPANOLA REGIONAL HYDRO DISTRIBUTION CORPORATION</v>
          </cell>
          <cell r="F2883">
            <v>299091</v>
          </cell>
          <cell r="G2883">
            <v>-173872</v>
          </cell>
          <cell r="H2883">
            <v>125219</v>
          </cell>
        </row>
        <row r="2884">
          <cell r="C2884">
            <v>2876</v>
          </cell>
          <cell r="D2884">
            <v>1997</v>
          </cell>
          <cell r="E2884" t="str">
            <v>HYDRO-ELECTRIC COMMISSION OF THE TOWN OF WIARTON</v>
          </cell>
          <cell r="F2884">
            <v>2014122</v>
          </cell>
          <cell r="G2884">
            <v>-973878</v>
          </cell>
          <cell r="H2884">
            <v>1040244</v>
          </cell>
        </row>
        <row r="2885">
          <cell r="C2885">
            <v>2877</v>
          </cell>
          <cell r="D2885">
            <v>1997</v>
          </cell>
          <cell r="E2885" t="str">
            <v>BRANT COUNTY POWER INC.</v>
          </cell>
          <cell r="F2885">
            <v>6055930</v>
          </cell>
          <cell r="G2885">
            <v>-2864878</v>
          </cell>
          <cell r="H2885">
            <v>3191052</v>
          </cell>
        </row>
        <row r="2886">
          <cell r="C2886">
            <v>2878</v>
          </cell>
          <cell r="D2886">
            <v>1997</v>
          </cell>
          <cell r="E2886" t="str">
            <v>BRANT COUNTY POWER INC.</v>
          </cell>
          <cell r="F2886">
            <v>1180774</v>
          </cell>
          <cell r="G2886">
            <v>-364058</v>
          </cell>
          <cell r="H2886">
            <v>816716</v>
          </cell>
        </row>
        <row r="2887">
          <cell r="C2887">
            <v>2879</v>
          </cell>
          <cell r="D2887">
            <v>1997</v>
          </cell>
          <cell r="E2887" t="str">
            <v>HYDRO-ELECTRIC COMMISSION OF THE VILLAGE OF CLIFFORD</v>
          </cell>
          <cell r="F2887">
            <v>371322</v>
          </cell>
          <cell r="G2887">
            <v>-152027</v>
          </cell>
          <cell r="H2887">
            <v>219295</v>
          </cell>
        </row>
        <row r="2888">
          <cell r="C2888">
            <v>2880</v>
          </cell>
          <cell r="D2888">
            <v>1997</v>
          </cell>
          <cell r="E2888" t="str">
            <v>CENTRE WELLINGTON HYDRO LTD.</v>
          </cell>
          <cell r="F2888">
            <v>2442200</v>
          </cell>
          <cell r="G2888">
            <v>-811175</v>
          </cell>
          <cell r="H2888">
            <v>1631025</v>
          </cell>
        </row>
        <row r="2889">
          <cell r="C2889">
            <v>2881</v>
          </cell>
          <cell r="D2889">
            <v>1997</v>
          </cell>
          <cell r="E2889" t="str">
            <v>HYDRO-ELECTRIC COMMISSION OF THE VILLAGE OF FINCH</v>
          </cell>
          <cell r="F2889">
            <v>277227</v>
          </cell>
          <cell r="G2889">
            <v>-112450</v>
          </cell>
          <cell r="H2889">
            <v>164777</v>
          </cell>
        </row>
        <row r="2890">
          <cell r="C2890">
            <v>2882</v>
          </cell>
          <cell r="D2890">
            <v>1997</v>
          </cell>
          <cell r="E2890" t="str">
            <v>HYDRO-ELECTRIC COMMISSION OF THE VILLAGE OF FRANKFORD</v>
          </cell>
          <cell r="F2890">
            <v>1425056</v>
          </cell>
          <cell r="G2890">
            <v>-615248</v>
          </cell>
          <cell r="H2890">
            <v>809808</v>
          </cell>
        </row>
        <row r="2891">
          <cell r="C2891">
            <v>2883</v>
          </cell>
          <cell r="D2891">
            <v>1997</v>
          </cell>
          <cell r="E2891" t="str">
            <v>HYDRO-ELECTRIC COMMISSION OF THE VILLAGE OF L'ORIGNAL</v>
          </cell>
          <cell r="F2891">
            <v>1135697</v>
          </cell>
          <cell r="G2891">
            <v>-640816</v>
          </cell>
          <cell r="H2891">
            <v>494881</v>
          </cell>
        </row>
        <row r="2892">
          <cell r="C2892">
            <v>2884</v>
          </cell>
          <cell r="D2892">
            <v>1997</v>
          </cell>
          <cell r="E2892" t="str">
            <v>HYDRO-ELECTRIC COMMISSION OF THE VILLAGE OF LUCAN</v>
          </cell>
          <cell r="F2892">
            <v>1126017</v>
          </cell>
          <cell r="G2892">
            <v>-536003</v>
          </cell>
          <cell r="H2892">
            <v>590014</v>
          </cell>
        </row>
        <row r="2893">
          <cell r="C2893">
            <v>2885</v>
          </cell>
          <cell r="D2893">
            <v>1997</v>
          </cell>
          <cell r="E2893" t="str">
            <v>RIDEAU ST. LAWRENCE DISTRIBUTION INC.</v>
          </cell>
          <cell r="F2893">
            <v>1781243</v>
          </cell>
          <cell r="G2893">
            <v>-924501</v>
          </cell>
          <cell r="H2893">
            <v>856742</v>
          </cell>
        </row>
        <row r="2894">
          <cell r="C2894">
            <v>2886</v>
          </cell>
          <cell r="D2894">
            <v>1997</v>
          </cell>
          <cell r="E2894" t="str">
            <v>HYDRO-ELECTRIC COMMISSION OF THE VILLAGE OF NEUSTADT</v>
          </cell>
          <cell r="F2894">
            <v>270946</v>
          </cell>
          <cell r="G2894">
            <v>-124006</v>
          </cell>
          <cell r="H2894">
            <v>146940</v>
          </cell>
        </row>
        <row r="2895">
          <cell r="C2895">
            <v>2887</v>
          </cell>
          <cell r="D2895">
            <v>1997</v>
          </cell>
          <cell r="E2895" t="str">
            <v>HYDRO-ELECTRIC COMMISSION OF THE VILLAGE OF PAISLEY</v>
          </cell>
          <cell r="F2895">
            <v>925296</v>
          </cell>
          <cell r="G2895">
            <v>-413777</v>
          </cell>
          <cell r="H2895">
            <v>511519</v>
          </cell>
        </row>
        <row r="2896">
          <cell r="C2896">
            <v>2888</v>
          </cell>
          <cell r="D2896">
            <v>1997</v>
          </cell>
          <cell r="E2896" t="str">
            <v>HYDRO-ELECTRIC COMMISSION OF THE VILLAGE OF ST. CLAIR BEACH</v>
          </cell>
          <cell r="F2896">
            <v>2229580</v>
          </cell>
          <cell r="G2896">
            <v>-914493</v>
          </cell>
          <cell r="H2896">
            <v>1315087</v>
          </cell>
        </row>
        <row r="2897">
          <cell r="C2897">
            <v>2889</v>
          </cell>
          <cell r="D2897">
            <v>1997</v>
          </cell>
          <cell r="E2897" t="str">
            <v>INNISFIL HYDRO DISTRIBUTION SYSTEMS LIMITED</v>
          </cell>
          <cell r="F2897">
            <v>40434292</v>
          </cell>
          <cell r="G2897">
            <v>-21039862</v>
          </cell>
          <cell r="H2897">
            <v>19394430</v>
          </cell>
        </row>
        <row r="2898">
          <cell r="C2898">
            <v>2890</v>
          </cell>
          <cell r="D2898">
            <v>1997</v>
          </cell>
          <cell r="E2898" t="str">
            <v>KENORA HYDRO ELECTRIC CORPORATION LTD.</v>
          </cell>
          <cell r="F2898">
            <v>15049418</v>
          </cell>
          <cell r="G2898">
            <v>-5851650</v>
          </cell>
          <cell r="H2898">
            <v>9197768</v>
          </cell>
        </row>
        <row r="2899">
          <cell r="C2899">
            <v>2891</v>
          </cell>
          <cell r="D2899">
            <v>1997</v>
          </cell>
          <cell r="E2899" t="str">
            <v>KINGSTON HYDRO CORPORATION</v>
          </cell>
          <cell r="F2899">
            <v>95325480</v>
          </cell>
          <cell r="G2899">
            <v>-53786544</v>
          </cell>
          <cell r="H2899">
            <v>41538936</v>
          </cell>
        </row>
        <row r="2900">
          <cell r="C2900">
            <v>2892</v>
          </cell>
          <cell r="D2900">
            <v>1997</v>
          </cell>
          <cell r="E2900" t="str">
            <v>KINGSVILLE PUBLIC UTILITY COMMISSION</v>
          </cell>
          <cell r="F2900">
            <v>4256561</v>
          </cell>
          <cell r="G2900">
            <v>-1577383</v>
          </cell>
          <cell r="H2900">
            <v>2679178</v>
          </cell>
        </row>
        <row r="2901">
          <cell r="C2901">
            <v>2893</v>
          </cell>
          <cell r="D2901">
            <v>1997</v>
          </cell>
          <cell r="E2901" t="str">
            <v>KITCHENER-WILMOT HYDRO INC.</v>
          </cell>
          <cell r="F2901">
            <v>331063508</v>
          </cell>
          <cell r="G2901">
            <v>-108891412</v>
          </cell>
          <cell r="H2901">
            <v>222172096</v>
          </cell>
        </row>
        <row r="2902">
          <cell r="C2902">
            <v>2894</v>
          </cell>
          <cell r="D2902">
            <v>1997</v>
          </cell>
          <cell r="E2902" t="str">
            <v>LAKESHORE TOWNSHIP HEC</v>
          </cell>
          <cell r="F2902">
            <v>3020504</v>
          </cell>
          <cell r="G2902">
            <v>-1106700</v>
          </cell>
          <cell r="H2902">
            <v>1913804</v>
          </cell>
        </row>
        <row r="2903">
          <cell r="C2903">
            <v>2895</v>
          </cell>
          <cell r="D2903">
            <v>1997</v>
          </cell>
          <cell r="E2903" t="str">
            <v>LINCOLN HYDRO-ELECTRIC COMMISSION</v>
          </cell>
          <cell r="F2903">
            <v>4934339</v>
          </cell>
          <cell r="G2903">
            <v>-1486696</v>
          </cell>
          <cell r="H2903">
            <v>3447643</v>
          </cell>
        </row>
        <row r="2904">
          <cell r="C2904">
            <v>2896</v>
          </cell>
          <cell r="D2904">
            <v>1997</v>
          </cell>
          <cell r="E2904" t="str">
            <v>LONDON HYDRO UTILITIES SERVICES INC.</v>
          </cell>
          <cell r="F2904">
            <v>197474395</v>
          </cell>
          <cell r="G2904">
            <v>-86442528</v>
          </cell>
          <cell r="H2904">
            <v>111031867</v>
          </cell>
        </row>
        <row r="2905">
          <cell r="C2905">
            <v>2897</v>
          </cell>
          <cell r="D2905">
            <v>1997</v>
          </cell>
          <cell r="E2905" t="str">
            <v>MARKHAM HYDRO DISTRIBUTION INC.</v>
          </cell>
          <cell r="F2905">
            <v>181932834</v>
          </cell>
          <cell r="G2905">
            <v>-77008961</v>
          </cell>
          <cell r="H2905">
            <v>104923873</v>
          </cell>
        </row>
        <row r="2906">
          <cell r="C2906">
            <v>2898</v>
          </cell>
          <cell r="D2906">
            <v>1997</v>
          </cell>
          <cell r="E2906" t="str">
            <v>MARTINTOWN HYDRO SYSTEM</v>
          </cell>
          <cell r="F2906">
            <v>114963</v>
          </cell>
          <cell r="G2906">
            <v>-60265</v>
          </cell>
          <cell r="H2906">
            <v>54698</v>
          </cell>
        </row>
        <row r="2907">
          <cell r="C2907">
            <v>2899</v>
          </cell>
          <cell r="D2907">
            <v>1997</v>
          </cell>
          <cell r="E2907" t="str">
            <v>MIDLAND POWER UTILITY CORPORATION</v>
          </cell>
          <cell r="F2907">
            <v>18250130</v>
          </cell>
          <cell r="G2907">
            <v>-9900222</v>
          </cell>
          <cell r="H2907">
            <v>8349908</v>
          </cell>
        </row>
        <row r="2908">
          <cell r="C2908">
            <v>2900</v>
          </cell>
          <cell r="D2908">
            <v>1997</v>
          </cell>
          <cell r="E2908" t="str">
            <v>MILDMAY HYDRO-ELECTRIC COMMISSION</v>
          </cell>
          <cell r="F2908">
            <v>629496</v>
          </cell>
          <cell r="G2908">
            <v>-319547</v>
          </cell>
          <cell r="H2908">
            <v>309949</v>
          </cell>
        </row>
        <row r="2909">
          <cell r="C2909">
            <v>2901</v>
          </cell>
          <cell r="D2909">
            <v>1997</v>
          </cell>
          <cell r="E2909" t="str">
            <v>MILTON HYDRO DISTRIBUTION INC.</v>
          </cell>
          <cell r="F2909">
            <v>76301160</v>
          </cell>
          <cell r="G2909">
            <v>-37678208</v>
          </cell>
          <cell r="H2909">
            <v>38622952</v>
          </cell>
        </row>
        <row r="2910">
          <cell r="C2910">
            <v>2902</v>
          </cell>
          <cell r="D2910">
            <v>1997</v>
          </cell>
          <cell r="E2910" t="str">
            <v>NEPEAN HYDRO ELECTRIC COMMISSION</v>
          </cell>
          <cell r="F2910">
            <v>78159724</v>
          </cell>
          <cell r="G2910">
            <v>-34642527</v>
          </cell>
          <cell r="H2910">
            <v>43517197</v>
          </cell>
        </row>
        <row r="2911">
          <cell r="C2911">
            <v>2903</v>
          </cell>
          <cell r="D2911">
            <v>1997</v>
          </cell>
          <cell r="E2911" t="str">
            <v>NA</v>
          </cell>
          <cell r="F2911">
            <v>145043</v>
          </cell>
          <cell r="G2911">
            <v>-68332</v>
          </cell>
          <cell r="H2911">
            <v>76711</v>
          </cell>
        </row>
        <row r="2912">
          <cell r="C2912">
            <v>2904</v>
          </cell>
          <cell r="D2912">
            <v>1997</v>
          </cell>
          <cell r="E2912" t="str">
            <v>NEWMARKET HYDRO LTD.</v>
          </cell>
          <cell r="F2912">
            <v>59400109</v>
          </cell>
          <cell r="G2912">
            <v>-19473959</v>
          </cell>
          <cell r="H2912">
            <v>39926150</v>
          </cell>
        </row>
        <row r="2913">
          <cell r="C2913">
            <v>2905</v>
          </cell>
          <cell r="D2913">
            <v>1997</v>
          </cell>
          <cell r="E2913" t="str">
            <v>NIAGARA FALLS HYDRO INC.</v>
          </cell>
          <cell r="F2913">
            <v>136042630</v>
          </cell>
          <cell r="G2913">
            <v>-51451508</v>
          </cell>
          <cell r="H2913">
            <v>84591122</v>
          </cell>
        </row>
        <row r="2914">
          <cell r="C2914">
            <v>2906</v>
          </cell>
          <cell r="D2914">
            <v>1997</v>
          </cell>
          <cell r="E2914" t="str">
            <v>NIAGARA-ON-THE-LAKE HYDRO INC.</v>
          </cell>
          <cell r="F2914">
            <v>52389174</v>
          </cell>
          <cell r="G2914">
            <v>-21237804</v>
          </cell>
          <cell r="H2914">
            <v>31151370</v>
          </cell>
        </row>
        <row r="2915">
          <cell r="C2915">
            <v>2907</v>
          </cell>
          <cell r="D2915">
            <v>1997</v>
          </cell>
          <cell r="E2915" t="str">
            <v>NORFOLK POWER DISTRIBUTION INC.</v>
          </cell>
          <cell r="F2915">
            <v>581275</v>
          </cell>
          <cell r="G2915">
            <v>-182332</v>
          </cell>
          <cell r="H2915">
            <v>398943</v>
          </cell>
        </row>
        <row r="2916">
          <cell r="C2916">
            <v>2908</v>
          </cell>
          <cell r="D2916">
            <v>1997</v>
          </cell>
          <cell r="E2916" t="str">
            <v>NORTH BAY HYDRO DISTRIBUTION LIMITED</v>
          </cell>
          <cell r="F2916">
            <v>137382339</v>
          </cell>
          <cell r="G2916">
            <v>-73262775</v>
          </cell>
          <cell r="H2916">
            <v>64119564</v>
          </cell>
        </row>
        <row r="2917">
          <cell r="C2917">
            <v>2909</v>
          </cell>
          <cell r="D2917">
            <v>1997</v>
          </cell>
          <cell r="E2917" t="str">
            <v>OAKVILLE HYDRO ELECTRICITY DISTRIBUTION INC.</v>
          </cell>
          <cell r="F2917">
            <v>131982916</v>
          </cell>
          <cell r="G2917">
            <v>-50104972</v>
          </cell>
          <cell r="H2917">
            <v>81877944</v>
          </cell>
        </row>
        <row r="2918">
          <cell r="C2918">
            <v>2910</v>
          </cell>
          <cell r="D2918">
            <v>1997</v>
          </cell>
          <cell r="E2918" t="str">
            <v>ORANGEVILLE HYDRO LIMITED</v>
          </cell>
          <cell r="F2918">
            <v>31278986</v>
          </cell>
          <cell r="G2918">
            <v>-12759168</v>
          </cell>
          <cell r="H2918">
            <v>18519818</v>
          </cell>
        </row>
        <row r="2919">
          <cell r="C2919">
            <v>2911</v>
          </cell>
          <cell r="D2919">
            <v>1997</v>
          </cell>
          <cell r="E2919" t="str">
            <v>ORILLIA POWER DISTRIBUTION CORPORATION</v>
          </cell>
          <cell r="F2919">
            <v>47765430</v>
          </cell>
          <cell r="G2919">
            <v>-31755856</v>
          </cell>
          <cell r="H2919">
            <v>16009574</v>
          </cell>
        </row>
        <row r="2920">
          <cell r="C2920">
            <v>2912</v>
          </cell>
          <cell r="D2920">
            <v>1997</v>
          </cell>
          <cell r="E2920" t="str">
            <v>OSHAWA PUC NETWORKS INC.</v>
          </cell>
          <cell r="F2920">
            <v>149974960</v>
          </cell>
          <cell r="G2920">
            <v>-78626772</v>
          </cell>
          <cell r="H2920">
            <v>71348188</v>
          </cell>
        </row>
        <row r="2921">
          <cell r="C2921">
            <v>2913</v>
          </cell>
          <cell r="D2921">
            <v>1997</v>
          </cell>
          <cell r="E2921" t="str">
            <v>PARRY SOUND POWER CORPORATION</v>
          </cell>
          <cell r="F2921">
            <v>17323636</v>
          </cell>
          <cell r="G2921">
            <v>-9188372</v>
          </cell>
          <cell r="H2921">
            <v>8135264</v>
          </cell>
        </row>
        <row r="2922">
          <cell r="C2922">
            <v>2914</v>
          </cell>
          <cell r="D2922">
            <v>1997</v>
          </cell>
          <cell r="E2922" t="str">
            <v>PETERBOROUGH UTILITIES COMMISSION</v>
          </cell>
          <cell r="F2922">
            <v>68399679</v>
          </cell>
          <cell r="G2922">
            <v>-35989428</v>
          </cell>
          <cell r="H2922">
            <v>32410251</v>
          </cell>
        </row>
        <row r="2923">
          <cell r="C2923">
            <v>2915</v>
          </cell>
          <cell r="D2923">
            <v>1997</v>
          </cell>
          <cell r="E2923" t="str">
            <v>POLICE VILLAGE OF APPLE HILL HYDRO SYSTEM</v>
          </cell>
          <cell r="F2923">
            <v>86784</v>
          </cell>
          <cell r="G2923">
            <v>-55305</v>
          </cell>
          <cell r="H2923">
            <v>31479</v>
          </cell>
        </row>
        <row r="2924">
          <cell r="C2924">
            <v>2916</v>
          </cell>
          <cell r="D2924">
            <v>1997</v>
          </cell>
          <cell r="E2924" t="str">
            <v>POLICE VILLAGE OF AVONMORE HYDRO SYSTEM</v>
          </cell>
          <cell r="F2924">
            <v>86857</v>
          </cell>
          <cell r="G2924">
            <v>-53050</v>
          </cell>
          <cell r="H2924">
            <v>33807</v>
          </cell>
        </row>
        <row r="2925">
          <cell r="C2925">
            <v>2917</v>
          </cell>
          <cell r="D2925">
            <v>1997</v>
          </cell>
          <cell r="E2925" t="str">
            <v>POLICE VILLAGE OF COMBER HYDRO SYSTEM</v>
          </cell>
          <cell r="F2925">
            <v>312428</v>
          </cell>
          <cell r="G2925">
            <v>-124029</v>
          </cell>
          <cell r="H2925">
            <v>188399</v>
          </cell>
        </row>
        <row r="2926">
          <cell r="C2926">
            <v>2918</v>
          </cell>
          <cell r="D2926">
            <v>1997</v>
          </cell>
          <cell r="E2926" t="str">
            <v>POLICE VILLAGE OF DUBLIN HYDRO SYSTEM</v>
          </cell>
          <cell r="F2926">
            <v>149615</v>
          </cell>
          <cell r="G2926">
            <v>-98401</v>
          </cell>
          <cell r="H2926">
            <v>51214</v>
          </cell>
        </row>
        <row r="2927">
          <cell r="C2927">
            <v>2919</v>
          </cell>
          <cell r="D2927">
            <v>1997</v>
          </cell>
          <cell r="E2927" t="str">
            <v>POLICE VILLAGE OF GRANTON HYDRO SYSTEM</v>
          </cell>
          <cell r="F2927">
            <v>153783</v>
          </cell>
          <cell r="G2927">
            <v>-96938</v>
          </cell>
          <cell r="H2927">
            <v>56845</v>
          </cell>
        </row>
        <row r="2928">
          <cell r="C2928">
            <v>2920</v>
          </cell>
          <cell r="D2928">
            <v>1997</v>
          </cell>
          <cell r="E2928" t="str">
            <v>CHATHAM-KENT HYDRO INC.</v>
          </cell>
          <cell r="F2928">
            <v>191294</v>
          </cell>
          <cell r="G2928">
            <v>-82890</v>
          </cell>
          <cell r="H2928">
            <v>108404</v>
          </cell>
        </row>
        <row r="2929">
          <cell r="C2929">
            <v>2921</v>
          </cell>
          <cell r="D2929">
            <v>1997</v>
          </cell>
          <cell r="E2929" t="str">
            <v>POLICE VILLAGE OF MOOREFIELD HYDRO SYSTEM</v>
          </cell>
          <cell r="F2929">
            <v>128640</v>
          </cell>
          <cell r="G2929">
            <v>-60204</v>
          </cell>
          <cell r="H2929">
            <v>68436</v>
          </cell>
        </row>
        <row r="2930">
          <cell r="C2930">
            <v>2922</v>
          </cell>
          <cell r="D2930">
            <v>1997</v>
          </cell>
          <cell r="E2930" t="str">
            <v>POLICE VILLAGE OF PRICEVILLE HYDRO SYSTEM</v>
          </cell>
          <cell r="F2930">
            <v>112483</v>
          </cell>
          <cell r="G2930">
            <v>-42801</v>
          </cell>
          <cell r="H2930">
            <v>69682</v>
          </cell>
        </row>
        <row r="2931">
          <cell r="C2931">
            <v>2923</v>
          </cell>
          <cell r="D2931">
            <v>1997</v>
          </cell>
          <cell r="E2931" t="str">
            <v>CANADIAN NIAGARA POWER INC.</v>
          </cell>
          <cell r="F2931">
            <v>28221188</v>
          </cell>
          <cell r="G2931">
            <v>-11830460</v>
          </cell>
          <cell r="H2931">
            <v>16390728</v>
          </cell>
        </row>
        <row r="2932">
          <cell r="C2932">
            <v>2924</v>
          </cell>
          <cell r="D2932">
            <v>1997</v>
          </cell>
          <cell r="E2932" t="str">
            <v>CHATHAM-KENT HYDRO INC.</v>
          </cell>
          <cell r="F2932">
            <v>36084025</v>
          </cell>
          <cell r="G2932">
            <v>-13588623</v>
          </cell>
          <cell r="H2932">
            <v>22495402</v>
          </cell>
        </row>
        <row r="2933">
          <cell r="C2933">
            <v>2925</v>
          </cell>
          <cell r="D2933">
            <v>1997</v>
          </cell>
          <cell r="E2933" t="str">
            <v>PUBLIC UTILITIES COMMISSION OF THE CITY OF BARRIE</v>
          </cell>
          <cell r="F2933">
            <v>93943871</v>
          </cell>
          <cell r="G2933">
            <v>-37495637</v>
          </cell>
          <cell r="H2933">
            <v>56448234</v>
          </cell>
        </row>
        <row r="2934">
          <cell r="C2934">
            <v>2926</v>
          </cell>
          <cell r="D2934">
            <v>1997</v>
          </cell>
          <cell r="E2934" t="str">
            <v>PUBLIC UTILITIES COMMISSION OF THE CITY OF OWEN SOUND</v>
          </cell>
          <cell r="F2934">
            <v>14317813</v>
          </cell>
          <cell r="G2934">
            <v>-7849228</v>
          </cell>
          <cell r="H2934">
            <v>6468585</v>
          </cell>
        </row>
        <row r="2935">
          <cell r="C2935">
            <v>2927</v>
          </cell>
          <cell r="D2935">
            <v>1997</v>
          </cell>
          <cell r="E2935" t="str">
            <v>PUBLIC UTILITIES COMMISSION OF THE CITY OF TRENTON</v>
          </cell>
          <cell r="F2935">
            <v>12310741</v>
          </cell>
          <cell r="G2935">
            <v>-5397717</v>
          </cell>
          <cell r="H2935">
            <v>6913024</v>
          </cell>
        </row>
        <row r="2936">
          <cell r="C2936">
            <v>2928</v>
          </cell>
          <cell r="D2936">
            <v>1997</v>
          </cell>
          <cell r="E2936" t="str">
            <v>PUBLIC UTILITIES COMMISSION OF THE TOWN OF ALEXANDRIA</v>
          </cell>
          <cell r="F2936">
            <v>3127232</v>
          </cell>
          <cell r="G2936">
            <v>-1543427</v>
          </cell>
          <cell r="H2936">
            <v>1583805</v>
          </cell>
        </row>
        <row r="2937">
          <cell r="C2937">
            <v>2929</v>
          </cell>
          <cell r="D2937">
            <v>1997</v>
          </cell>
          <cell r="E2937" t="str">
            <v>CHATHAM-KENT HYDRO INC.</v>
          </cell>
          <cell r="F2937">
            <v>1556986</v>
          </cell>
          <cell r="G2937">
            <v>-861004</v>
          </cell>
          <cell r="H2937">
            <v>695982</v>
          </cell>
        </row>
        <row r="2938">
          <cell r="C2938">
            <v>2930</v>
          </cell>
          <cell r="D2938">
            <v>1997</v>
          </cell>
          <cell r="E2938" t="str">
            <v>PUBLIC UTILITIES COMMISSION OF THE TOWN OF CAMPBELLFORD</v>
          </cell>
          <cell r="F2938">
            <v>4019634</v>
          </cell>
          <cell r="G2938">
            <v>-2264284</v>
          </cell>
          <cell r="H2938">
            <v>1755350</v>
          </cell>
        </row>
        <row r="2939">
          <cell r="C2939">
            <v>2931</v>
          </cell>
          <cell r="D2939">
            <v>1997</v>
          </cell>
          <cell r="E2939" t="str">
            <v>PUBLIC UTILITIES COMMISSION OF THE TOWN OF CHESLEY</v>
          </cell>
          <cell r="F2939">
            <v>1762009</v>
          </cell>
          <cell r="G2939">
            <v>-941540</v>
          </cell>
          <cell r="H2939">
            <v>820469</v>
          </cell>
        </row>
        <row r="2940">
          <cell r="C2940">
            <v>2932</v>
          </cell>
          <cell r="D2940">
            <v>1997</v>
          </cell>
          <cell r="E2940" t="str">
            <v>LAKEFRONT UTILITIES INC.</v>
          </cell>
          <cell r="F2940">
            <v>12923210</v>
          </cell>
          <cell r="G2940">
            <v>-4595248</v>
          </cell>
          <cell r="H2940">
            <v>8327962</v>
          </cell>
        </row>
        <row r="2941">
          <cell r="C2941">
            <v>2933</v>
          </cell>
          <cell r="D2941">
            <v>1997</v>
          </cell>
          <cell r="E2941" t="str">
            <v>CENTRE WELLINGTON HYDRO LTD.</v>
          </cell>
          <cell r="F2941">
            <v>6433869</v>
          </cell>
          <cell r="G2941">
            <v>-2052229</v>
          </cell>
          <cell r="H2941">
            <v>4381640</v>
          </cell>
        </row>
        <row r="2942">
          <cell r="C2942">
            <v>2934</v>
          </cell>
          <cell r="D2942">
            <v>1997</v>
          </cell>
          <cell r="E2942" t="str">
            <v>WEST COAST HURON ENERGY INC.</v>
          </cell>
          <cell r="F2942">
            <v>5963209</v>
          </cell>
          <cell r="G2942">
            <v>-2927175</v>
          </cell>
          <cell r="H2942">
            <v>3036034</v>
          </cell>
        </row>
        <row r="2943">
          <cell r="C2943">
            <v>2935</v>
          </cell>
          <cell r="D2943">
            <v>1997</v>
          </cell>
          <cell r="E2943" t="str">
            <v>ESPANOLA REGIONAL HYDRO DISTRIBUTION CORPORATION</v>
          </cell>
          <cell r="F2943">
            <v>520945</v>
          </cell>
          <cell r="G2943">
            <v>-336613</v>
          </cell>
          <cell r="H2943">
            <v>184332</v>
          </cell>
        </row>
        <row r="2944">
          <cell r="C2944">
            <v>2936</v>
          </cell>
          <cell r="D2944">
            <v>1997</v>
          </cell>
          <cell r="E2944" t="str">
            <v>PUBLIC UTILITIES COMMISSION OF THE TOWN OF MITCHELL</v>
          </cell>
          <cell r="F2944">
            <v>3048548</v>
          </cell>
          <cell r="G2944">
            <v>-1314458</v>
          </cell>
          <cell r="H2944">
            <v>1734090</v>
          </cell>
        </row>
        <row r="2945">
          <cell r="C2945">
            <v>2937</v>
          </cell>
          <cell r="D2945">
            <v>1997</v>
          </cell>
          <cell r="E2945" t="str">
            <v>WELLINGTON NORTH POWER INC.</v>
          </cell>
          <cell r="F2945">
            <v>2863466</v>
          </cell>
          <cell r="G2945">
            <v>-1404539</v>
          </cell>
          <cell r="H2945">
            <v>1458927</v>
          </cell>
        </row>
        <row r="2946">
          <cell r="C2946">
            <v>2938</v>
          </cell>
          <cell r="D2946">
            <v>1997</v>
          </cell>
          <cell r="E2946" t="str">
            <v>PUBLIC UTILITIES COMMISSION OF THE TOWN OF PALMERSTON</v>
          </cell>
          <cell r="F2946">
            <v>1513066</v>
          </cell>
          <cell r="G2946">
            <v>-725961</v>
          </cell>
          <cell r="H2946">
            <v>787105</v>
          </cell>
        </row>
        <row r="2947">
          <cell r="C2947">
            <v>2939</v>
          </cell>
          <cell r="D2947">
            <v>1997</v>
          </cell>
          <cell r="E2947" t="str">
            <v>BRANT COUNTY POWER INC.</v>
          </cell>
          <cell r="F2947">
            <v>6517229</v>
          </cell>
          <cell r="G2947">
            <v>-2782615</v>
          </cell>
          <cell r="H2947">
            <v>3734614</v>
          </cell>
        </row>
        <row r="2948">
          <cell r="C2948">
            <v>2940</v>
          </cell>
          <cell r="D2948">
            <v>1997</v>
          </cell>
          <cell r="E2948" t="str">
            <v>PUBLIC UTILITIES COMMISSION OF THE TOWN OF PICTON</v>
          </cell>
          <cell r="F2948">
            <v>3684316</v>
          </cell>
          <cell r="G2948">
            <v>-1638119</v>
          </cell>
          <cell r="H2948">
            <v>2046197</v>
          </cell>
        </row>
        <row r="2949">
          <cell r="C2949">
            <v>2941</v>
          </cell>
          <cell r="D2949">
            <v>1997</v>
          </cell>
          <cell r="E2949" t="str">
            <v>CHATHAM-KENT HYDRO INC.</v>
          </cell>
          <cell r="F2949">
            <v>1653558</v>
          </cell>
          <cell r="G2949">
            <v>-918261</v>
          </cell>
          <cell r="H2949">
            <v>735297</v>
          </cell>
        </row>
        <row r="2950">
          <cell r="C2950">
            <v>2942</v>
          </cell>
          <cell r="D2950">
            <v>1997</v>
          </cell>
          <cell r="E2950" t="str">
            <v>PUBLIC UTILITIES COMMISSION OF THE TOWN OF SOUTHAMPTON</v>
          </cell>
          <cell r="F2950">
            <v>2753661</v>
          </cell>
          <cell r="G2950">
            <v>-1477567</v>
          </cell>
          <cell r="H2950">
            <v>1276094</v>
          </cell>
        </row>
        <row r="2951">
          <cell r="C2951">
            <v>2943</v>
          </cell>
          <cell r="D2951">
            <v>1997</v>
          </cell>
          <cell r="E2951" t="str">
            <v>ESSEX POWERLINES CORPORATION</v>
          </cell>
          <cell r="F2951">
            <v>7782858</v>
          </cell>
          <cell r="G2951">
            <v>-3057254</v>
          </cell>
          <cell r="H2951">
            <v>4725604</v>
          </cell>
        </row>
        <row r="2952">
          <cell r="C2952">
            <v>2944</v>
          </cell>
          <cell r="D2952">
            <v>1997</v>
          </cell>
          <cell r="E2952" t="str">
            <v>CHATHAM-KENT HYDRO INC.</v>
          </cell>
          <cell r="F2952">
            <v>2761712</v>
          </cell>
          <cell r="G2952">
            <v>-1221068</v>
          </cell>
          <cell r="H2952">
            <v>1540644</v>
          </cell>
        </row>
        <row r="2953">
          <cell r="C2953">
            <v>2945</v>
          </cell>
          <cell r="D2953">
            <v>1997</v>
          </cell>
          <cell r="E2953" t="str">
            <v>WELLINGTON NORTH POWER INC.</v>
          </cell>
          <cell r="F2953">
            <v>1565897</v>
          </cell>
          <cell r="G2953">
            <v>-795773</v>
          </cell>
          <cell r="H2953">
            <v>770124</v>
          </cell>
        </row>
        <row r="2954">
          <cell r="C2954">
            <v>2946</v>
          </cell>
          <cell r="D2954">
            <v>1997</v>
          </cell>
          <cell r="E2954" t="str">
            <v>PUBLIC UTILITIES COMMISSION OF THE VILLAGE OF BELMONT</v>
          </cell>
          <cell r="F2954">
            <v>902608</v>
          </cell>
          <cell r="G2954">
            <v>-466300</v>
          </cell>
          <cell r="H2954">
            <v>436308</v>
          </cell>
        </row>
        <row r="2955">
          <cell r="C2955">
            <v>2947</v>
          </cell>
          <cell r="D2955">
            <v>1997</v>
          </cell>
          <cell r="E2955" t="str">
            <v>PUBLIC UTILITIES COMMISSION OF THE VILLAGE OF LANCASTER</v>
          </cell>
          <cell r="F2955">
            <v>409986</v>
          </cell>
          <cell r="G2955">
            <v>-248622</v>
          </cell>
          <cell r="H2955">
            <v>161364</v>
          </cell>
        </row>
        <row r="2956">
          <cell r="C2956">
            <v>2948</v>
          </cell>
          <cell r="D2956">
            <v>1997</v>
          </cell>
          <cell r="E2956" t="str">
            <v>PUBLIC UTILITIES COMMISSION OF THE VILLAGE OF PORT STANLEY</v>
          </cell>
          <cell r="F2956">
            <v>1291281</v>
          </cell>
          <cell r="G2956">
            <v>-477472</v>
          </cell>
          <cell r="H2956">
            <v>813809</v>
          </cell>
        </row>
        <row r="2957">
          <cell r="C2957">
            <v>2949</v>
          </cell>
          <cell r="D2957">
            <v>1997</v>
          </cell>
          <cell r="E2957" t="str">
            <v>CHATHAM-KENT HYDRO INC.</v>
          </cell>
          <cell r="F2957">
            <v>360616</v>
          </cell>
          <cell r="G2957">
            <v>-203521</v>
          </cell>
          <cell r="H2957">
            <v>157095</v>
          </cell>
        </row>
        <row r="2958">
          <cell r="C2958">
            <v>2950</v>
          </cell>
          <cell r="D2958">
            <v>1997</v>
          </cell>
          <cell r="E2958" t="str">
            <v>RIDEAU ST. LAWRENCE DISTRIBUTION INC.</v>
          </cell>
          <cell r="F2958">
            <v>750595</v>
          </cell>
          <cell r="G2958">
            <v>-345345</v>
          </cell>
          <cell r="H2958">
            <v>405250</v>
          </cell>
        </row>
        <row r="2959">
          <cell r="C2959">
            <v>2951</v>
          </cell>
          <cell r="D2959">
            <v>1997</v>
          </cell>
          <cell r="E2959" t="str">
            <v>CHATHAM-KENT HYDRO INC.</v>
          </cell>
          <cell r="F2959">
            <v>943767</v>
          </cell>
          <cell r="G2959">
            <v>-484065</v>
          </cell>
          <cell r="H2959">
            <v>459702</v>
          </cell>
        </row>
        <row r="2960">
          <cell r="C2960">
            <v>2952</v>
          </cell>
          <cell r="D2960">
            <v>1997</v>
          </cell>
          <cell r="E2960" t="str">
            <v>PUBLIC UTILITY COMMISSION OF THE VILLAGE OF WEST LORNE</v>
          </cell>
          <cell r="F2960">
            <v>973483</v>
          </cell>
          <cell r="G2960">
            <v>-450480</v>
          </cell>
          <cell r="H2960">
            <v>523003</v>
          </cell>
        </row>
        <row r="2961">
          <cell r="C2961">
            <v>2953</v>
          </cell>
          <cell r="D2961">
            <v>1997</v>
          </cell>
          <cell r="E2961" t="str">
            <v>REMARA-BRECHIN HYDRO</v>
          </cell>
          <cell r="F2961">
            <v>115657</v>
          </cell>
          <cell r="G2961">
            <v>-64183</v>
          </cell>
          <cell r="H2961">
            <v>51474</v>
          </cell>
        </row>
        <row r="2962">
          <cell r="C2962">
            <v>2954</v>
          </cell>
          <cell r="D2962">
            <v>1997</v>
          </cell>
          <cell r="E2962" t="str">
            <v>RENFREW HYDRO INC.</v>
          </cell>
          <cell r="F2962">
            <v>14592848</v>
          </cell>
          <cell r="G2962">
            <v>-10106842</v>
          </cell>
          <cell r="H2962">
            <v>4486006</v>
          </cell>
        </row>
        <row r="2963">
          <cell r="C2963">
            <v>2955</v>
          </cell>
          <cell r="D2963">
            <v>1997</v>
          </cell>
          <cell r="E2963" t="str">
            <v>RICHMOND HILL HYDRO INC.</v>
          </cell>
          <cell r="F2963">
            <v>128192482</v>
          </cell>
          <cell r="G2963">
            <v>-43440799</v>
          </cell>
          <cell r="H2963">
            <v>84751683</v>
          </cell>
        </row>
        <row r="2964">
          <cell r="C2964">
            <v>2956</v>
          </cell>
          <cell r="D2964">
            <v>1997</v>
          </cell>
          <cell r="E2964" t="str">
            <v>RIPLEY PUBLIC UTILITIES COMMISSION</v>
          </cell>
          <cell r="F2964">
            <v>381763</v>
          </cell>
          <cell r="G2964">
            <v>-194204</v>
          </cell>
          <cell r="H2964">
            <v>187559</v>
          </cell>
        </row>
        <row r="2965">
          <cell r="C2965">
            <v>2957</v>
          </cell>
          <cell r="D2965">
            <v>1997</v>
          </cell>
          <cell r="E2965" t="str">
            <v>RODNEY PUBLIC UTILITIES COMMISSION</v>
          </cell>
          <cell r="F2965">
            <v>346335</v>
          </cell>
          <cell r="G2965">
            <v>-167261</v>
          </cell>
          <cell r="H2965">
            <v>179074</v>
          </cell>
        </row>
        <row r="2966">
          <cell r="C2966">
            <v>2958</v>
          </cell>
          <cell r="D2966">
            <v>1997</v>
          </cell>
          <cell r="E2966" t="str">
            <v>SIOUX LOOKOUT HYDRO INC.</v>
          </cell>
          <cell r="F2966">
            <v>3968393</v>
          </cell>
          <cell r="G2966">
            <v>-1754157</v>
          </cell>
          <cell r="H2966">
            <v>2214236</v>
          </cell>
        </row>
        <row r="2967">
          <cell r="C2967">
            <v>2959</v>
          </cell>
          <cell r="D2967">
            <v>1997</v>
          </cell>
          <cell r="E2967" t="str">
            <v>ST. CATHARINES HYDRO UTILITY SERVICES INC.</v>
          </cell>
          <cell r="F2967">
            <v>80933998</v>
          </cell>
          <cell r="G2967">
            <v>-39959463</v>
          </cell>
          <cell r="H2967">
            <v>40974535</v>
          </cell>
        </row>
        <row r="2968">
          <cell r="C2968">
            <v>2960</v>
          </cell>
          <cell r="D2968">
            <v>1997</v>
          </cell>
          <cell r="E2968" t="str">
            <v>ST. THOMAS ENERGY INC.</v>
          </cell>
          <cell r="F2968">
            <v>44781706</v>
          </cell>
          <cell r="G2968">
            <v>-17224350</v>
          </cell>
          <cell r="H2968">
            <v>27557356</v>
          </cell>
        </row>
        <row r="2969">
          <cell r="C2969">
            <v>2961</v>
          </cell>
          <cell r="D2969">
            <v>1997</v>
          </cell>
          <cell r="E2969" t="str">
            <v>FESTIVAL HYDRO INC.</v>
          </cell>
          <cell r="F2969">
            <v>32635818</v>
          </cell>
          <cell r="G2969">
            <v>-14592438</v>
          </cell>
          <cell r="H2969">
            <v>18043380</v>
          </cell>
        </row>
        <row r="2970">
          <cell r="C2970">
            <v>2962</v>
          </cell>
          <cell r="D2970">
            <v>1997</v>
          </cell>
          <cell r="E2970" t="str">
            <v>MIDDLESEX POWER DISTRIBUTION CORPORATION</v>
          </cell>
          <cell r="F2970">
            <v>9401900</v>
          </cell>
          <cell r="G2970">
            <v>-3431851</v>
          </cell>
          <cell r="H2970">
            <v>5970049</v>
          </cell>
        </row>
        <row r="2971">
          <cell r="C2971">
            <v>2963</v>
          </cell>
          <cell r="D2971">
            <v>1997</v>
          </cell>
          <cell r="E2971" t="str">
            <v>GREATER SUDBURY HYDRO INC.</v>
          </cell>
          <cell r="F2971">
            <v>96546848</v>
          </cell>
          <cell r="G2971">
            <v>-49307466</v>
          </cell>
          <cell r="H2971">
            <v>47239382</v>
          </cell>
        </row>
        <row r="2972">
          <cell r="C2972">
            <v>2964</v>
          </cell>
          <cell r="D2972">
            <v>1997</v>
          </cell>
          <cell r="E2972" t="str">
            <v>TARA HYDRO-ELECTRIC SYSTEM</v>
          </cell>
          <cell r="F2972">
            <v>437088</v>
          </cell>
          <cell r="G2972">
            <v>-232074</v>
          </cell>
          <cell r="H2972">
            <v>205014</v>
          </cell>
        </row>
        <row r="2973">
          <cell r="C2973">
            <v>2965</v>
          </cell>
          <cell r="D2973">
            <v>1997</v>
          </cell>
          <cell r="E2973" t="str">
            <v>TAY HYDRO ELECTRIC DISTRIBUTION COMPANY INC.</v>
          </cell>
          <cell r="F2973">
            <v>6972878</v>
          </cell>
          <cell r="G2973">
            <v>-2907300</v>
          </cell>
          <cell r="H2973">
            <v>4065578</v>
          </cell>
        </row>
        <row r="2974">
          <cell r="C2974">
            <v>2966</v>
          </cell>
          <cell r="D2974">
            <v>1997</v>
          </cell>
          <cell r="E2974" t="str">
            <v>TEESWATER HYDRO-ELECTRIC COMMISSION</v>
          </cell>
          <cell r="F2974">
            <v>586173</v>
          </cell>
          <cell r="G2974">
            <v>-265928</v>
          </cell>
          <cell r="H2974">
            <v>320245</v>
          </cell>
        </row>
        <row r="2975">
          <cell r="C2975">
            <v>2967</v>
          </cell>
          <cell r="D2975">
            <v>1997</v>
          </cell>
          <cell r="E2975" t="str">
            <v>TERRACE BAY SUPERIOR WIRES INC.</v>
          </cell>
          <cell r="F2975">
            <v>1703847</v>
          </cell>
          <cell r="G2975">
            <v>-572159</v>
          </cell>
          <cell r="H2975">
            <v>1131688</v>
          </cell>
        </row>
        <row r="2976">
          <cell r="C2976">
            <v>2968</v>
          </cell>
          <cell r="D2976">
            <v>1997</v>
          </cell>
          <cell r="E2976" t="str">
            <v>ESPANOLA REGIONAL HYDRO DISTRIBUTION CORPORATION</v>
          </cell>
          <cell r="F2976">
            <v>2814146</v>
          </cell>
          <cell r="G2976">
            <v>-1612680</v>
          </cell>
          <cell r="H2976">
            <v>1201466</v>
          </cell>
        </row>
        <row r="2977">
          <cell r="C2977">
            <v>2969</v>
          </cell>
          <cell r="D2977">
            <v>1997</v>
          </cell>
          <cell r="E2977" t="str">
            <v>COLLUS POWER CORPORATION</v>
          </cell>
          <cell r="F2977">
            <v>10764173</v>
          </cell>
          <cell r="G2977">
            <v>-5854496</v>
          </cell>
          <cell r="H2977">
            <v>4909677</v>
          </cell>
        </row>
        <row r="2978">
          <cell r="C2978">
            <v>2970</v>
          </cell>
          <cell r="D2978">
            <v>1997</v>
          </cell>
          <cell r="E2978" t="str">
            <v>THUNDER BAY HYDRO ELECTRICITY DISTRIBUTION INC.</v>
          </cell>
          <cell r="F2978">
            <v>100493596</v>
          </cell>
          <cell r="G2978">
            <v>-49538156</v>
          </cell>
          <cell r="H2978">
            <v>50955440</v>
          </cell>
        </row>
        <row r="2979">
          <cell r="C2979">
            <v>2971</v>
          </cell>
          <cell r="D2979">
            <v>1997</v>
          </cell>
          <cell r="E2979" t="str">
            <v>TILLSONBURG HYDRO INC.</v>
          </cell>
          <cell r="F2979">
            <v>19561032</v>
          </cell>
          <cell r="G2979">
            <v>-8997190</v>
          </cell>
          <cell r="H2979">
            <v>10563842</v>
          </cell>
        </row>
        <row r="2980">
          <cell r="C2980">
            <v>2972</v>
          </cell>
          <cell r="D2980">
            <v>1997</v>
          </cell>
          <cell r="E2980" t="str">
            <v>TOWNSHIP OF MCGARRY HYDRO SYSTEM</v>
          </cell>
          <cell r="F2980">
            <v>393436</v>
          </cell>
          <cell r="G2980">
            <v>-219304</v>
          </cell>
          <cell r="H2980">
            <v>174132</v>
          </cell>
        </row>
        <row r="2981">
          <cell r="C2981">
            <v>2973</v>
          </cell>
          <cell r="D2981">
            <v>1997</v>
          </cell>
          <cell r="E2981" t="str">
            <v>VILLAGE OF BLOOMFIELD HYDRO SYSTEM</v>
          </cell>
          <cell r="F2981">
            <v>261485</v>
          </cell>
          <cell r="G2981">
            <v>-127163</v>
          </cell>
          <cell r="H2981">
            <v>134322</v>
          </cell>
        </row>
        <row r="2982">
          <cell r="C2982">
            <v>2974</v>
          </cell>
          <cell r="D2982">
            <v>1997</v>
          </cell>
          <cell r="E2982" t="str">
            <v>RIDEAU ST. LAWRENCE DISTRIBUTION INC.</v>
          </cell>
          <cell r="F2982">
            <v>816766</v>
          </cell>
          <cell r="G2982">
            <v>-314436</v>
          </cell>
          <cell r="H2982">
            <v>502330</v>
          </cell>
        </row>
        <row r="2983">
          <cell r="C2983">
            <v>2975</v>
          </cell>
          <cell r="D2983">
            <v>1997</v>
          </cell>
          <cell r="E2983" t="str">
            <v>VILLAGE OF CHESTERVILLE HYDRO SYSTEM</v>
          </cell>
          <cell r="F2983">
            <v>1276475</v>
          </cell>
          <cell r="G2983">
            <v>-497227</v>
          </cell>
          <cell r="H2983">
            <v>779248</v>
          </cell>
        </row>
        <row r="2984">
          <cell r="C2984">
            <v>2976</v>
          </cell>
          <cell r="D2984">
            <v>1997</v>
          </cell>
          <cell r="E2984" t="str">
            <v>CHATHAM-KENT HYDRO INC.</v>
          </cell>
          <cell r="F2984">
            <v>292381</v>
          </cell>
          <cell r="G2984">
            <v>-90182</v>
          </cell>
          <cell r="H2984">
            <v>202199</v>
          </cell>
        </row>
        <row r="2985">
          <cell r="C2985">
            <v>2977</v>
          </cell>
          <cell r="D2985">
            <v>1997</v>
          </cell>
          <cell r="E2985" t="str">
            <v>VILLAGE OF FLESHERTON HYDRO SYSTEM</v>
          </cell>
          <cell r="F2985">
            <v>472448</v>
          </cell>
          <cell r="G2985">
            <v>-185670</v>
          </cell>
          <cell r="H2985">
            <v>286778</v>
          </cell>
        </row>
        <row r="2986">
          <cell r="C2986">
            <v>2978</v>
          </cell>
          <cell r="D2986">
            <v>1997</v>
          </cell>
          <cell r="E2986" t="str">
            <v>RIDEAU ST. LAWRENCE DISTRIBUTION INC.</v>
          </cell>
          <cell r="F2986">
            <v>656633</v>
          </cell>
          <cell r="G2986">
            <v>-291327</v>
          </cell>
          <cell r="H2986">
            <v>365306</v>
          </cell>
        </row>
        <row r="2987">
          <cell r="C2987">
            <v>2979</v>
          </cell>
          <cell r="D2987">
            <v>1997</v>
          </cell>
          <cell r="E2987" t="str">
            <v>VILLAGE OF LUCKNOW HYDRO SYSTEM</v>
          </cell>
          <cell r="F2987">
            <v>1041734</v>
          </cell>
          <cell r="G2987">
            <v>-459491</v>
          </cell>
          <cell r="H2987">
            <v>582243</v>
          </cell>
        </row>
        <row r="2988">
          <cell r="C2988">
            <v>2980</v>
          </cell>
          <cell r="D2988">
            <v>1997</v>
          </cell>
          <cell r="E2988" t="str">
            <v>VILLAGE OF MAXVILLE HYDRO SYSTEM</v>
          </cell>
          <cell r="F2988">
            <v>334792</v>
          </cell>
          <cell r="G2988">
            <v>-181659</v>
          </cell>
          <cell r="H2988">
            <v>153133</v>
          </cell>
        </row>
        <row r="2989">
          <cell r="C2989">
            <v>2981</v>
          </cell>
          <cell r="D2989">
            <v>1997</v>
          </cell>
          <cell r="E2989" t="str">
            <v>WATERLOO NORTH HYDRO INC.</v>
          </cell>
          <cell r="F2989">
            <v>191396728</v>
          </cell>
          <cell r="G2989">
            <v>-70724816</v>
          </cell>
          <cell r="H2989">
            <v>120671912</v>
          </cell>
        </row>
        <row r="2990">
          <cell r="C2990">
            <v>2982</v>
          </cell>
          <cell r="D2990">
            <v>1997</v>
          </cell>
          <cell r="E2990" t="str">
            <v>WELLAND HYDRO-ELECTRIC SYSTEM CORP.</v>
          </cell>
          <cell r="F2990">
            <v>49284516</v>
          </cell>
          <cell r="G2990">
            <v>-25326024</v>
          </cell>
          <cell r="H2990">
            <v>23958492</v>
          </cell>
        </row>
        <row r="2991">
          <cell r="C2991">
            <v>2983</v>
          </cell>
          <cell r="D2991">
            <v>1997</v>
          </cell>
          <cell r="E2991" t="str">
            <v>NA</v>
          </cell>
          <cell r="F2991">
            <v>1061316</v>
          </cell>
          <cell r="G2991">
            <v>-377611</v>
          </cell>
          <cell r="H2991">
            <v>683705</v>
          </cell>
        </row>
        <row r="2992">
          <cell r="C2992">
            <v>2984</v>
          </cell>
          <cell r="D2992">
            <v>1997</v>
          </cell>
          <cell r="E2992" t="str">
            <v>WHITBY HYDRO ELECTRIC CORPORATION</v>
          </cell>
          <cell r="F2992">
            <v>119971222</v>
          </cell>
          <cell r="G2992">
            <v>-47458008</v>
          </cell>
          <cell r="H2992">
            <v>72513214</v>
          </cell>
        </row>
        <row r="2993">
          <cell r="C2993">
            <v>2985</v>
          </cell>
          <cell r="D2993">
            <v>1997</v>
          </cell>
          <cell r="E2993" t="str">
            <v>RIDEAU ST. LAWRENCE DISTRIBUTION INC.</v>
          </cell>
          <cell r="F2993">
            <v>178877</v>
          </cell>
          <cell r="G2993">
            <v>-68436</v>
          </cell>
          <cell r="H2993">
            <v>110441</v>
          </cell>
        </row>
        <row r="2994">
          <cell r="C2994">
            <v>2986</v>
          </cell>
          <cell r="D2994">
            <v>1997</v>
          </cell>
          <cell r="E2994" t="str">
            <v>WINCHESTER HYDRO COMMISSION</v>
          </cell>
          <cell r="F2994">
            <v>2004272</v>
          </cell>
          <cell r="G2994">
            <v>-885647</v>
          </cell>
          <cell r="H2994">
            <v>1118625</v>
          </cell>
        </row>
        <row r="2995">
          <cell r="C2995">
            <v>2987</v>
          </cell>
          <cell r="D2995">
            <v>1997</v>
          </cell>
          <cell r="E2995" t="str">
            <v>ENWIN UTILITIES LTD.</v>
          </cell>
          <cell r="F2995">
            <v>176544336</v>
          </cell>
          <cell r="G2995">
            <v>-73798856</v>
          </cell>
          <cell r="H2995">
            <v>102745480</v>
          </cell>
        </row>
        <row r="2996">
          <cell r="C2996">
            <v>2988</v>
          </cell>
          <cell r="D2996">
            <v>1997</v>
          </cell>
          <cell r="E2996" t="str">
            <v>WOODSTOCK HYDRO SERVICES INC.</v>
          </cell>
          <cell r="F2996">
            <v>38813458</v>
          </cell>
          <cell r="G2996">
            <v>-25178506</v>
          </cell>
          <cell r="H2996">
            <v>13634952</v>
          </cell>
        </row>
        <row r="2997">
          <cell r="C2997">
            <v>2989</v>
          </cell>
          <cell r="F2997">
            <v>9820324955</v>
          </cell>
        </row>
        <row r="2998">
          <cell r="C2998">
            <v>2990</v>
          </cell>
          <cell r="F2998">
            <v>0</v>
          </cell>
        </row>
        <row r="2999">
          <cell r="C2999">
            <v>2991</v>
          </cell>
          <cell r="F2999">
            <v>0</v>
          </cell>
        </row>
        <row r="3000">
          <cell r="C3000">
            <v>2992</v>
          </cell>
          <cell r="F3000">
            <v>56864</v>
          </cell>
        </row>
        <row r="3001">
          <cell r="C3001">
            <v>2993</v>
          </cell>
          <cell r="F3001">
            <v>0</v>
          </cell>
        </row>
        <row r="3002">
          <cell r="C3002">
            <v>2994</v>
          </cell>
          <cell r="F3002">
            <v>0</v>
          </cell>
        </row>
        <row r="3003">
          <cell r="C3003">
            <v>2995</v>
          </cell>
          <cell r="F3003">
            <v>58540</v>
          </cell>
        </row>
        <row r="3004">
          <cell r="C3004">
            <v>2996</v>
          </cell>
          <cell r="F3004">
            <v>0</v>
          </cell>
        </row>
        <row r="3005">
          <cell r="C3005">
            <v>2997</v>
          </cell>
          <cell r="D3005">
            <v>1998</v>
          </cell>
          <cell r="E3005" t="str">
            <v>POWERSTREAM INC.</v>
          </cell>
          <cell r="F3005">
            <v>292751</v>
          </cell>
        </row>
        <row r="3006">
          <cell r="C3006">
            <v>2998</v>
          </cell>
          <cell r="D3006">
            <v>1998</v>
          </cell>
          <cell r="E3006" t="str">
            <v>POWERSTREAM INC.</v>
          </cell>
          <cell r="F3006">
            <v>15446531</v>
          </cell>
        </row>
        <row r="3007">
          <cell r="C3007">
            <v>2999</v>
          </cell>
          <cell r="D3007">
            <v>1998</v>
          </cell>
          <cell r="E3007" t="str">
            <v>POWERSTREAM INC.</v>
          </cell>
          <cell r="F3007">
            <v>5337420</v>
          </cell>
        </row>
        <row r="3008">
          <cell r="C3008">
            <v>3000</v>
          </cell>
          <cell r="D3008">
            <v>1998</v>
          </cell>
          <cell r="E3008" t="str">
            <v>BLUEWATER POWER DISTRIBUTION CORPORATION</v>
          </cell>
          <cell r="F3008">
            <v>353924</v>
          </cell>
        </row>
        <row r="3009">
          <cell r="C3009">
            <v>3001</v>
          </cell>
          <cell r="D3009">
            <v>1998</v>
          </cell>
          <cell r="E3009" t="str">
            <v>BLUEWATER POWER DISTRIBUTION CORPORATION</v>
          </cell>
          <cell r="F3009">
            <v>182059</v>
          </cell>
        </row>
        <row r="3010">
          <cell r="C3010">
            <v>3002</v>
          </cell>
          <cell r="D3010">
            <v>1998</v>
          </cell>
          <cell r="E3010" t="str">
            <v>BLUEWATER POWER DISTRIBUTION CORPORATION</v>
          </cell>
          <cell r="F3010">
            <v>1001455</v>
          </cell>
        </row>
        <row r="3011">
          <cell r="C3011">
            <v>3003</v>
          </cell>
          <cell r="D3011">
            <v>1998</v>
          </cell>
          <cell r="E3011" t="str">
            <v>BLUEWATER POWER DISTRIBUTION CORPORATION</v>
          </cell>
          <cell r="F3011">
            <v>4390334</v>
          </cell>
        </row>
        <row r="3012">
          <cell r="C3012">
            <v>3004</v>
          </cell>
          <cell r="D3012">
            <v>1998</v>
          </cell>
          <cell r="E3012" t="str">
            <v>BLUEWATER POWER DISTRIBUTION CORPORATION</v>
          </cell>
          <cell r="F3012">
            <v>1124484</v>
          </cell>
        </row>
        <row r="3013">
          <cell r="C3013">
            <v>3005</v>
          </cell>
          <cell r="D3013">
            <v>1998</v>
          </cell>
          <cell r="E3013" t="str">
            <v>COOPERATIVE HYDRO EMBRUN INC.</v>
          </cell>
          <cell r="F3013">
            <v>2368114</v>
          </cell>
        </row>
        <row r="3014">
          <cell r="C3014">
            <v>3006</v>
          </cell>
          <cell r="D3014">
            <v>1998</v>
          </cell>
          <cell r="E3014" t="str">
            <v>ENERSOURCE HYDRO MISSISSAUGA INC.</v>
          </cell>
          <cell r="F3014">
            <v>529097818</v>
          </cell>
        </row>
        <row r="3015">
          <cell r="C3015">
            <v>3007</v>
          </cell>
          <cell r="D3015">
            <v>1998</v>
          </cell>
          <cell r="E3015" t="str">
            <v>ERIE THAMES POWERLINES CORPORATION</v>
          </cell>
          <cell r="F3015">
            <v>1481510</v>
          </cell>
        </row>
        <row r="3016">
          <cell r="C3016">
            <v>3008</v>
          </cell>
          <cell r="D3016">
            <v>1998</v>
          </cell>
          <cell r="E3016" t="str">
            <v>ERIE THAMES POWERLINES CORPORATION</v>
          </cell>
          <cell r="F3016">
            <v>8718034</v>
          </cell>
        </row>
        <row r="3017">
          <cell r="C3017">
            <v>3009</v>
          </cell>
          <cell r="D3017">
            <v>1998</v>
          </cell>
          <cell r="E3017" t="str">
            <v>ERIE THAMES POWERLINES CORPORATION</v>
          </cell>
          <cell r="F3017">
            <v>2130572</v>
          </cell>
        </row>
        <row r="3018">
          <cell r="C3018">
            <v>3010</v>
          </cell>
          <cell r="D3018">
            <v>1998</v>
          </cell>
          <cell r="E3018" t="str">
            <v>ERIE THAMES POWERLINES CORPORATION</v>
          </cell>
          <cell r="F3018">
            <v>2344076</v>
          </cell>
        </row>
        <row r="3019">
          <cell r="C3019">
            <v>3011</v>
          </cell>
          <cell r="D3019">
            <v>1998</v>
          </cell>
          <cell r="E3019" t="str">
            <v>ERIE THAMES POWERLINES CORPORATION</v>
          </cell>
          <cell r="F3019">
            <v>1532891</v>
          </cell>
        </row>
        <row r="3020">
          <cell r="C3020">
            <v>3012</v>
          </cell>
          <cell r="D3020">
            <v>1998</v>
          </cell>
          <cell r="E3020" t="str">
            <v>ESPANOLA REGIONAL HYDRO DISTRIBUTION CORPORATION</v>
          </cell>
          <cell r="F3020">
            <v>797071</v>
          </cell>
        </row>
        <row r="3021">
          <cell r="C3021">
            <v>3013</v>
          </cell>
          <cell r="D3021">
            <v>1998</v>
          </cell>
          <cell r="E3021" t="str">
            <v>FESTIVAL HYDRO INC.</v>
          </cell>
          <cell r="F3021">
            <v>451590</v>
          </cell>
        </row>
        <row r="3022">
          <cell r="C3022">
            <v>3014</v>
          </cell>
          <cell r="D3022">
            <v>1998</v>
          </cell>
          <cell r="E3022" t="str">
            <v>FESTIVAL HYDRO INC.</v>
          </cell>
          <cell r="F3022">
            <v>230268</v>
          </cell>
        </row>
        <row r="3023">
          <cell r="C3023">
            <v>3015</v>
          </cell>
          <cell r="D3023">
            <v>1998</v>
          </cell>
          <cell r="E3023" t="str">
            <v>FESTIVAL HYDRO INC.</v>
          </cell>
          <cell r="F3023">
            <v>572565</v>
          </cell>
        </row>
        <row r="3024">
          <cell r="C3024">
            <v>3016</v>
          </cell>
          <cell r="D3024">
            <v>1998</v>
          </cell>
          <cell r="E3024" t="str">
            <v>FESTIVAL HYDRO INC.</v>
          </cell>
          <cell r="F3024">
            <v>1791028</v>
          </cell>
        </row>
        <row r="3025">
          <cell r="C3025">
            <v>3017</v>
          </cell>
          <cell r="D3025">
            <v>1998</v>
          </cell>
          <cell r="E3025" t="str">
            <v>FESTIVAL HYDRO INC.</v>
          </cell>
          <cell r="F3025">
            <v>4195533</v>
          </cell>
        </row>
        <row r="3026">
          <cell r="C3026">
            <v>3018</v>
          </cell>
          <cell r="D3026">
            <v>1998</v>
          </cell>
          <cell r="E3026" t="str">
            <v>FESTIVAL HYDRO INC.</v>
          </cell>
          <cell r="F3026">
            <v>462211</v>
          </cell>
        </row>
        <row r="3027">
          <cell r="C3027">
            <v>3019</v>
          </cell>
          <cell r="D3027">
            <v>1998</v>
          </cell>
          <cell r="E3027" t="str">
            <v>GEORGIAN BAY ENERGY INC.</v>
          </cell>
          <cell r="F3027">
            <v>247759</v>
          </cell>
        </row>
        <row r="3028">
          <cell r="C3028">
            <v>3020</v>
          </cell>
          <cell r="D3028">
            <v>1998</v>
          </cell>
          <cell r="E3028" t="str">
            <v>GREATER SUDBURY HYDRO INC.</v>
          </cell>
          <cell r="F3028">
            <v>2859877</v>
          </cell>
        </row>
        <row r="3029">
          <cell r="C3029">
            <v>3021</v>
          </cell>
          <cell r="D3029">
            <v>1998</v>
          </cell>
          <cell r="E3029" t="str">
            <v>GREATER SUDBURY HYDRO INC.</v>
          </cell>
          <cell r="F3029">
            <v>1454604</v>
          </cell>
        </row>
        <row r="3030">
          <cell r="C3030">
            <v>3022</v>
          </cell>
          <cell r="D3030">
            <v>1998</v>
          </cell>
          <cell r="E3030" t="str">
            <v>HALDIMAND COUNTY HYDRO INC.</v>
          </cell>
          <cell r="F3030">
            <v>7629914</v>
          </cell>
        </row>
        <row r="3031">
          <cell r="C3031">
            <v>3023</v>
          </cell>
          <cell r="D3031">
            <v>1998</v>
          </cell>
          <cell r="E3031" t="str">
            <v>HORIZON UTILITIES CORPORATION</v>
          </cell>
          <cell r="F3031">
            <v>17049914</v>
          </cell>
        </row>
        <row r="3032">
          <cell r="C3032">
            <v>3024</v>
          </cell>
          <cell r="D3032">
            <v>1998</v>
          </cell>
          <cell r="E3032" t="str">
            <v>HORIZON UTILITIES CORPORATION</v>
          </cell>
          <cell r="F3032">
            <v>2429721</v>
          </cell>
        </row>
        <row r="3033">
          <cell r="C3033">
            <v>3025</v>
          </cell>
          <cell r="D3033">
            <v>1998</v>
          </cell>
          <cell r="E3033" t="str">
            <v>HORIZON UTILITIES CORPORATION</v>
          </cell>
          <cell r="F3033">
            <v>42676849</v>
          </cell>
        </row>
        <row r="3034">
          <cell r="C3034">
            <v>3026</v>
          </cell>
          <cell r="D3034">
            <v>1998</v>
          </cell>
          <cell r="E3034" t="str">
            <v>HORIZON UTILITIES CORPORATION</v>
          </cell>
          <cell r="F3034">
            <v>223964957</v>
          </cell>
        </row>
        <row r="3035">
          <cell r="C3035">
            <v>3027</v>
          </cell>
          <cell r="D3035">
            <v>1998</v>
          </cell>
          <cell r="E3035" t="str">
            <v>HORIZON UTILITIES CORPORATION</v>
          </cell>
          <cell r="F3035">
            <v>86265003</v>
          </cell>
        </row>
        <row r="3036">
          <cell r="C3036">
            <v>3028</v>
          </cell>
          <cell r="D3036">
            <v>1998</v>
          </cell>
          <cell r="E3036" t="str">
            <v>HYDRO ONE NETWORKS INC.</v>
          </cell>
          <cell r="F3036">
            <v>674673</v>
          </cell>
        </row>
        <row r="3037">
          <cell r="C3037">
            <v>3029</v>
          </cell>
          <cell r="D3037">
            <v>1998</v>
          </cell>
          <cell r="E3037" t="str">
            <v>HYDRO ONE NETWORKS INC.</v>
          </cell>
          <cell r="F3037">
            <v>161872</v>
          </cell>
        </row>
        <row r="3038">
          <cell r="C3038">
            <v>3030</v>
          </cell>
          <cell r="D3038">
            <v>1998</v>
          </cell>
          <cell r="E3038" t="str">
            <v>HYDRO ONE NETWORKS INC.</v>
          </cell>
          <cell r="F3038">
            <v>5965416</v>
          </cell>
        </row>
        <row r="3039">
          <cell r="C3039">
            <v>3031</v>
          </cell>
          <cell r="D3039">
            <v>1998</v>
          </cell>
          <cell r="E3039" t="str">
            <v>HYDRO ONE NETWORKS INC.</v>
          </cell>
          <cell r="F3039">
            <v>520110</v>
          </cell>
        </row>
        <row r="3040">
          <cell r="C3040">
            <v>3032</v>
          </cell>
          <cell r="D3040">
            <v>1998</v>
          </cell>
          <cell r="E3040" t="str">
            <v>HYDRO ONE NETWORKS INC.</v>
          </cell>
          <cell r="F3040">
            <v>2642943</v>
          </cell>
        </row>
        <row r="3041">
          <cell r="C3041">
            <v>3033</v>
          </cell>
          <cell r="D3041">
            <v>1998</v>
          </cell>
          <cell r="E3041" t="str">
            <v>HYDRO ONE NETWORKS INC.</v>
          </cell>
          <cell r="F3041">
            <v>3768788</v>
          </cell>
        </row>
        <row r="3042">
          <cell r="C3042">
            <v>3034</v>
          </cell>
          <cell r="D3042">
            <v>1998</v>
          </cell>
          <cell r="E3042" t="str">
            <v>HYDRO ONE NETWORKS INC.</v>
          </cell>
          <cell r="F3042">
            <v>16718611</v>
          </cell>
        </row>
        <row r="3043">
          <cell r="C3043">
            <v>3035</v>
          </cell>
          <cell r="D3043">
            <v>1998</v>
          </cell>
          <cell r="E3043" t="str">
            <v>HYDRO ONE NETWORKS INC.</v>
          </cell>
          <cell r="F3043">
            <v>887954</v>
          </cell>
        </row>
        <row r="3044">
          <cell r="C3044">
            <v>3036</v>
          </cell>
          <cell r="D3044">
            <v>1998</v>
          </cell>
          <cell r="E3044" t="str">
            <v>HYDRO ONE NETWORKS INC.</v>
          </cell>
          <cell r="F3044">
            <v>1462336</v>
          </cell>
        </row>
        <row r="3045">
          <cell r="C3045">
            <v>3037</v>
          </cell>
          <cell r="D3045">
            <v>1998</v>
          </cell>
          <cell r="E3045" t="str">
            <v>HYDRO ONE NETWORKS INC.</v>
          </cell>
          <cell r="F3045">
            <v>534974</v>
          </cell>
        </row>
        <row r="3046">
          <cell r="C3046">
            <v>3038</v>
          </cell>
          <cell r="D3046">
            <v>1998</v>
          </cell>
          <cell r="E3046" t="str">
            <v>HYDRO ONE NETWORKS INC.</v>
          </cell>
          <cell r="F3046">
            <v>5786602</v>
          </cell>
        </row>
        <row r="3047">
          <cell r="C3047">
            <v>3039</v>
          </cell>
          <cell r="D3047">
            <v>1998</v>
          </cell>
          <cell r="E3047" t="str">
            <v>HYDRO ONE NETWORKS INC.</v>
          </cell>
          <cell r="F3047">
            <v>946104</v>
          </cell>
        </row>
        <row r="3048">
          <cell r="C3048">
            <v>3040</v>
          </cell>
          <cell r="D3048">
            <v>1998</v>
          </cell>
          <cell r="E3048" t="str">
            <v>HYDRO ONE NETWORKS INC.</v>
          </cell>
          <cell r="F3048">
            <v>1420776</v>
          </cell>
        </row>
        <row r="3049">
          <cell r="C3049">
            <v>3041</v>
          </cell>
          <cell r="D3049">
            <v>1998</v>
          </cell>
          <cell r="E3049" t="str">
            <v>HYDRO ONE NETWORKS INC.</v>
          </cell>
          <cell r="F3049">
            <v>1768140</v>
          </cell>
        </row>
        <row r="3050">
          <cell r="C3050">
            <v>3042</v>
          </cell>
          <cell r="D3050">
            <v>1998</v>
          </cell>
          <cell r="E3050" t="str">
            <v>HYDRO ONE NETWORKS INC.</v>
          </cell>
          <cell r="F3050">
            <v>3096610</v>
          </cell>
        </row>
        <row r="3051">
          <cell r="C3051">
            <v>3043</v>
          </cell>
          <cell r="D3051">
            <v>1998</v>
          </cell>
          <cell r="E3051" t="str">
            <v>HYDRO ONE NETWORKS INC.</v>
          </cell>
          <cell r="F3051">
            <v>1368833</v>
          </cell>
        </row>
        <row r="3052">
          <cell r="C3052">
            <v>3044</v>
          </cell>
          <cell r="D3052">
            <v>1998</v>
          </cell>
          <cell r="E3052" t="str">
            <v>HYDRO ONE NETWORKS INC.</v>
          </cell>
          <cell r="F3052">
            <v>2449792</v>
          </cell>
        </row>
        <row r="3053">
          <cell r="C3053">
            <v>3045</v>
          </cell>
          <cell r="D3053">
            <v>1998</v>
          </cell>
          <cell r="E3053" t="str">
            <v>HYDRO ONE NETWORKS INC.</v>
          </cell>
          <cell r="F3053">
            <v>2413497</v>
          </cell>
        </row>
        <row r="3054">
          <cell r="C3054">
            <v>3046</v>
          </cell>
          <cell r="D3054">
            <v>1998</v>
          </cell>
          <cell r="E3054" t="str">
            <v>HYDRO ONE NETWORKS INC.</v>
          </cell>
          <cell r="F3054">
            <v>1416259</v>
          </cell>
        </row>
        <row r="3055">
          <cell r="C3055">
            <v>3047</v>
          </cell>
          <cell r="D3055">
            <v>1998</v>
          </cell>
          <cell r="E3055" t="str">
            <v>HYDRO ONE NETWORKS INC.</v>
          </cell>
          <cell r="F3055">
            <v>1260493</v>
          </cell>
        </row>
        <row r="3056">
          <cell r="C3056">
            <v>3048</v>
          </cell>
          <cell r="D3056">
            <v>1998</v>
          </cell>
          <cell r="E3056" t="str">
            <v>HYDRO ONE NETWORKS INC.</v>
          </cell>
          <cell r="F3056">
            <v>976378</v>
          </cell>
        </row>
        <row r="3057">
          <cell r="C3057">
            <v>3049</v>
          </cell>
          <cell r="D3057">
            <v>1998</v>
          </cell>
          <cell r="E3057" t="str">
            <v>HYDRO ONE NETWORKS INC.</v>
          </cell>
          <cell r="F3057">
            <v>723943</v>
          </cell>
        </row>
        <row r="3058">
          <cell r="C3058">
            <v>3050</v>
          </cell>
          <cell r="D3058">
            <v>1998</v>
          </cell>
          <cell r="E3058" t="str">
            <v>HYDRO ONE NETWORKS INC.</v>
          </cell>
          <cell r="F3058">
            <v>955347</v>
          </cell>
        </row>
        <row r="3059">
          <cell r="C3059">
            <v>3051</v>
          </cell>
          <cell r="D3059">
            <v>1998</v>
          </cell>
          <cell r="E3059" t="str">
            <v>HYDRO ONE NETWORKS INC.</v>
          </cell>
          <cell r="F3059">
            <v>3426789</v>
          </cell>
        </row>
        <row r="3060">
          <cell r="C3060">
            <v>3052</v>
          </cell>
          <cell r="D3060">
            <v>1998</v>
          </cell>
          <cell r="E3060" t="str">
            <v>HYDRO ONE NETWORKS INC.</v>
          </cell>
          <cell r="F3060">
            <v>151305</v>
          </cell>
        </row>
        <row r="3061">
          <cell r="C3061">
            <v>3053</v>
          </cell>
          <cell r="D3061">
            <v>1998</v>
          </cell>
          <cell r="E3061" t="str">
            <v>HYDRO ONE NETWORKS INC.</v>
          </cell>
          <cell r="F3061">
            <v>783049</v>
          </cell>
        </row>
        <row r="3062">
          <cell r="C3062">
            <v>3054</v>
          </cell>
          <cell r="D3062">
            <v>1998</v>
          </cell>
          <cell r="E3062" t="str">
            <v>HYDRO ONE NETWORKS INC.</v>
          </cell>
          <cell r="F3062">
            <v>740822</v>
          </cell>
        </row>
        <row r="3063">
          <cell r="C3063">
            <v>3055</v>
          </cell>
          <cell r="D3063">
            <v>1998</v>
          </cell>
          <cell r="E3063" t="str">
            <v>HYDRO ONE NETWORKS INC.</v>
          </cell>
          <cell r="F3063">
            <v>322857</v>
          </cell>
        </row>
        <row r="3064">
          <cell r="C3064">
            <v>3056</v>
          </cell>
          <cell r="D3064">
            <v>1998</v>
          </cell>
          <cell r="E3064" t="str">
            <v>HYDRO ONE NETWORKS INC.</v>
          </cell>
          <cell r="F3064">
            <v>15471531</v>
          </cell>
        </row>
        <row r="3065">
          <cell r="C3065">
            <v>3057</v>
          </cell>
          <cell r="D3065">
            <v>1998</v>
          </cell>
          <cell r="E3065" t="str">
            <v>HYDRO ONE NETWORKS INC.</v>
          </cell>
          <cell r="F3065">
            <v>205443</v>
          </cell>
        </row>
        <row r="3066">
          <cell r="C3066">
            <v>3058</v>
          </cell>
          <cell r="D3066">
            <v>1998</v>
          </cell>
          <cell r="E3066" t="str">
            <v>HYDRO ONE NETWORKS INC.</v>
          </cell>
          <cell r="F3066">
            <v>999644</v>
          </cell>
        </row>
        <row r="3067">
          <cell r="C3067">
            <v>3059</v>
          </cell>
          <cell r="D3067">
            <v>1998</v>
          </cell>
          <cell r="E3067" t="str">
            <v>HYDRO ONE NETWORKS INC.</v>
          </cell>
          <cell r="F3067">
            <v>1283748</v>
          </cell>
        </row>
        <row r="3068">
          <cell r="C3068">
            <v>3060</v>
          </cell>
          <cell r="D3068">
            <v>1998</v>
          </cell>
          <cell r="E3068" t="str">
            <v>HYDRO ONE NETWORKS INC.</v>
          </cell>
          <cell r="F3068">
            <v>888007</v>
          </cell>
        </row>
        <row r="3069">
          <cell r="C3069">
            <v>3061</v>
          </cell>
          <cell r="D3069">
            <v>1998</v>
          </cell>
          <cell r="E3069" t="str">
            <v>HYDRO ONE NETWORKS INC.</v>
          </cell>
          <cell r="F3069">
            <v>4836776</v>
          </cell>
        </row>
        <row r="3070">
          <cell r="C3070">
            <v>3062</v>
          </cell>
          <cell r="D3070">
            <v>1998</v>
          </cell>
          <cell r="E3070" t="str">
            <v>HYDRO ONE NETWORKS INC.</v>
          </cell>
          <cell r="F3070">
            <v>1306408</v>
          </cell>
        </row>
        <row r="3071">
          <cell r="C3071">
            <v>3063</v>
          </cell>
          <cell r="D3071">
            <v>1998</v>
          </cell>
          <cell r="E3071" t="str">
            <v>HYDRO ONE NETWORKS INC.</v>
          </cell>
          <cell r="F3071">
            <v>3787439</v>
          </cell>
        </row>
        <row r="3072">
          <cell r="C3072">
            <v>3064</v>
          </cell>
          <cell r="D3072">
            <v>1998</v>
          </cell>
          <cell r="E3072" t="str">
            <v>HYDRO ONE NETWORKS INC.</v>
          </cell>
          <cell r="F3072">
            <v>5417247</v>
          </cell>
        </row>
        <row r="3073">
          <cell r="C3073">
            <v>3065</v>
          </cell>
          <cell r="D3073">
            <v>1998</v>
          </cell>
          <cell r="E3073" t="str">
            <v>HYDRO ONE NETWORKS INC.</v>
          </cell>
          <cell r="F3073">
            <v>974660</v>
          </cell>
        </row>
        <row r="3074">
          <cell r="C3074">
            <v>3066</v>
          </cell>
          <cell r="D3074">
            <v>1998</v>
          </cell>
          <cell r="E3074" t="str">
            <v>HYDRO ONE NETWORKS INC.</v>
          </cell>
          <cell r="F3074">
            <v>903348</v>
          </cell>
        </row>
        <row r="3075">
          <cell r="C3075">
            <v>3067</v>
          </cell>
          <cell r="D3075">
            <v>1998</v>
          </cell>
          <cell r="E3075" t="str">
            <v>HYDRO ONE NETWORKS INC.</v>
          </cell>
          <cell r="F3075">
            <v>3129535</v>
          </cell>
        </row>
        <row r="3076">
          <cell r="C3076">
            <v>3068</v>
          </cell>
          <cell r="D3076">
            <v>1998</v>
          </cell>
          <cell r="E3076" t="str">
            <v>HYDRO ONE NETWORKS INC.</v>
          </cell>
          <cell r="F3076">
            <v>6342867</v>
          </cell>
        </row>
        <row r="3077">
          <cell r="C3077">
            <v>3069</v>
          </cell>
          <cell r="D3077">
            <v>1998</v>
          </cell>
          <cell r="E3077" t="str">
            <v>HYDRO ONE NETWORKS INC.</v>
          </cell>
          <cell r="F3077">
            <v>14613877</v>
          </cell>
        </row>
        <row r="3078">
          <cell r="C3078">
            <v>3070</v>
          </cell>
          <cell r="D3078">
            <v>1998</v>
          </cell>
          <cell r="E3078" t="str">
            <v>HYDRO ONE NETWORKS INC.</v>
          </cell>
          <cell r="F3078">
            <v>605520</v>
          </cell>
        </row>
        <row r="3079">
          <cell r="C3079">
            <v>3071</v>
          </cell>
          <cell r="D3079">
            <v>1998</v>
          </cell>
          <cell r="E3079" t="str">
            <v>HYDRO ONE NETWORKS INC.</v>
          </cell>
          <cell r="F3079">
            <v>4576830</v>
          </cell>
        </row>
        <row r="3080">
          <cell r="C3080">
            <v>3072</v>
          </cell>
          <cell r="D3080">
            <v>1998</v>
          </cell>
          <cell r="E3080" t="str">
            <v>HYDRO ONE NETWORKS INC.</v>
          </cell>
          <cell r="F3080">
            <v>1479091</v>
          </cell>
        </row>
        <row r="3081">
          <cell r="C3081">
            <v>3073</v>
          </cell>
          <cell r="D3081">
            <v>1998</v>
          </cell>
          <cell r="E3081" t="str">
            <v>HYDRO ONE NETWORKS INC.</v>
          </cell>
          <cell r="F3081">
            <v>817412</v>
          </cell>
        </row>
        <row r="3082">
          <cell r="C3082">
            <v>3074</v>
          </cell>
          <cell r="D3082">
            <v>1998</v>
          </cell>
          <cell r="E3082" t="str">
            <v>HYDRO ONE NETWORKS INC.</v>
          </cell>
          <cell r="F3082">
            <v>6717055</v>
          </cell>
        </row>
        <row r="3083">
          <cell r="C3083">
            <v>3075</v>
          </cell>
          <cell r="D3083">
            <v>1998</v>
          </cell>
          <cell r="E3083" t="str">
            <v>HYDRO ONE NETWORKS INC.</v>
          </cell>
          <cell r="F3083">
            <v>877518</v>
          </cell>
        </row>
        <row r="3084">
          <cell r="C3084">
            <v>3076</v>
          </cell>
          <cell r="D3084">
            <v>1998</v>
          </cell>
          <cell r="E3084" t="str">
            <v>HYDRO ONE NETWORKS INC.</v>
          </cell>
          <cell r="F3084">
            <v>1442731</v>
          </cell>
        </row>
        <row r="3085">
          <cell r="C3085">
            <v>3077</v>
          </cell>
          <cell r="D3085">
            <v>1998</v>
          </cell>
          <cell r="E3085" t="str">
            <v>HYDRO ONE NETWORKS INC.</v>
          </cell>
          <cell r="F3085">
            <v>1894386</v>
          </cell>
        </row>
        <row r="3086">
          <cell r="C3086">
            <v>3078</v>
          </cell>
          <cell r="D3086">
            <v>1998</v>
          </cell>
          <cell r="E3086" t="str">
            <v>HYDRO ONE NETWORKS INC.</v>
          </cell>
          <cell r="F3086">
            <v>5871397</v>
          </cell>
        </row>
        <row r="3087">
          <cell r="C3087">
            <v>3079</v>
          </cell>
          <cell r="D3087">
            <v>1998</v>
          </cell>
          <cell r="E3087" t="str">
            <v>HYDRO ONE NETWORKS INC.</v>
          </cell>
          <cell r="F3087">
            <v>2628697</v>
          </cell>
        </row>
        <row r="3088">
          <cell r="C3088">
            <v>3080</v>
          </cell>
          <cell r="D3088">
            <v>1998</v>
          </cell>
          <cell r="E3088" t="str">
            <v>HYDRO ONE NETWORKS INC.</v>
          </cell>
          <cell r="F3088">
            <v>4488055</v>
          </cell>
        </row>
        <row r="3089">
          <cell r="C3089">
            <v>3081</v>
          </cell>
          <cell r="D3089">
            <v>1998</v>
          </cell>
          <cell r="E3089" t="str">
            <v>HYDRO ONE NETWORKS INC.</v>
          </cell>
          <cell r="F3089">
            <v>2424549</v>
          </cell>
        </row>
        <row r="3090">
          <cell r="C3090">
            <v>3082</v>
          </cell>
          <cell r="D3090">
            <v>1998</v>
          </cell>
          <cell r="E3090" t="str">
            <v>HYDRO ONE NETWORKS INC.</v>
          </cell>
          <cell r="F3090">
            <v>1302146</v>
          </cell>
        </row>
        <row r="3091">
          <cell r="C3091">
            <v>3083</v>
          </cell>
          <cell r="D3091">
            <v>1998</v>
          </cell>
          <cell r="E3091" t="str">
            <v>HYDRO ONE NETWORKS INC.</v>
          </cell>
          <cell r="F3091">
            <v>950759</v>
          </cell>
        </row>
        <row r="3092">
          <cell r="C3092">
            <v>3084</v>
          </cell>
          <cell r="D3092">
            <v>1998</v>
          </cell>
          <cell r="E3092" t="str">
            <v>HYDRO ONE NETWORKS INC.</v>
          </cell>
          <cell r="F3092">
            <v>386023</v>
          </cell>
        </row>
        <row r="3093">
          <cell r="C3093">
            <v>3085</v>
          </cell>
          <cell r="D3093">
            <v>1998</v>
          </cell>
          <cell r="E3093" t="str">
            <v>HYDRO ONE NETWORKS INC.</v>
          </cell>
          <cell r="F3093">
            <v>951251</v>
          </cell>
        </row>
        <row r="3094">
          <cell r="C3094">
            <v>3086</v>
          </cell>
          <cell r="D3094">
            <v>1998</v>
          </cell>
          <cell r="E3094" t="str">
            <v>HYDRO ONE NETWORKS INC.</v>
          </cell>
          <cell r="F3094">
            <v>128821</v>
          </cell>
        </row>
        <row r="3095">
          <cell r="C3095">
            <v>3087</v>
          </cell>
          <cell r="D3095">
            <v>1998</v>
          </cell>
          <cell r="E3095" t="str">
            <v>HYDRO ONE NETWORKS INC.</v>
          </cell>
          <cell r="F3095">
            <v>13838129</v>
          </cell>
        </row>
        <row r="3096">
          <cell r="C3096">
            <v>3088</v>
          </cell>
          <cell r="D3096">
            <v>1998</v>
          </cell>
          <cell r="E3096" t="str">
            <v>HYDRO ONE NETWORKS INC.</v>
          </cell>
          <cell r="F3096">
            <v>2493298</v>
          </cell>
        </row>
        <row r="3097">
          <cell r="C3097">
            <v>3089</v>
          </cell>
          <cell r="D3097">
            <v>1998</v>
          </cell>
          <cell r="E3097" t="str">
            <v>HYDRO ONE NETWORKS INC.</v>
          </cell>
          <cell r="F3097">
            <v>786100</v>
          </cell>
        </row>
        <row r="3098">
          <cell r="C3098">
            <v>3090</v>
          </cell>
          <cell r="D3098">
            <v>1998</v>
          </cell>
          <cell r="E3098" t="str">
            <v>HYDRO ONE NETWORKS INC.</v>
          </cell>
          <cell r="F3098">
            <v>1073125</v>
          </cell>
        </row>
        <row r="3099">
          <cell r="C3099">
            <v>3091</v>
          </cell>
          <cell r="D3099">
            <v>1998</v>
          </cell>
          <cell r="E3099" t="str">
            <v>HYDRO ONE NETWORKS INC.</v>
          </cell>
          <cell r="F3099">
            <v>573502</v>
          </cell>
        </row>
        <row r="3100">
          <cell r="C3100">
            <v>3092</v>
          </cell>
          <cell r="D3100">
            <v>1998</v>
          </cell>
          <cell r="E3100" t="str">
            <v>HYDRO ONE NETWORKS INC.</v>
          </cell>
          <cell r="F3100">
            <v>1530755</v>
          </cell>
        </row>
        <row r="3101">
          <cell r="C3101">
            <v>3093</v>
          </cell>
          <cell r="D3101">
            <v>1998</v>
          </cell>
          <cell r="E3101" t="str">
            <v>HYDRO ONE NETWORKS INC.</v>
          </cell>
          <cell r="F3101">
            <v>6734672</v>
          </cell>
        </row>
        <row r="3102">
          <cell r="C3102">
            <v>3094</v>
          </cell>
          <cell r="D3102">
            <v>1998</v>
          </cell>
          <cell r="E3102" t="str">
            <v>HYDRO ONE NETWORKS INC.</v>
          </cell>
          <cell r="F3102">
            <v>228946</v>
          </cell>
        </row>
        <row r="3103">
          <cell r="C3103">
            <v>3095</v>
          </cell>
          <cell r="D3103">
            <v>1998</v>
          </cell>
          <cell r="E3103" t="str">
            <v>HYDRO ONE NETWORKS INC.</v>
          </cell>
          <cell r="F3103">
            <v>846346</v>
          </cell>
        </row>
        <row r="3104">
          <cell r="C3104">
            <v>3096</v>
          </cell>
          <cell r="D3104">
            <v>1998</v>
          </cell>
          <cell r="E3104" t="str">
            <v>HYDRO OTTAWA LIMITED</v>
          </cell>
          <cell r="F3104">
            <v>2303102</v>
          </cell>
        </row>
        <row r="3105">
          <cell r="C3105">
            <v>3097</v>
          </cell>
          <cell r="D3105">
            <v>1998</v>
          </cell>
          <cell r="E3105" t="str">
            <v>HYDRO OTTAWA LIMITED</v>
          </cell>
          <cell r="F3105">
            <v>15415963</v>
          </cell>
        </row>
        <row r="3106">
          <cell r="C3106">
            <v>3098</v>
          </cell>
          <cell r="D3106">
            <v>1998</v>
          </cell>
          <cell r="E3106" t="str">
            <v>HYDRO OTTAWA LIMITED</v>
          </cell>
          <cell r="F3106">
            <v>56507311</v>
          </cell>
        </row>
        <row r="3107">
          <cell r="C3107">
            <v>3099</v>
          </cell>
          <cell r="D3107">
            <v>1998</v>
          </cell>
          <cell r="E3107" t="str">
            <v>HYDRO OTTAWA LIMITED</v>
          </cell>
          <cell r="F3107">
            <v>82621200</v>
          </cell>
        </row>
        <row r="3108">
          <cell r="C3108">
            <v>3100</v>
          </cell>
          <cell r="D3108">
            <v>1998</v>
          </cell>
          <cell r="E3108" t="str">
            <v>HYDRO OTTAWA LIMITED</v>
          </cell>
          <cell r="F3108">
            <v>75902348</v>
          </cell>
        </row>
        <row r="3109">
          <cell r="C3109">
            <v>3101</v>
          </cell>
          <cell r="D3109">
            <v>1998</v>
          </cell>
          <cell r="E3109" t="str">
            <v>LAKEFRONT UTILITIES INC.</v>
          </cell>
          <cell r="F3109">
            <v>1538321</v>
          </cell>
        </row>
        <row r="3110">
          <cell r="C3110">
            <v>3102</v>
          </cell>
          <cell r="D3110">
            <v>1998</v>
          </cell>
          <cell r="E3110" t="str">
            <v>LAKELAND POWER DISTRIBUTION LTD.</v>
          </cell>
          <cell r="F3110">
            <v>703233</v>
          </cell>
        </row>
        <row r="3111">
          <cell r="C3111">
            <v>3103</v>
          </cell>
          <cell r="D3111">
            <v>1998</v>
          </cell>
          <cell r="E3111" t="str">
            <v>LAKELAND POWER DISTRIBUTION LTD.</v>
          </cell>
          <cell r="F3111">
            <v>4757574</v>
          </cell>
        </row>
        <row r="3112">
          <cell r="C3112">
            <v>3104</v>
          </cell>
          <cell r="D3112">
            <v>1998</v>
          </cell>
          <cell r="E3112" t="str">
            <v>LAKELAND POWER DISTRIBUTION LTD.</v>
          </cell>
          <cell r="F3112">
            <v>363199</v>
          </cell>
        </row>
        <row r="3113">
          <cell r="C3113">
            <v>3105</v>
          </cell>
          <cell r="D3113">
            <v>1998</v>
          </cell>
          <cell r="E3113" t="str">
            <v>LAKELAND POWER DISTRIBUTION LTD.</v>
          </cell>
          <cell r="F3113">
            <v>862902</v>
          </cell>
        </row>
        <row r="3114">
          <cell r="C3114">
            <v>3106</v>
          </cell>
          <cell r="D3114">
            <v>1998</v>
          </cell>
          <cell r="E3114" t="str">
            <v>LONDON HYDRO INC.</v>
          </cell>
          <cell r="F3114">
            <v>213458098</v>
          </cell>
        </row>
        <row r="3115">
          <cell r="C3115">
            <v>3107</v>
          </cell>
          <cell r="D3115">
            <v>1998</v>
          </cell>
          <cell r="E3115" t="str">
            <v>MIDDLESEX POWER DISTRIBUTION CORPORATION</v>
          </cell>
          <cell r="F3115">
            <v>643015</v>
          </cell>
        </row>
        <row r="3116">
          <cell r="C3116">
            <v>3108</v>
          </cell>
          <cell r="D3116">
            <v>1998</v>
          </cell>
          <cell r="E3116" t="str">
            <v>MIDDLESEX POWER DISTRIBUTION CORPORATION</v>
          </cell>
          <cell r="F3116">
            <v>163031</v>
          </cell>
        </row>
        <row r="3117">
          <cell r="C3117">
            <v>3109</v>
          </cell>
          <cell r="D3117">
            <v>1998</v>
          </cell>
          <cell r="E3117" t="str">
            <v>MIDDLESEX POWER DISTRIBUTION CORPORATION</v>
          </cell>
          <cell r="F3117">
            <v>780876</v>
          </cell>
        </row>
        <row r="3118">
          <cell r="C3118">
            <v>3110</v>
          </cell>
          <cell r="D3118">
            <v>1998</v>
          </cell>
          <cell r="E3118" t="str">
            <v>MIDDLESEX POWER DISTRIBUTION CORPORATION</v>
          </cell>
          <cell r="F3118">
            <v>1067974</v>
          </cell>
        </row>
        <row r="3119">
          <cell r="C3119">
            <v>3111</v>
          </cell>
          <cell r="D3119">
            <v>1998</v>
          </cell>
          <cell r="E3119" t="str">
            <v>NIAGARA PENINSULA ENERGY INC.</v>
          </cell>
          <cell r="F3119">
            <v>71927060</v>
          </cell>
        </row>
        <row r="3120">
          <cell r="C3120">
            <v>3112</v>
          </cell>
          <cell r="D3120">
            <v>1998</v>
          </cell>
          <cell r="E3120" t="str">
            <v>NORFOLK POWER DISTRIBUTION INC.</v>
          </cell>
          <cell r="F3120">
            <v>3754415</v>
          </cell>
        </row>
        <row r="3121">
          <cell r="C3121">
            <v>3113</v>
          </cell>
          <cell r="D3121">
            <v>1998</v>
          </cell>
          <cell r="E3121" t="str">
            <v>NORFOLK POWER DISTRIBUTION INC.</v>
          </cell>
          <cell r="F3121">
            <v>15888432</v>
          </cell>
        </row>
        <row r="3122">
          <cell r="C3122">
            <v>3114</v>
          </cell>
          <cell r="D3122">
            <v>1998</v>
          </cell>
          <cell r="E3122" t="str">
            <v>NORTHERN ONTARIO WIRES INC.</v>
          </cell>
          <cell r="F3122">
            <v>2066924</v>
          </cell>
        </row>
        <row r="3123">
          <cell r="C3123">
            <v>3115</v>
          </cell>
          <cell r="D3123">
            <v>1998</v>
          </cell>
          <cell r="E3123" t="str">
            <v>OTTAWA RIVER POWER CORPORATION</v>
          </cell>
          <cell r="F3123">
            <v>543291</v>
          </cell>
        </row>
        <row r="3124">
          <cell r="C3124">
            <v>3116</v>
          </cell>
          <cell r="D3124">
            <v>1998</v>
          </cell>
          <cell r="E3124" t="str">
            <v>OTTAWA RIVER POWER CORPORATION</v>
          </cell>
          <cell r="F3124">
            <v>3475051</v>
          </cell>
        </row>
        <row r="3125">
          <cell r="C3125">
            <v>3117</v>
          </cell>
          <cell r="D3125">
            <v>1998</v>
          </cell>
          <cell r="E3125" t="str">
            <v>NIAGARA PENINSULA ENERGY INC.</v>
          </cell>
          <cell r="F3125">
            <v>2077689</v>
          </cell>
        </row>
        <row r="3126">
          <cell r="C3126">
            <v>3118</v>
          </cell>
          <cell r="D3126">
            <v>1998</v>
          </cell>
          <cell r="E3126" t="str">
            <v>NIAGARA PENINSULA ENERGY INC.</v>
          </cell>
          <cell r="F3126">
            <v>663238</v>
          </cell>
        </row>
        <row r="3127">
          <cell r="C3127">
            <v>3119</v>
          </cell>
          <cell r="D3127">
            <v>1998</v>
          </cell>
          <cell r="E3127" t="str">
            <v>PETERBOROUGH DISTRIBUTION INCORPORATED</v>
          </cell>
          <cell r="F3127">
            <v>725591</v>
          </cell>
        </row>
        <row r="3128">
          <cell r="C3128">
            <v>3120</v>
          </cell>
          <cell r="D3128">
            <v>1998</v>
          </cell>
          <cell r="E3128" t="str">
            <v>PETERBOROUGH DISTRIBUTION INCORPORATED</v>
          </cell>
          <cell r="F3128">
            <v>2275686</v>
          </cell>
        </row>
        <row r="3129">
          <cell r="C3129">
            <v>3121</v>
          </cell>
          <cell r="D3129">
            <v>1998</v>
          </cell>
          <cell r="E3129" t="str">
            <v>POWERSTREAM INC.</v>
          </cell>
          <cell r="F3129">
            <v>34945784</v>
          </cell>
        </row>
        <row r="3130">
          <cell r="C3130">
            <v>3122</v>
          </cell>
          <cell r="D3130">
            <v>1998</v>
          </cell>
          <cell r="E3130" t="str">
            <v>POWERSTREAM INC.</v>
          </cell>
          <cell r="F3130">
            <v>173294017</v>
          </cell>
        </row>
        <row r="3131">
          <cell r="C3131">
            <v>3123</v>
          </cell>
          <cell r="D3131">
            <v>1998</v>
          </cell>
          <cell r="E3131" t="str">
            <v>POWERSTREAM INC.</v>
          </cell>
          <cell r="F3131">
            <v>191371810</v>
          </cell>
        </row>
        <row r="3132">
          <cell r="C3132">
            <v>3124</v>
          </cell>
          <cell r="D3132">
            <v>1998</v>
          </cell>
          <cell r="E3132" t="str">
            <v>POWERSTREAM INC.</v>
          </cell>
          <cell r="F3132">
            <v>135988911</v>
          </cell>
        </row>
        <row r="3133">
          <cell r="C3133">
            <v>3125</v>
          </cell>
          <cell r="D3133">
            <v>1998</v>
          </cell>
          <cell r="E3133" t="str">
            <v>RIDEAU ST. LAWRENCE DISTRIBUTION INC.</v>
          </cell>
          <cell r="F3133">
            <v>1913329</v>
          </cell>
        </row>
        <row r="3134">
          <cell r="C3134">
            <v>3126</v>
          </cell>
          <cell r="D3134">
            <v>1998</v>
          </cell>
          <cell r="E3134" t="str">
            <v>VERIDIAN CONNECTIONS INC.</v>
          </cell>
          <cell r="F3134">
            <v>24157243</v>
          </cell>
        </row>
        <row r="3135">
          <cell r="C3135">
            <v>3127</v>
          </cell>
          <cell r="D3135">
            <v>1998</v>
          </cell>
          <cell r="E3135" t="str">
            <v>VERIDIAN CONNECTIONS INC.</v>
          </cell>
          <cell r="F3135">
            <v>24009739</v>
          </cell>
        </row>
        <row r="3136">
          <cell r="C3136">
            <v>3128</v>
          </cell>
          <cell r="D3136">
            <v>1998</v>
          </cell>
          <cell r="E3136" t="str">
            <v>VERIDIAN CONNECTIONS INC.</v>
          </cell>
          <cell r="F3136">
            <v>4562388</v>
          </cell>
        </row>
        <row r="3137">
          <cell r="C3137">
            <v>3129</v>
          </cell>
          <cell r="D3137">
            <v>1998</v>
          </cell>
          <cell r="E3137" t="str">
            <v>VERIDIAN CONNECTIONS INC.</v>
          </cell>
          <cell r="F3137">
            <v>59835898</v>
          </cell>
        </row>
        <row r="3138">
          <cell r="C3138">
            <v>3130</v>
          </cell>
          <cell r="D3138">
            <v>1998</v>
          </cell>
          <cell r="E3138" t="str">
            <v>VERIDIAN CONNECTIONS INC.</v>
          </cell>
          <cell r="F3138">
            <v>9154857</v>
          </cell>
        </row>
        <row r="3139">
          <cell r="C3139">
            <v>3131</v>
          </cell>
          <cell r="D3139">
            <v>1998</v>
          </cell>
          <cell r="E3139" t="str">
            <v>VERIDIAN CONNECTIONS INC.</v>
          </cell>
          <cell r="F3139">
            <v>3312279</v>
          </cell>
        </row>
        <row r="3140">
          <cell r="C3140">
            <v>3132</v>
          </cell>
          <cell r="D3140">
            <v>1998</v>
          </cell>
          <cell r="E3140" t="str">
            <v>VERIDIAN CONNECTIONS INC.</v>
          </cell>
          <cell r="F3140">
            <v>2181579</v>
          </cell>
        </row>
        <row r="3141">
          <cell r="C3141">
            <v>3133</v>
          </cell>
          <cell r="D3141">
            <v>1998</v>
          </cell>
          <cell r="E3141" t="str">
            <v>WELLINGTON NORTH POWER INC.</v>
          </cell>
          <cell r="F3141">
            <v>153204</v>
          </cell>
        </row>
        <row r="3142">
          <cell r="C3142">
            <v>3134</v>
          </cell>
          <cell r="D3142">
            <v>1998</v>
          </cell>
          <cell r="E3142" t="str">
            <v>WESTARIO POWER INC.</v>
          </cell>
          <cell r="F3142">
            <v>4980573</v>
          </cell>
        </row>
        <row r="3143">
          <cell r="C3143">
            <v>3135</v>
          </cell>
          <cell r="D3143">
            <v>1998</v>
          </cell>
          <cell r="E3143" t="str">
            <v>WESTARIO POWER INC.</v>
          </cell>
          <cell r="F3143">
            <v>5605106</v>
          </cell>
        </row>
        <row r="3144">
          <cell r="C3144">
            <v>3136</v>
          </cell>
          <cell r="D3144">
            <v>1998</v>
          </cell>
          <cell r="E3144" t="str">
            <v>WESTARIO POWER INC.</v>
          </cell>
          <cell r="F3144">
            <v>4716854</v>
          </cell>
        </row>
        <row r="3145">
          <cell r="C3145">
            <v>3137</v>
          </cell>
          <cell r="D3145">
            <v>1998</v>
          </cell>
          <cell r="E3145" t="str">
            <v>WESTARIO POWER INC.</v>
          </cell>
          <cell r="F3145">
            <v>3501887</v>
          </cell>
        </row>
        <row r="3146">
          <cell r="C3146">
            <v>3138</v>
          </cell>
          <cell r="D3146">
            <v>1998</v>
          </cell>
          <cell r="E3146" t="str">
            <v>ANCASTER HYDRO-ELECTRIC COMMISSION</v>
          </cell>
          <cell r="F3146">
            <v>4052220</v>
          </cell>
        </row>
        <row r="3147">
          <cell r="C3147">
            <v>3139</v>
          </cell>
          <cell r="D3147">
            <v>1998</v>
          </cell>
          <cell r="E3147" t="str">
            <v>ATIKOKAN HYDRO INC.</v>
          </cell>
          <cell r="F3147">
            <v>5112810</v>
          </cell>
        </row>
        <row r="3148">
          <cell r="C3148">
            <v>3140</v>
          </cell>
          <cell r="D3148">
            <v>1998</v>
          </cell>
          <cell r="E3148" t="str">
            <v>AURORA HYDRO CONNECTIONS LIMITED</v>
          </cell>
          <cell r="F3148">
            <v>34945784</v>
          </cell>
        </row>
        <row r="3149">
          <cell r="C3149">
            <v>3141</v>
          </cell>
          <cell r="D3149">
            <v>1998</v>
          </cell>
          <cell r="E3149" t="str">
            <v>AYLMER PUBLIC UTILITIES COMMISSION</v>
          </cell>
          <cell r="F3149">
            <v>3909933</v>
          </cell>
        </row>
        <row r="3150">
          <cell r="C3150">
            <v>3142</v>
          </cell>
          <cell r="D3150">
            <v>1998</v>
          </cell>
          <cell r="E3150" t="str">
            <v>BLUE MOUNTAINS HYDRO SERVICES COMPANY INC.</v>
          </cell>
          <cell r="F3150">
            <v>2121600</v>
          </cell>
        </row>
        <row r="3151">
          <cell r="C3151">
            <v>3143</v>
          </cell>
          <cell r="D3151">
            <v>1998</v>
          </cell>
          <cell r="E3151" t="str">
            <v>BOARD OF LIGHT &amp; HEAT COMM. OF THE CITY OF GUELPH</v>
          </cell>
          <cell r="F3151">
            <v>99493446</v>
          </cell>
        </row>
        <row r="3152">
          <cell r="C3152">
            <v>3144</v>
          </cell>
          <cell r="D3152">
            <v>1998</v>
          </cell>
          <cell r="E3152" t="str">
            <v>BRADFORD WEST GWILLIMBURY PUBLIC UTILITIES COMMISSION</v>
          </cell>
          <cell r="F3152">
            <v>9415912</v>
          </cell>
        </row>
        <row r="3153">
          <cell r="C3153">
            <v>3145</v>
          </cell>
          <cell r="D3153">
            <v>1998</v>
          </cell>
          <cell r="E3153" t="str">
            <v>BROCK HYDRO-ELECTRIC COMMISSION</v>
          </cell>
          <cell r="F3153">
            <v>3257217</v>
          </cell>
        </row>
        <row r="3154">
          <cell r="C3154">
            <v>3146</v>
          </cell>
          <cell r="D3154">
            <v>1998</v>
          </cell>
          <cell r="E3154" t="str">
            <v>BURLINGTON HYDRO INC.</v>
          </cell>
          <cell r="F3154">
            <v>220044522</v>
          </cell>
        </row>
        <row r="3155">
          <cell r="C3155">
            <v>3147</v>
          </cell>
          <cell r="D3155">
            <v>1998</v>
          </cell>
          <cell r="E3155" t="str">
            <v>CAMBRIDGE AND NORTH DUMFRIES HYDRO INC.</v>
          </cell>
          <cell r="F3155">
            <v>172340096</v>
          </cell>
        </row>
        <row r="3156">
          <cell r="C3156">
            <v>3148</v>
          </cell>
          <cell r="D3156">
            <v>1998</v>
          </cell>
          <cell r="E3156" t="str">
            <v>CHAPLEAU PUBLIC UTILITIES CORPORATION</v>
          </cell>
          <cell r="F3156">
            <v>4067210</v>
          </cell>
        </row>
        <row r="3157">
          <cell r="C3157">
            <v>3149</v>
          </cell>
          <cell r="D3157">
            <v>1998</v>
          </cell>
          <cell r="E3157" t="str">
            <v>CLEARVIEW HYDRO ELECTRIC COMMISSION</v>
          </cell>
          <cell r="F3157">
            <v>3152929</v>
          </cell>
        </row>
        <row r="3158">
          <cell r="C3158">
            <v>3150</v>
          </cell>
          <cell r="D3158">
            <v>1998</v>
          </cell>
          <cell r="E3158" t="str">
            <v>CLINTON POWER CORPORATION</v>
          </cell>
          <cell r="F3158">
            <v>4416912</v>
          </cell>
        </row>
        <row r="3159">
          <cell r="C3159">
            <v>3151</v>
          </cell>
          <cell r="D3159">
            <v>1998</v>
          </cell>
          <cell r="E3159" t="str">
            <v>COCHRANE POWER CORPORATION</v>
          </cell>
          <cell r="F3159">
            <v>3152608</v>
          </cell>
        </row>
        <row r="3160">
          <cell r="C3160">
            <v>3152</v>
          </cell>
          <cell r="D3160">
            <v>1998</v>
          </cell>
          <cell r="E3160" t="str">
            <v>COTTAM HYDRO-ELECTRIC SYSTEM</v>
          </cell>
          <cell r="F3160">
            <v>1080758</v>
          </cell>
        </row>
        <row r="3161">
          <cell r="C3161">
            <v>3153</v>
          </cell>
          <cell r="D3161">
            <v>1998</v>
          </cell>
          <cell r="E3161" t="str">
            <v>NA</v>
          </cell>
          <cell r="F3161">
            <v>643015</v>
          </cell>
        </row>
        <row r="3162">
          <cell r="C3162">
            <v>3154</v>
          </cell>
          <cell r="D3162">
            <v>1998</v>
          </cell>
          <cell r="E3162" t="str">
            <v>ELMWOOD HYDRO-ELECTRIC SYSTEM</v>
          </cell>
          <cell r="F3162">
            <v>124083</v>
          </cell>
        </row>
        <row r="3163">
          <cell r="C3163">
            <v>3155</v>
          </cell>
          <cell r="D3163">
            <v>1998</v>
          </cell>
          <cell r="E3163" t="str">
            <v>ER-2000-0063</v>
          </cell>
          <cell r="F3163">
            <v>32842091</v>
          </cell>
        </row>
        <row r="3164">
          <cell r="C3164">
            <v>3156</v>
          </cell>
          <cell r="D3164">
            <v>1998</v>
          </cell>
          <cell r="E3164" t="str">
            <v>ESSEX HYDRO-ELECTRIC COMMISSION</v>
          </cell>
          <cell r="F3164">
            <v>3717063</v>
          </cell>
        </row>
        <row r="3165">
          <cell r="C3165">
            <v>3157</v>
          </cell>
          <cell r="D3165">
            <v>1998</v>
          </cell>
          <cell r="E3165" t="str">
            <v>FORT FRANCES POWER CORPORATION</v>
          </cell>
          <cell r="F3165">
            <v>16122948</v>
          </cell>
        </row>
        <row r="3166">
          <cell r="C3166">
            <v>3158</v>
          </cell>
          <cell r="D3166">
            <v>1998</v>
          </cell>
          <cell r="E3166" t="str">
            <v>GRAND VALLEY ENERGY INC.</v>
          </cell>
          <cell r="F3166">
            <v>1824086</v>
          </cell>
        </row>
        <row r="3167">
          <cell r="C3167">
            <v>3159</v>
          </cell>
          <cell r="D3167">
            <v>1998</v>
          </cell>
          <cell r="E3167" t="str">
            <v>GRAVENHURST HYDRO ELECTRIC INC.</v>
          </cell>
          <cell r="F3167">
            <v>4562388</v>
          </cell>
        </row>
        <row r="3168">
          <cell r="C3168">
            <v>3160</v>
          </cell>
          <cell r="D3168">
            <v>1998</v>
          </cell>
          <cell r="E3168" t="str">
            <v>GRIMSBY POWER INCORPORATED</v>
          </cell>
          <cell r="F3168">
            <v>28065280</v>
          </cell>
        </row>
        <row r="3169">
          <cell r="C3169">
            <v>3161</v>
          </cell>
          <cell r="D3169">
            <v>1998</v>
          </cell>
          <cell r="E3169" t="str">
            <v>GUELPH/ERAMOSA HYDRO-ELECTRIC COMMISSION</v>
          </cell>
          <cell r="F3169">
            <v>2059091</v>
          </cell>
        </row>
        <row r="3170">
          <cell r="C3170">
            <v>3162</v>
          </cell>
          <cell r="D3170">
            <v>1998</v>
          </cell>
          <cell r="E3170" t="str">
            <v>HALDIMAND HYDRO-ELECTRIC COMMISSION</v>
          </cell>
          <cell r="F3170">
            <v>5528305</v>
          </cell>
        </row>
        <row r="3171">
          <cell r="C3171">
            <v>3163</v>
          </cell>
          <cell r="D3171">
            <v>1998</v>
          </cell>
          <cell r="E3171" t="str">
            <v>HORIZON UTILITIES CORPORATION</v>
          </cell>
          <cell r="F3171">
            <v>223964957</v>
          </cell>
        </row>
        <row r="3172">
          <cell r="C3172">
            <v>3164</v>
          </cell>
          <cell r="D3172">
            <v>1998</v>
          </cell>
          <cell r="E3172" t="str">
            <v>HEARST POWER DISTRIBUTION COMPANY LIMITED</v>
          </cell>
          <cell r="F3172">
            <v>6065560</v>
          </cell>
        </row>
        <row r="3173">
          <cell r="C3173">
            <v>3165</v>
          </cell>
          <cell r="D3173">
            <v>1998</v>
          </cell>
          <cell r="E3173" t="str">
            <v>HEC OF THE TOWNSHIP OF ALFRED - PLANTAGENET</v>
          </cell>
          <cell r="F3173">
            <v>1029589</v>
          </cell>
        </row>
        <row r="3174">
          <cell r="C3174">
            <v>3166</v>
          </cell>
          <cell r="D3174">
            <v>1998</v>
          </cell>
          <cell r="E3174" t="str">
            <v>ESSEX POWERLINES CORPORATION</v>
          </cell>
          <cell r="F3174">
            <v>10459486</v>
          </cell>
        </row>
        <row r="3175">
          <cell r="C3175">
            <v>3167</v>
          </cell>
          <cell r="D3175">
            <v>1998</v>
          </cell>
          <cell r="E3175" t="str">
            <v>HYDRO HAWKESBURY INC.</v>
          </cell>
          <cell r="F3175">
            <v>4552593</v>
          </cell>
        </row>
        <row r="3176">
          <cell r="C3176">
            <v>3168</v>
          </cell>
          <cell r="D3176">
            <v>1998</v>
          </cell>
          <cell r="E3176" t="str">
            <v>HYDRO ONE BRAMPTON NETWORKS INC.</v>
          </cell>
          <cell r="F3176">
            <v>441683846</v>
          </cell>
        </row>
        <row r="3177">
          <cell r="C3177">
            <v>3169</v>
          </cell>
          <cell r="D3177">
            <v>1998</v>
          </cell>
          <cell r="E3177" t="str">
            <v>HYDRO OTTAWA LIMITED</v>
          </cell>
          <cell r="F3177">
            <v>280842572</v>
          </cell>
        </row>
        <row r="3178">
          <cell r="C3178">
            <v>3170</v>
          </cell>
          <cell r="D3178">
            <v>1998</v>
          </cell>
          <cell r="E3178" t="str">
            <v>HYDRO VAUGHAN DISTRIBUTION INC.</v>
          </cell>
          <cell r="F3178">
            <v>173294017</v>
          </cell>
        </row>
        <row r="3179">
          <cell r="C3179">
            <v>3171</v>
          </cell>
          <cell r="D3179">
            <v>1998</v>
          </cell>
          <cell r="E3179" t="str">
            <v>ESSEX POWERLINES CORPORATION</v>
          </cell>
          <cell r="F3179">
            <v>6081666</v>
          </cell>
        </row>
        <row r="3180">
          <cell r="C3180">
            <v>3172</v>
          </cell>
          <cell r="D3180">
            <v>1998</v>
          </cell>
          <cell r="E3180" t="str">
            <v>HYDRO-ELECTRIC COMMISSION OF SOUTH DUMFRIES</v>
          </cell>
          <cell r="F3180">
            <v>2026815</v>
          </cell>
        </row>
        <row r="3181">
          <cell r="C3181">
            <v>3173</v>
          </cell>
          <cell r="D3181">
            <v>1998</v>
          </cell>
          <cell r="E3181" t="str">
            <v>BRANTFORD POWER INC.</v>
          </cell>
          <cell r="F3181">
            <v>67545117</v>
          </cell>
        </row>
        <row r="3182">
          <cell r="C3182">
            <v>3174</v>
          </cell>
          <cell r="D3182">
            <v>1998</v>
          </cell>
          <cell r="E3182" t="str">
            <v>OTTAWA RIVER POWER CORPORATION</v>
          </cell>
          <cell r="F3182">
            <v>12281335</v>
          </cell>
        </row>
        <row r="3183">
          <cell r="C3183">
            <v>3175</v>
          </cell>
          <cell r="D3183">
            <v>1998</v>
          </cell>
          <cell r="E3183" t="str">
            <v>BLUEWATER POWER DISTRIBUTION CORPORATION</v>
          </cell>
          <cell r="F3183">
            <v>37268280</v>
          </cell>
        </row>
        <row r="3184">
          <cell r="C3184">
            <v>3176</v>
          </cell>
          <cell r="D3184">
            <v>1998</v>
          </cell>
          <cell r="E3184" t="str">
            <v>LAKELAND POWER DISTRIBUTION LTD.</v>
          </cell>
          <cell r="F3184">
            <v>4795970</v>
          </cell>
        </row>
        <row r="3185">
          <cell r="C3185">
            <v>3177</v>
          </cell>
          <cell r="D3185">
            <v>1998</v>
          </cell>
          <cell r="E3185" t="str">
            <v>HYDRO-ELECTRIC COMMISSION OF THE TOWN OF CACHE BAY</v>
          </cell>
          <cell r="F3185">
            <v>361325</v>
          </cell>
        </row>
        <row r="3186">
          <cell r="C3186">
            <v>3178</v>
          </cell>
          <cell r="D3186">
            <v>1998</v>
          </cell>
          <cell r="E3186" t="str">
            <v>HYDRO-ELECTRIC COMMISSION OF THE TOWN OF HARRISTON</v>
          </cell>
          <cell r="F3186">
            <v>2664852</v>
          </cell>
        </row>
        <row r="3187">
          <cell r="C3187">
            <v>3179</v>
          </cell>
          <cell r="D3187">
            <v>1998</v>
          </cell>
          <cell r="E3187" t="str">
            <v>HYDRO-ELECTRIC COMMISSION OF THE TOWN OF HARROW</v>
          </cell>
          <cell r="F3187">
            <v>2135526</v>
          </cell>
        </row>
        <row r="3188">
          <cell r="C3188">
            <v>3180</v>
          </cell>
          <cell r="D3188">
            <v>1998</v>
          </cell>
          <cell r="E3188" t="str">
            <v>ESSEX POWERLINES CORPORATION</v>
          </cell>
          <cell r="F3188">
            <v>13594533</v>
          </cell>
        </row>
        <row r="3189">
          <cell r="C3189">
            <v>3181</v>
          </cell>
          <cell r="D3189">
            <v>1998</v>
          </cell>
          <cell r="E3189" t="str">
            <v>HYDRO-ELECTRIC COMMISSION OF THE TOWN OF PORT ELGIN</v>
          </cell>
          <cell r="F3189">
            <v>7158843</v>
          </cell>
        </row>
        <row r="3190">
          <cell r="C3190">
            <v>3182</v>
          </cell>
          <cell r="D3190">
            <v>1998</v>
          </cell>
          <cell r="E3190" t="str">
            <v>HYDRO-ELECTRIC COMMISSION OF THE TOWN OF STURGEON FALLS</v>
          </cell>
          <cell r="F3190">
            <v>4169101</v>
          </cell>
        </row>
        <row r="3191">
          <cell r="C3191">
            <v>3183</v>
          </cell>
          <cell r="D3191">
            <v>1998</v>
          </cell>
          <cell r="E3191" t="str">
            <v>HYDRO-ELECTRIC COMMISSION OF THE TOWN OF VANKLEEK HILL</v>
          </cell>
          <cell r="F3191">
            <v>2493298</v>
          </cell>
        </row>
        <row r="3192">
          <cell r="C3192">
            <v>3184</v>
          </cell>
          <cell r="D3192">
            <v>1998</v>
          </cell>
          <cell r="E3192" t="str">
            <v>WASAGA DISTRIBUTION INC.</v>
          </cell>
          <cell r="F3192">
            <v>12677861</v>
          </cell>
        </row>
        <row r="3193">
          <cell r="C3193">
            <v>3185</v>
          </cell>
          <cell r="D3193">
            <v>1998</v>
          </cell>
          <cell r="E3193" t="str">
            <v>ESPANOLA REGIONAL HYDRO DISTRIBUTION CORPORATION</v>
          </cell>
          <cell r="F3193">
            <v>797071</v>
          </cell>
        </row>
        <row r="3194">
          <cell r="C3194">
            <v>3186</v>
          </cell>
          <cell r="D3194">
            <v>1998</v>
          </cell>
          <cell r="E3194" t="str">
            <v>HYDRO-ELECTRIC COMMISSION OF THE TOWN OF WIARTON</v>
          </cell>
          <cell r="F3194">
            <v>2027826</v>
          </cell>
        </row>
        <row r="3195">
          <cell r="C3195">
            <v>3187</v>
          </cell>
          <cell r="D3195">
            <v>1998</v>
          </cell>
          <cell r="E3195" t="str">
            <v>BRANT COUNTY POWER INC.</v>
          </cell>
          <cell r="F3195">
            <v>6741829</v>
          </cell>
        </row>
        <row r="3196">
          <cell r="C3196">
            <v>3188</v>
          </cell>
          <cell r="D3196">
            <v>1998</v>
          </cell>
          <cell r="E3196" t="str">
            <v>BRANT COUNTY POWER INC.</v>
          </cell>
          <cell r="F3196">
            <v>1245315</v>
          </cell>
        </row>
        <row r="3197">
          <cell r="C3197">
            <v>3189</v>
          </cell>
          <cell r="D3197">
            <v>1998</v>
          </cell>
          <cell r="E3197" t="str">
            <v>HYDRO-ELECTRIC COMMISSION OF THE VILLAGE OF CLIFFORD</v>
          </cell>
          <cell r="F3197">
            <v>372168</v>
          </cell>
        </row>
        <row r="3198">
          <cell r="C3198">
            <v>3190</v>
          </cell>
          <cell r="D3198">
            <v>1998</v>
          </cell>
          <cell r="E3198" t="str">
            <v>CENTRE WELLINGTON HYDRO LTD.</v>
          </cell>
          <cell r="F3198">
            <v>2752067</v>
          </cell>
        </row>
        <row r="3199">
          <cell r="C3199">
            <v>3191</v>
          </cell>
          <cell r="D3199">
            <v>1998</v>
          </cell>
          <cell r="E3199" t="str">
            <v>HYDRO-ELECTRIC COMMISSION OF THE VILLAGE OF LUCAN</v>
          </cell>
          <cell r="F3199">
            <v>1149032</v>
          </cell>
        </row>
        <row r="3200">
          <cell r="C3200">
            <v>3192</v>
          </cell>
          <cell r="D3200">
            <v>1998</v>
          </cell>
          <cell r="E3200" t="str">
            <v>HYDRO-ELECTRIC COMMISSION OF THE VILLAGE OF PAISLEY</v>
          </cell>
          <cell r="F3200">
            <v>964453</v>
          </cell>
        </row>
        <row r="3201">
          <cell r="C3201">
            <v>3193</v>
          </cell>
          <cell r="D3201">
            <v>1998</v>
          </cell>
          <cell r="E3201" t="str">
            <v>HYDRO-ELECTRIC COMMISSION OF THE VILLAGE OF ST. CLAIR BEACH</v>
          </cell>
          <cell r="F3201">
            <v>2261751</v>
          </cell>
        </row>
        <row r="3202">
          <cell r="C3202">
            <v>3194</v>
          </cell>
          <cell r="D3202">
            <v>1998</v>
          </cell>
          <cell r="E3202" t="str">
            <v>INNISFIL HYDRO DISTRIBUTION SYSTEMS LIMITED</v>
          </cell>
          <cell r="F3202">
            <v>45264522</v>
          </cell>
        </row>
        <row r="3203">
          <cell r="C3203">
            <v>3195</v>
          </cell>
          <cell r="D3203">
            <v>1998</v>
          </cell>
          <cell r="E3203" t="str">
            <v>KENORA HYDRO ELECTRIC CORPORATION LTD.</v>
          </cell>
          <cell r="F3203">
            <v>15957200</v>
          </cell>
        </row>
        <row r="3204">
          <cell r="C3204">
            <v>3196</v>
          </cell>
          <cell r="D3204">
            <v>1998</v>
          </cell>
          <cell r="E3204" t="str">
            <v>KINGSTON HYDRO CORPORATION</v>
          </cell>
          <cell r="F3204">
            <v>98526273</v>
          </cell>
        </row>
        <row r="3205">
          <cell r="C3205">
            <v>3197</v>
          </cell>
          <cell r="D3205">
            <v>1998</v>
          </cell>
          <cell r="E3205" t="str">
            <v>KINGSVILLE PUBLIC UTILITY COMMISSION</v>
          </cell>
          <cell r="F3205">
            <v>4880469</v>
          </cell>
        </row>
        <row r="3206">
          <cell r="C3206">
            <v>3198</v>
          </cell>
          <cell r="D3206">
            <v>1998</v>
          </cell>
          <cell r="E3206" t="str">
            <v>KITCHENER-WILMOT HYDRO INC.</v>
          </cell>
          <cell r="F3206">
            <v>349563222</v>
          </cell>
        </row>
        <row r="3207">
          <cell r="C3207">
            <v>3199</v>
          </cell>
          <cell r="D3207">
            <v>1998</v>
          </cell>
          <cell r="E3207" t="str">
            <v>LAKESHORE TOWNSHIP HEC</v>
          </cell>
          <cell r="F3207">
            <v>3270480</v>
          </cell>
        </row>
        <row r="3208">
          <cell r="C3208">
            <v>3200</v>
          </cell>
          <cell r="D3208">
            <v>1998</v>
          </cell>
          <cell r="E3208" t="str">
            <v>LINCOLN HYDRO-ELECTRIC COMMISSION</v>
          </cell>
          <cell r="F3208">
            <v>14225565</v>
          </cell>
        </row>
        <row r="3209">
          <cell r="C3209">
            <v>3201</v>
          </cell>
          <cell r="D3209">
            <v>1998</v>
          </cell>
          <cell r="E3209" t="str">
            <v>LONDON HYDRO UTILITIES SERVICES INC.</v>
          </cell>
          <cell r="F3209">
            <v>213458098</v>
          </cell>
        </row>
        <row r="3210">
          <cell r="C3210">
            <v>3202</v>
          </cell>
          <cell r="D3210">
            <v>1998</v>
          </cell>
          <cell r="E3210" t="str">
            <v>MARKHAM HYDRO DISTRIBUTION INC.</v>
          </cell>
          <cell r="F3210">
            <v>191371810</v>
          </cell>
        </row>
        <row r="3211">
          <cell r="C3211">
            <v>3203</v>
          </cell>
          <cell r="D3211">
            <v>1998</v>
          </cell>
          <cell r="E3211" t="str">
            <v>MIDLAND POWER UTILITY CORPORATION</v>
          </cell>
          <cell r="F3211">
            <v>20445630</v>
          </cell>
        </row>
        <row r="3212">
          <cell r="C3212">
            <v>3204</v>
          </cell>
          <cell r="D3212">
            <v>1998</v>
          </cell>
          <cell r="E3212" t="str">
            <v>MILTON HYDRO DISTRIBUTION INC.</v>
          </cell>
          <cell r="F3212">
            <v>79623196</v>
          </cell>
        </row>
        <row r="3213">
          <cell r="C3213">
            <v>3205</v>
          </cell>
          <cell r="D3213">
            <v>1998</v>
          </cell>
          <cell r="E3213" t="str">
            <v>NEPEAN HYDRO ELECTRIC COMMISSION</v>
          </cell>
          <cell r="F3213">
            <v>82621200</v>
          </cell>
        </row>
        <row r="3214">
          <cell r="C3214">
            <v>3206</v>
          </cell>
          <cell r="D3214">
            <v>1998</v>
          </cell>
          <cell r="E3214" t="str">
            <v>NA</v>
          </cell>
          <cell r="F3214">
            <v>163031</v>
          </cell>
        </row>
        <row r="3215">
          <cell r="C3215">
            <v>3207</v>
          </cell>
          <cell r="D3215">
            <v>1998</v>
          </cell>
          <cell r="E3215" t="str">
            <v>NEWMARKET HYDRO LTD.</v>
          </cell>
          <cell r="F3215">
            <v>64713559</v>
          </cell>
        </row>
        <row r="3216">
          <cell r="C3216">
            <v>3208</v>
          </cell>
          <cell r="D3216">
            <v>1998</v>
          </cell>
          <cell r="E3216" t="str">
            <v>NIAGARA FALLS HYDRO INC.</v>
          </cell>
          <cell r="F3216">
            <v>143854120</v>
          </cell>
        </row>
        <row r="3217">
          <cell r="C3217">
            <v>3209</v>
          </cell>
          <cell r="D3217">
            <v>1998</v>
          </cell>
          <cell r="E3217" t="str">
            <v>NIAGARA-ON-THE-LAKE HYDRO INC.</v>
          </cell>
          <cell r="F3217">
            <v>56695191</v>
          </cell>
        </row>
        <row r="3218">
          <cell r="C3218">
            <v>3210</v>
          </cell>
          <cell r="D3218">
            <v>1998</v>
          </cell>
          <cell r="E3218" t="str">
            <v>NORFOLK POWER DISTRIBUTION INC.</v>
          </cell>
          <cell r="F3218">
            <v>631400</v>
          </cell>
        </row>
        <row r="3219">
          <cell r="C3219">
            <v>3211</v>
          </cell>
          <cell r="D3219">
            <v>1998</v>
          </cell>
          <cell r="E3219" t="str">
            <v>NORTH BAY HYDRO DISTRIBUTION LIMITED</v>
          </cell>
          <cell r="F3219">
            <v>144777417</v>
          </cell>
        </row>
        <row r="3220">
          <cell r="C3220">
            <v>3212</v>
          </cell>
          <cell r="D3220">
            <v>1998</v>
          </cell>
          <cell r="E3220" t="str">
            <v>OAKVILLE HYDRO ELECTRICITY DISTRIBUTION INC.</v>
          </cell>
          <cell r="F3220">
            <v>138311097</v>
          </cell>
        </row>
        <row r="3221">
          <cell r="C3221">
            <v>3213</v>
          </cell>
          <cell r="D3221">
            <v>1998</v>
          </cell>
          <cell r="E3221" t="str">
            <v>ORANGEVILLE HYDRO LIMITED</v>
          </cell>
          <cell r="F3221">
            <v>33935036</v>
          </cell>
        </row>
        <row r="3222">
          <cell r="C3222">
            <v>3214</v>
          </cell>
          <cell r="D3222">
            <v>1998</v>
          </cell>
          <cell r="E3222" t="str">
            <v>ORILLIA POWER DISTRIBUTION CORPORATION</v>
          </cell>
          <cell r="F3222">
            <v>49484510</v>
          </cell>
        </row>
        <row r="3223">
          <cell r="C3223">
            <v>3215</v>
          </cell>
          <cell r="D3223">
            <v>1998</v>
          </cell>
          <cell r="E3223" t="str">
            <v>OSHAWA PUC NETWORKS INC.</v>
          </cell>
          <cell r="F3223">
            <v>154216838</v>
          </cell>
        </row>
        <row r="3224">
          <cell r="C3224">
            <v>3216</v>
          </cell>
          <cell r="D3224">
            <v>1998</v>
          </cell>
          <cell r="E3224" t="str">
            <v>PARRY SOUND POWER CORPORATION</v>
          </cell>
          <cell r="F3224">
            <v>18111356</v>
          </cell>
        </row>
        <row r="3225">
          <cell r="C3225">
            <v>3217</v>
          </cell>
          <cell r="D3225">
            <v>1998</v>
          </cell>
          <cell r="E3225" t="str">
            <v>PETERBOROUGH UTILITIES COMMISSION</v>
          </cell>
          <cell r="F3225">
            <v>71284265</v>
          </cell>
        </row>
        <row r="3226">
          <cell r="C3226">
            <v>3218</v>
          </cell>
          <cell r="D3226">
            <v>1998</v>
          </cell>
          <cell r="E3226" t="str">
            <v>POLICE VILLAGE OF COMBER HYDRO SYSTEM</v>
          </cell>
          <cell r="F3226">
            <v>363324</v>
          </cell>
        </row>
        <row r="3227">
          <cell r="C3227">
            <v>3219</v>
          </cell>
          <cell r="D3227">
            <v>1998</v>
          </cell>
          <cell r="E3227" t="str">
            <v>POLICE VILLAGE OF GRANTON HYDRO SYSTEM</v>
          </cell>
          <cell r="F3227">
            <v>156592</v>
          </cell>
        </row>
        <row r="3228">
          <cell r="C3228">
            <v>3220</v>
          </cell>
          <cell r="D3228">
            <v>1998</v>
          </cell>
          <cell r="E3228" t="str">
            <v>POLICE VILLAGE OF MOOREFIELD HYDRO SYSTEM</v>
          </cell>
          <cell r="F3228">
            <v>129841</v>
          </cell>
        </row>
        <row r="3229">
          <cell r="C3229">
            <v>3221</v>
          </cell>
          <cell r="D3229">
            <v>1998</v>
          </cell>
          <cell r="E3229" t="str">
            <v>CANADIAN NIAGARA POWER INC.</v>
          </cell>
          <cell r="F3229">
            <v>29630266</v>
          </cell>
        </row>
        <row r="3230">
          <cell r="C3230">
            <v>3222</v>
          </cell>
          <cell r="D3230">
            <v>1998</v>
          </cell>
          <cell r="E3230" t="str">
            <v>PUBLIC UTILITIES COMMISSION OF THE CITY OF BARRIE</v>
          </cell>
          <cell r="F3230">
            <v>99797843</v>
          </cell>
        </row>
        <row r="3231">
          <cell r="C3231">
            <v>3223</v>
          </cell>
          <cell r="D3231">
            <v>1998</v>
          </cell>
          <cell r="E3231" t="str">
            <v>PUBLIC UTILITIES COMMISSION OF THE CITY OF OWEN SOUND</v>
          </cell>
          <cell r="F3231">
            <v>14840433</v>
          </cell>
        </row>
        <row r="3232">
          <cell r="C3232">
            <v>3224</v>
          </cell>
          <cell r="D3232">
            <v>1998</v>
          </cell>
          <cell r="E3232" t="str">
            <v>PUBLIC UTILITIES COMMISSION OF THE TOWN OF ALEXANDRIA</v>
          </cell>
          <cell r="F3232">
            <v>3787439</v>
          </cell>
        </row>
        <row r="3233">
          <cell r="C3233">
            <v>3225</v>
          </cell>
          <cell r="D3233">
            <v>1998</v>
          </cell>
          <cell r="E3233" t="str">
            <v>PUBLIC UTILITIES COMMISSION OF THE TOWN OF CAMPBELLFORD</v>
          </cell>
          <cell r="F3233">
            <v>4444030</v>
          </cell>
        </row>
        <row r="3234">
          <cell r="C3234">
            <v>3226</v>
          </cell>
          <cell r="D3234">
            <v>1998</v>
          </cell>
          <cell r="E3234" t="str">
            <v>PUBLIC UTILITIES COMMISSION OF THE TOWN OF CHESLEY</v>
          </cell>
          <cell r="F3234">
            <v>1806847</v>
          </cell>
        </row>
        <row r="3235">
          <cell r="C3235">
            <v>3227</v>
          </cell>
          <cell r="D3235">
            <v>1998</v>
          </cell>
          <cell r="E3235" t="str">
            <v>LAKEFRONT UTILITIES INC.</v>
          </cell>
          <cell r="F3235">
            <v>13864792</v>
          </cell>
        </row>
        <row r="3236">
          <cell r="C3236">
            <v>3228</v>
          </cell>
          <cell r="D3236">
            <v>1998</v>
          </cell>
          <cell r="E3236" t="str">
            <v>CENTRE WELLINGTON HYDRO LTD.</v>
          </cell>
          <cell r="F3236">
            <v>6777822</v>
          </cell>
        </row>
        <row r="3237">
          <cell r="C3237">
            <v>3229</v>
          </cell>
          <cell r="D3237">
            <v>1998</v>
          </cell>
          <cell r="E3237" t="str">
            <v>WEST COAST HURON ENERGY INC.</v>
          </cell>
          <cell r="F3237">
            <v>6374452</v>
          </cell>
        </row>
        <row r="3238">
          <cell r="C3238">
            <v>3230</v>
          </cell>
          <cell r="D3238">
            <v>1998</v>
          </cell>
          <cell r="E3238" t="str">
            <v>ESPANOLA REGIONAL HYDRO DISTRIBUTION CORPORATION</v>
          </cell>
          <cell r="F3238">
            <v>520943</v>
          </cell>
        </row>
        <row r="3239">
          <cell r="C3239">
            <v>3231</v>
          </cell>
          <cell r="D3239">
            <v>1998</v>
          </cell>
          <cell r="E3239" t="str">
            <v>PUBLIC UTILITIES COMMISSION OF THE TOWN OF MITCHELL</v>
          </cell>
          <cell r="F3239">
            <v>3417010</v>
          </cell>
        </row>
        <row r="3240">
          <cell r="C3240">
            <v>3232</v>
          </cell>
          <cell r="D3240">
            <v>1998</v>
          </cell>
          <cell r="E3240" t="str">
            <v>WELLINGTON NORTH POWER INC.</v>
          </cell>
          <cell r="F3240">
            <v>2997880</v>
          </cell>
        </row>
        <row r="3241">
          <cell r="C3241">
            <v>3233</v>
          </cell>
          <cell r="D3241">
            <v>1998</v>
          </cell>
          <cell r="E3241" t="str">
            <v>PUBLIC UTILITIES COMMISSION OF THE TOWN OF PALMERSTON</v>
          </cell>
          <cell r="F3241">
            <v>1620536</v>
          </cell>
        </row>
        <row r="3242">
          <cell r="C3242">
            <v>3234</v>
          </cell>
          <cell r="D3242">
            <v>1998</v>
          </cell>
          <cell r="E3242" t="str">
            <v>BRANT COUNTY POWER INC.</v>
          </cell>
          <cell r="F3242">
            <v>6863150</v>
          </cell>
        </row>
        <row r="3243">
          <cell r="C3243">
            <v>3235</v>
          </cell>
          <cell r="D3243">
            <v>1998</v>
          </cell>
          <cell r="E3243" t="str">
            <v>PUBLIC UTILITIES COMMISSION OF THE TOWN OF PICTON</v>
          </cell>
          <cell r="F3243">
            <v>5146066</v>
          </cell>
        </row>
        <row r="3244">
          <cell r="C3244">
            <v>3236</v>
          </cell>
          <cell r="D3244">
            <v>1998</v>
          </cell>
          <cell r="E3244" t="str">
            <v>PUBLIC UTILITIES COMMISSION OF THE TOWN OF SOUTHAMPTON</v>
          </cell>
          <cell r="F3244">
            <v>2833580</v>
          </cell>
        </row>
        <row r="3245">
          <cell r="C3245">
            <v>3237</v>
          </cell>
          <cell r="D3245">
            <v>1998</v>
          </cell>
          <cell r="E3245" t="str">
            <v>ESSEX POWERLINES CORPORATION</v>
          </cell>
          <cell r="F3245">
            <v>8315837</v>
          </cell>
        </row>
        <row r="3246">
          <cell r="C3246">
            <v>3238</v>
          </cell>
          <cell r="D3246">
            <v>1998</v>
          </cell>
          <cell r="E3246" t="str">
            <v>WELLINGTON NORTH POWER INC.</v>
          </cell>
          <cell r="F3246">
            <v>1543228</v>
          </cell>
        </row>
        <row r="3247">
          <cell r="C3247">
            <v>3239</v>
          </cell>
          <cell r="D3247">
            <v>1998</v>
          </cell>
          <cell r="E3247" t="str">
            <v>PUBLIC UTILITIES COMMISSION OF THE VILLAGE OF LANCASTER</v>
          </cell>
          <cell r="F3247">
            <v>558611</v>
          </cell>
        </row>
        <row r="3248">
          <cell r="C3248">
            <v>3240</v>
          </cell>
          <cell r="D3248">
            <v>1998</v>
          </cell>
          <cell r="E3248" t="str">
            <v>PUBLIC UTILITIES COMMISSION OF THE VILLAGE OF PORT STANLEY</v>
          </cell>
          <cell r="F3248">
            <v>2344076</v>
          </cell>
        </row>
        <row r="3249">
          <cell r="C3249">
            <v>3241</v>
          </cell>
          <cell r="D3249">
            <v>1998</v>
          </cell>
          <cell r="E3249" t="str">
            <v>RIDEAU ST. LAWRENCE DISTRIBUTION INC.</v>
          </cell>
          <cell r="F3249">
            <v>776689</v>
          </cell>
        </row>
        <row r="3250">
          <cell r="C3250">
            <v>3242</v>
          </cell>
          <cell r="D3250">
            <v>1998</v>
          </cell>
          <cell r="E3250" t="str">
            <v>PUBLIC UTILITY COMMISSION OF THE VILLAGE OF WEST LORNE</v>
          </cell>
          <cell r="F3250">
            <v>1530755</v>
          </cell>
        </row>
        <row r="3251">
          <cell r="C3251">
            <v>3243</v>
          </cell>
          <cell r="D3251">
            <v>1998</v>
          </cell>
          <cell r="E3251" t="str">
            <v>REMARA-BRECHIN HYDRO</v>
          </cell>
          <cell r="F3251">
            <v>130427</v>
          </cell>
        </row>
        <row r="3252">
          <cell r="C3252">
            <v>3244</v>
          </cell>
          <cell r="D3252">
            <v>1998</v>
          </cell>
          <cell r="E3252" t="str">
            <v>RENFREW HYDRO INC.</v>
          </cell>
          <cell r="F3252">
            <v>15057262</v>
          </cell>
        </row>
        <row r="3253">
          <cell r="C3253">
            <v>3245</v>
          </cell>
          <cell r="D3253">
            <v>1998</v>
          </cell>
          <cell r="E3253" t="str">
            <v>RICHMOND HILL HYDRO INC.</v>
          </cell>
          <cell r="F3253">
            <v>135988911</v>
          </cell>
        </row>
        <row r="3254">
          <cell r="C3254">
            <v>3246</v>
          </cell>
          <cell r="D3254">
            <v>1998</v>
          </cell>
          <cell r="E3254" t="str">
            <v>RIPLEY PUBLIC UTILITIES COMMISSION</v>
          </cell>
          <cell r="F3254">
            <v>405251</v>
          </cell>
        </row>
        <row r="3255">
          <cell r="C3255">
            <v>3247</v>
          </cell>
          <cell r="D3255">
            <v>1998</v>
          </cell>
          <cell r="E3255" t="str">
            <v>SIOUX LOOKOUT HYDRO INC.</v>
          </cell>
          <cell r="F3255">
            <v>5654626</v>
          </cell>
        </row>
        <row r="3256">
          <cell r="C3256">
            <v>3248</v>
          </cell>
          <cell r="D3256">
            <v>1998</v>
          </cell>
          <cell r="E3256" t="str">
            <v>ST. CATHARINES HYDRO UTILITY SERVICES INC.</v>
          </cell>
          <cell r="F3256">
            <v>86265003</v>
          </cell>
        </row>
        <row r="3257">
          <cell r="C3257">
            <v>3249</v>
          </cell>
          <cell r="D3257">
            <v>1998</v>
          </cell>
          <cell r="E3257" t="str">
            <v>ST. THOMAS ENERGY INC.</v>
          </cell>
          <cell r="F3257">
            <v>50186314</v>
          </cell>
        </row>
        <row r="3258">
          <cell r="C3258">
            <v>3250</v>
          </cell>
          <cell r="D3258">
            <v>1998</v>
          </cell>
          <cell r="E3258" t="str">
            <v>FESTIVAL HYDRO INC.</v>
          </cell>
          <cell r="F3258">
            <v>34195080</v>
          </cell>
        </row>
        <row r="3259">
          <cell r="C3259">
            <v>3251</v>
          </cell>
          <cell r="D3259">
            <v>1998</v>
          </cell>
          <cell r="E3259" t="str">
            <v>MIDDLESEX POWER DISTRIBUTION CORPORATION</v>
          </cell>
          <cell r="F3259">
            <v>10035761</v>
          </cell>
        </row>
        <row r="3260">
          <cell r="C3260">
            <v>3252</v>
          </cell>
          <cell r="D3260">
            <v>1998</v>
          </cell>
          <cell r="E3260" t="str">
            <v>GREATER SUDBURY HYDRO INC.</v>
          </cell>
          <cell r="F3260">
            <v>100640975</v>
          </cell>
        </row>
        <row r="3261">
          <cell r="C3261">
            <v>3253</v>
          </cell>
          <cell r="D3261">
            <v>1998</v>
          </cell>
          <cell r="E3261" t="str">
            <v>TAY HYDRO ELECTRIC DISTRIBUTION COMPANY INC.</v>
          </cell>
          <cell r="F3261">
            <v>7192496</v>
          </cell>
        </row>
        <row r="3262">
          <cell r="C3262">
            <v>3254</v>
          </cell>
          <cell r="D3262">
            <v>1998</v>
          </cell>
          <cell r="E3262" t="str">
            <v>TERRACE BAY SUPERIOR WIRES INC.</v>
          </cell>
          <cell r="F3262">
            <v>1894386</v>
          </cell>
        </row>
        <row r="3263">
          <cell r="C3263">
            <v>3255</v>
          </cell>
          <cell r="D3263">
            <v>1998</v>
          </cell>
          <cell r="E3263" t="str">
            <v>ESPANOLA REGIONAL HYDRO DISTRIBUTION CORPORATION</v>
          </cell>
          <cell r="F3263">
            <v>2920708</v>
          </cell>
        </row>
        <row r="3264">
          <cell r="C3264">
            <v>3256</v>
          </cell>
          <cell r="D3264">
            <v>1998</v>
          </cell>
          <cell r="E3264" t="str">
            <v>COLLUS POWER CORPORATION</v>
          </cell>
          <cell r="F3264">
            <v>11413298</v>
          </cell>
        </row>
        <row r="3265">
          <cell r="C3265">
            <v>3257</v>
          </cell>
          <cell r="D3265">
            <v>1998</v>
          </cell>
          <cell r="E3265" t="str">
            <v>THUNDER BAY HYDRO ELECTRICITY DISTRIBUTION INC.</v>
          </cell>
          <cell r="F3265">
            <v>93997985</v>
          </cell>
        </row>
        <row r="3266">
          <cell r="C3266">
            <v>3258</v>
          </cell>
          <cell r="D3266">
            <v>1998</v>
          </cell>
          <cell r="E3266" t="str">
            <v>TILLSONBURG HYDRO INC.</v>
          </cell>
          <cell r="F3266">
            <v>20436410</v>
          </cell>
        </row>
        <row r="3267">
          <cell r="C3267">
            <v>3259</v>
          </cell>
          <cell r="D3267">
            <v>1998</v>
          </cell>
          <cell r="E3267" t="str">
            <v>TOWNSHIP OF MCGARRY HYDRO SYSTEM</v>
          </cell>
          <cell r="F3267">
            <v>401636</v>
          </cell>
        </row>
        <row r="3268">
          <cell r="C3268">
            <v>3260</v>
          </cell>
          <cell r="D3268">
            <v>1998</v>
          </cell>
          <cell r="E3268" t="str">
            <v>RIDEAU ST. LAWRENCE DISTRIBUTION INC.</v>
          </cell>
          <cell r="F3268">
            <v>663271</v>
          </cell>
        </row>
        <row r="3269">
          <cell r="C3269">
            <v>3261</v>
          </cell>
          <cell r="D3269">
            <v>1998</v>
          </cell>
          <cell r="E3269" t="str">
            <v>VILLAGE OF LUCKNOW HYDRO SYSTEM</v>
          </cell>
          <cell r="F3269">
            <v>1066163</v>
          </cell>
        </row>
        <row r="3270">
          <cell r="C3270">
            <v>3262</v>
          </cell>
          <cell r="D3270">
            <v>1998</v>
          </cell>
          <cell r="E3270" t="str">
            <v>WATERLOO NORTH HYDRO INC.</v>
          </cell>
          <cell r="F3270">
            <v>204074406</v>
          </cell>
        </row>
        <row r="3271">
          <cell r="C3271">
            <v>3263</v>
          </cell>
          <cell r="D3271">
            <v>1998</v>
          </cell>
          <cell r="E3271" t="str">
            <v>WELLAND HYDRO-ELECTRIC SYSTEM CORP.</v>
          </cell>
          <cell r="F3271">
            <v>51982022</v>
          </cell>
        </row>
        <row r="3272">
          <cell r="C3272">
            <v>3264</v>
          </cell>
          <cell r="D3272">
            <v>1998</v>
          </cell>
          <cell r="E3272" t="str">
            <v>WEST PERTH POWER INC.</v>
          </cell>
          <cell r="F3272">
            <v>6834020</v>
          </cell>
        </row>
        <row r="3273">
          <cell r="C3273">
            <v>3265</v>
          </cell>
          <cell r="D3273">
            <v>1998</v>
          </cell>
          <cell r="E3273" t="str">
            <v>WHITBY HYDRO ELECTRIC CORPORATION</v>
          </cell>
          <cell r="F3273">
            <v>129393480</v>
          </cell>
        </row>
        <row r="3274">
          <cell r="C3274">
            <v>3266</v>
          </cell>
          <cell r="D3274">
            <v>1998</v>
          </cell>
          <cell r="E3274" t="str">
            <v>WINCHESTER HYDRO COMMISSION</v>
          </cell>
          <cell r="F3274">
            <v>3426789</v>
          </cell>
        </row>
        <row r="3275">
          <cell r="C3275">
            <v>3267</v>
          </cell>
          <cell r="D3275">
            <v>1998</v>
          </cell>
          <cell r="E3275" t="str">
            <v>WOODSTOCK HYDRO SERVICES INC.</v>
          </cell>
          <cell r="F3275">
            <v>33932310</v>
          </cell>
        </row>
        <row r="3276">
          <cell r="C3276">
            <v>3268</v>
          </cell>
          <cell r="F3276">
            <v>7627732214</v>
          </cell>
        </row>
        <row r="3277">
          <cell r="C3277">
            <v>3269</v>
          </cell>
          <cell r="F3277">
            <v>0</v>
          </cell>
        </row>
        <row r="3278">
          <cell r="C3278">
            <v>3270</v>
          </cell>
          <cell r="F3278">
            <v>0</v>
          </cell>
        </row>
        <row r="3279">
          <cell r="C3279">
            <v>3271</v>
          </cell>
          <cell r="F3279">
            <v>56864</v>
          </cell>
        </row>
        <row r="3280">
          <cell r="C3280">
            <v>3272</v>
          </cell>
          <cell r="F3280">
            <v>0</v>
          </cell>
        </row>
        <row r="3281">
          <cell r="C3281">
            <v>3273</v>
          </cell>
          <cell r="F3281">
            <v>0</v>
          </cell>
        </row>
        <row r="3282">
          <cell r="C3282">
            <v>3274</v>
          </cell>
          <cell r="F3282">
            <v>58540</v>
          </cell>
        </row>
        <row r="3283">
          <cell r="C3283">
            <v>3275</v>
          </cell>
          <cell r="F3283">
            <v>0</v>
          </cell>
        </row>
        <row r="3284">
          <cell r="C3284">
            <v>3276</v>
          </cell>
          <cell r="D3284">
            <v>2002</v>
          </cell>
          <cell r="E3284" t="str">
            <v>GREATER SUDBURY HYDRO INC.</v>
          </cell>
          <cell r="F3284">
            <v>4761580</v>
          </cell>
          <cell r="G3284">
            <v>-3073612</v>
          </cell>
          <cell r="H3284">
            <v>1687968</v>
          </cell>
        </row>
        <row r="3285">
          <cell r="C3285">
            <v>3277</v>
          </cell>
          <cell r="D3285">
            <v>2002</v>
          </cell>
          <cell r="E3285" t="str">
            <v>GUELPH HYDRO ELECTRIC SYSTEMS INC.</v>
          </cell>
          <cell r="F3285">
            <v>1348525</v>
          </cell>
          <cell r="G3285">
            <v>-194106</v>
          </cell>
          <cell r="H3285">
            <v>1154419</v>
          </cell>
        </row>
        <row r="3286">
          <cell r="C3286">
            <v>3278</v>
          </cell>
          <cell r="D3286">
            <v>2002</v>
          </cell>
          <cell r="E3286" t="str">
            <v>HORIZON UTILITIES CORPORATION</v>
          </cell>
          <cell r="F3286">
            <v>89309567</v>
          </cell>
          <cell r="G3286">
            <v>-39169213</v>
          </cell>
          <cell r="H3286">
            <v>50140354</v>
          </cell>
        </row>
        <row r="3287">
          <cell r="C3287">
            <v>3279</v>
          </cell>
          <cell r="D3287">
            <v>2002</v>
          </cell>
          <cell r="E3287" t="str">
            <v>HYDRO ONE NETWORKS INC.</v>
          </cell>
          <cell r="F3287">
            <v>2350776</v>
          </cell>
          <cell r="G3287">
            <v>-1002834</v>
          </cell>
          <cell r="H3287">
            <v>1347942</v>
          </cell>
        </row>
        <row r="3288">
          <cell r="C3288">
            <v>3280</v>
          </cell>
          <cell r="D3288">
            <v>2002</v>
          </cell>
          <cell r="E3288" t="str">
            <v>MIDDLESEX POWER DISTRIBUTION CORPORATION</v>
          </cell>
          <cell r="F3288">
            <v>559350</v>
          </cell>
          <cell r="G3288">
            <v>-287022</v>
          </cell>
          <cell r="H3288">
            <v>272328</v>
          </cell>
        </row>
        <row r="3289">
          <cell r="C3289">
            <v>3281</v>
          </cell>
          <cell r="D3289">
            <v>2002</v>
          </cell>
          <cell r="E3289" t="str">
            <v>NIAGARA PENINSULA ENERGY INC.</v>
          </cell>
          <cell r="F3289">
            <v>85972986</v>
          </cell>
          <cell r="G3289">
            <v>-35220377</v>
          </cell>
          <cell r="H3289">
            <v>50752609</v>
          </cell>
        </row>
        <row r="3290">
          <cell r="C3290">
            <v>3282</v>
          </cell>
          <cell r="D3290">
            <v>2002</v>
          </cell>
          <cell r="E3290" t="str">
            <v>NIAGARA PENINSULA ENERGY INC.</v>
          </cell>
          <cell r="F3290">
            <v>32617182</v>
          </cell>
          <cell r="G3290">
            <v>-14448997</v>
          </cell>
          <cell r="H3290">
            <v>18168185</v>
          </cell>
        </row>
        <row r="3291">
          <cell r="C3291">
            <v>3283</v>
          </cell>
          <cell r="D3291">
            <v>2002</v>
          </cell>
          <cell r="E3291" t="str">
            <v>PETERBOROUGH DISTRIBUTION INCORPORATED</v>
          </cell>
          <cell r="F3291">
            <v>422985</v>
          </cell>
          <cell r="G3291">
            <v>-26539</v>
          </cell>
          <cell r="H3291">
            <v>396446</v>
          </cell>
        </row>
        <row r="3292">
          <cell r="C3292">
            <v>3284</v>
          </cell>
          <cell r="D3292">
            <v>2002</v>
          </cell>
          <cell r="E3292" t="str">
            <v>PETERBOROUGH DISTRIBUTION INCORPORATED</v>
          </cell>
          <cell r="F3292">
            <v>1394238</v>
          </cell>
          <cell r="G3292">
            <v>-82777</v>
          </cell>
          <cell r="H3292">
            <v>1311461</v>
          </cell>
        </row>
        <row r="3293">
          <cell r="C3293">
            <v>3285</v>
          </cell>
          <cell r="D3293">
            <v>2002</v>
          </cell>
          <cell r="E3293" t="str">
            <v>POWERSTREAM INC.</v>
          </cell>
          <cell r="F3293">
            <v>38376995</v>
          </cell>
          <cell r="G3293">
            <v>-20189666</v>
          </cell>
          <cell r="H3293">
            <v>18187329</v>
          </cell>
        </row>
        <row r="3294">
          <cell r="C3294">
            <v>3286</v>
          </cell>
          <cell r="D3294">
            <v>2002</v>
          </cell>
          <cell r="E3294" t="str">
            <v>POWERSTREAM INC.</v>
          </cell>
          <cell r="F3294">
            <v>154466180</v>
          </cell>
          <cell r="G3294">
            <v>-58993357</v>
          </cell>
          <cell r="H3294">
            <v>95472823</v>
          </cell>
        </row>
        <row r="3295">
          <cell r="C3295">
            <v>3287</v>
          </cell>
          <cell r="D3295">
            <v>2002</v>
          </cell>
          <cell r="E3295" t="str">
            <v>VERIDIAN CONNECTIONS INC.</v>
          </cell>
          <cell r="F3295">
            <v>10931063</v>
          </cell>
          <cell r="G3295">
            <v>-3920291</v>
          </cell>
          <cell r="H3295">
            <v>7010772</v>
          </cell>
        </row>
        <row r="3296">
          <cell r="C3296">
            <v>3288</v>
          </cell>
          <cell r="D3296">
            <v>2002</v>
          </cell>
          <cell r="E3296" t="str">
            <v>VERIDIAN CONNECTIONS INC.</v>
          </cell>
          <cell r="F3296">
            <v>3908641</v>
          </cell>
          <cell r="G3296">
            <v>-1995548</v>
          </cell>
          <cell r="H3296">
            <v>1913093</v>
          </cell>
        </row>
        <row r="3297">
          <cell r="C3297">
            <v>3289</v>
          </cell>
          <cell r="D3297">
            <v>2002</v>
          </cell>
          <cell r="E3297" t="str">
            <v>ATIKOKAN HYDRO INC.</v>
          </cell>
          <cell r="F3297">
            <v>2485159</v>
          </cell>
          <cell r="G3297">
            <v>-1879594</v>
          </cell>
          <cell r="H3297">
            <v>605565</v>
          </cell>
        </row>
        <row r="3298">
          <cell r="C3298">
            <v>3290</v>
          </cell>
          <cell r="D3298">
            <v>2002</v>
          </cell>
          <cell r="E3298" t="str">
            <v>BLUEWATER POWER DISTRIBUTION CORPORATION</v>
          </cell>
          <cell r="F3298">
            <v>63173630</v>
          </cell>
          <cell r="G3298">
            <v>-26585796</v>
          </cell>
          <cell r="H3298">
            <v>36587834</v>
          </cell>
        </row>
        <row r="3299">
          <cell r="C3299">
            <v>3291</v>
          </cell>
          <cell r="D3299">
            <v>2002</v>
          </cell>
          <cell r="E3299" t="str">
            <v>BRANT COUNTY POWER INC.</v>
          </cell>
          <cell r="F3299">
            <v>10828882</v>
          </cell>
          <cell r="G3299">
            <v>-1668876</v>
          </cell>
          <cell r="H3299">
            <v>9160006</v>
          </cell>
        </row>
        <row r="3300">
          <cell r="C3300">
            <v>3292</v>
          </cell>
          <cell r="D3300">
            <v>2002</v>
          </cell>
          <cell r="E3300" t="str">
            <v>BRANTFORD POWER INC.</v>
          </cell>
          <cell r="F3300">
            <v>44253933</v>
          </cell>
          <cell r="G3300">
            <v>-3939992</v>
          </cell>
          <cell r="H3300">
            <v>40313941</v>
          </cell>
        </row>
        <row r="3301">
          <cell r="C3301">
            <v>3293</v>
          </cell>
          <cell r="D3301">
            <v>2002</v>
          </cell>
          <cell r="E3301" t="str">
            <v>BURLINGTON HYDRO INC.</v>
          </cell>
          <cell r="F3301">
            <v>147765402</v>
          </cell>
          <cell r="G3301">
            <v>-74822445</v>
          </cell>
          <cell r="H3301">
            <v>72942957</v>
          </cell>
        </row>
        <row r="3302">
          <cell r="C3302">
            <v>3294</v>
          </cell>
          <cell r="D3302">
            <v>2002</v>
          </cell>
          <cell r="E3302" t="str">
            <v>CAMBRIDGE AND NORTH DUMFRIES HYDRO INC.</v>
          </cell>
          <cell r="F3302">
            <v>123969963</v>
          </cell>
          <cell r="G3302">
            <v>-49395291</v>
          </cell>
          <cell r="H3302">
            <v>74574672</v>
          </cell>
        </row>
        <row r="3303">
          <cell r="C3303">
            <v>3295</v>
          </cell>
          <cell r="D3303">
            <v>2002</v>
          </cell>
          <cell r="E3303" t="str">
            <v>CANADIAN NIAGARA POWER INC.</v>
          </cell>
          <cell r="F3303">
            <v>36231649</v>
          </cell>
          <cell r="G3303">
            <v>-10032370</v>
          </cell>
          <cell r="H3303">
            <v>26199279</v>
          </cell>
        </row>
        <row r="3304">
          <cell r="C3304">
            <v>3296</v>
          </cell>
          <cell r="D3304">
            <v>2002</v>
          </cell>
          <cell r="E3304" t="str">
            <v>CENTRE WELLINGTON HYDRO LTD.</v>
          </cell>
          <cell r="F3304">
            <v>11965330</v>
          </cell>
          <cell r="G3304">
            <v>-5082552</v>
          </cell>
          <cell r="H3304">
            <v>6882778</v>
          </cell>
        </row>
        <row r="3305">
          <cell r="C3305">
            <v>3297</v>
          </cell>
          <cell r="D3305">
            <v>2002</v>
          </cell>
          <cell r="E3305" t="str">
            <v>CHAPLEAU PUBLIC UTILITIES CORPORATION</v>
          </cell>
          <cell r="F3305">
            <v>2072791</v>
          </cell>
          <cell r="G3305">
            <v>-1115274</v>
          </cell>
          <cell r="H3305">
            <v>957517</v>
          </cell>
        </row>
        <row r="3306">
          <cell r="C3306">
            <v>3298</v>
          </cell>
          <cell r="D3306">
            <v>2002</v>
          </cell>
          <cell r="E3306" t="str">
            <v>CHATHAM-KENT HYDRO INC.</v>
          </cell>
          <cell r="F3306">
            <v>43721707</v>
          </cell>
          <cell r="G3306">
            <v>-6283218</v>
          </cell>
          <cell r="H3306">
            <v>37438489</v>
          </cell>
        </row>
        <row r="3307">
          <cell r="C3307">
            <v>3299</v>
          </cell>
          <cell r="D3307">
            <v>2002</v>
          </cell>
          <cell r="E3307" t="str">
            <v>CLINTON POWER CORPORATION</v>
          </cell>
          <cell r="F3307">
            <v>1076349</v>
          </cell>
          <cell r="G3307">
            <v>-97704</v>
          </cell>
          <cell r="H3307">
            <v>978645</v>
          </cell>
        </row>
        <row r="3308">
          <cell r="C3308">
            <v>3300</v>
          </cell>
          <cell r="D3308">
            <v>2002</v>
          </cell>
          <cell r="E3308" t="str">
            <v>COLLUS POWER CORPORATION</v>
          </cell>
          <cell r="F3308">
            <v>17000909</v>
          </cell>
          <cell r="G3308">
            <v>-7935405</v>
          </cell>
          <cell r="H3308">
            <v>9065504</v>
          </cell>
        </row>
        <row r="3309">
          <cell r="C3309">
            <v>3301</v>
          </cell>
          <cell r="D3309">
            <v>2002</v>
          </cell>
          <cell r="E3309" t="str">
            <v>COOPERATIVE HYDRO EMBRUN INC.</v>
          </cell>
          <cell r="F3309">
            <v>2094483</v>
          </cell>
          <cell r="G3309">
            <v>-174667</v>
          </cell>
          <cell r="H3309">
            <v>1919816</v>
          </cell>
        </row>
        <row r="3310">
          <cell r="C3310">
            <v>3302</v>
          </cell>
          <cell r="D3310">
            <v>2002</v>
          </cell>
          <cell r="E3310" t="str">
            <v>E.L.K. ENERGY INC.</v>
          </cell>
          <cell r="F3310">
            <v>16479555</v>
          </cell>
          <cell r="G3310">
            <v>-9163777</v>
          </cell>
          <cell r="H3310">
            <v>7315778</v>
          </cell>
        </row>
        <row r="3311">
          <cell r="C3311">
            <v>3303</v>
          </cell>
          <cell r="D3311">
            <v>2002</v>
          </cell>
          <cell r="E3311" t="str">
            <v>ENERSOURCE HYDRO MISSISSAUGA INC.</v>
          </cell>
          <cell r="F3311">
            <v>640015612</v>
          </cell>
          <cell r="G3311">
            <v>-242462446</v>
          </cell>
          <cell r="H3311">
            <v>397553166</v>
          </cell>
        </row>
        <row r="3312">
          <cell r="C3312">
            <v>3304</v>
          </cell>
          <cell r="D3312">
            <v>2002</v>
          </cell>
          <cell r="E3312" t="str">
            <v>ENWIN UTILITIES LTD.</v>
          </cell>
          <cell r="F3312">
            <v>163771946</v>
          </cell>
          <cell r="G3312">
            <v>-22089553</v>
          </cell>
          <cell r="H3312">
            <v>141682393</v>
          </cell>
        </row>
        <row r="3313">
          <cell r="C3313">
            <v>3305</v>
          </cell>
          <cell r="D3313">
            <v>2002</v>
          </cell>
          <cell r="E3313" t="str">
            <v>ERIE THAMES POWERLINES CORPORATION</v>
          </cell>
          <cell r="F3313">
            <v>14376189</v>
          </cell>
          <cell r="G3313">
            <v>0</v>
          </cell>
          <cell r="H3313">
            <v>14376189</v>
          </cell>
        </row>
        <row r="3314">
          <cell r="C3314">
            <v>3306</v>
          </cell>
          <cell r="D3314">
            <v>2002</v>
          </cell>
          <cell r="E3314" t="str">
            <v>ESPANOLA REGIONAL HYDRO DISTRIBUTION CORPORATION</v>
          </cell>
          <cell r="F3314">
            <v>4414678</v>
          </cell>
          <cell r="G3314">
            <v>-3119992</v>
          </cell>
          <cell r="H3314">
            <v>1294686</v>
          </cell>
        </row>
        <row r="3315">
          <cell r="C3315">
            <v>3307</v>
          </cell>
          <cell r="D3315">
            <v>2002</v>
          </cell>
          <cell r="E3315" t="str">
            <v>ESSEX POWERLINES CORPORATION</v>
          </cell>
          <cell r="F3315">
            <v>28522130</v>
          </cell>
          <cell r="G3315">
            <v>-5712364</v>
          </cell>
          <cell r="H3315">
            <v>22809766</v>
          </cell>
        </row>
        <row r="3316">
          <cell r="C3316">
            <v>3308</v>
          </cell>
          <cell r="D3316">
            <v>2002</v>
          </cell>
          <cell r="E3316" t="str">
            <v>FESTIVAL HYDRO INC.</v>
          </cell>
          <cell r="F3316">
            <v>50728181</v>
          </cell>
          <cell r="G3316">
            <v>-25965813</v>
          </cell>
          <cell r="H3316">
            <v>24762368</v>
          </cell>
        </row>
        <row r="3317">
          <cell r="C3317">
            <v>3309</v>
          </cell>
          <cell r="D3317">
            <v>2002</v>
          </cell>
          <cell r="E3317" t="str">
            <v>FORT ALBANY POWER CORPORATION</v>
          </cell>
          <cell r="F3317">
            <v>11217</v>
          </cell>
          <cell r="G3317">
            <v>-13138</v>
          </cell>
          <cell r="H3317">
            <v>-1921</v>
          </cell>
        </row>
        <row r="3318">
          <cell r="C3318">
            <v>3310</v>
          </cell>
          <cell r="D3318">
            <v>2002</v>
          </cell>
          <cell r="E3318" t="str">
            <v>FORT FRANCES POWER CORPORATION</v>
          </cell>
          <cell r="F3318">
            <v>8167984</v>
          </cell>
          <cell r="G3318">
            <v>-5018438</v>
          </cell>
          <cell r="H3318">
            <v>3149546</v>
          </cell>
        </row>
        <row r="3319">
          <cell r="C3319">
            <v>3311</v>
          </cell>
          <cell r="D3319">
            <v>2002</v>
          </cell>
          <cell r="E3319" t="str">
            <v>GRAND VALLEY ENERGY INC.</v>
          </cell>
          <cell r="F3319">
            <v>948204</v>
          </cell>
          <cell r="G3319">
            <v>-590856</v>
          </cell>
          <cell r="H3319">
            <v>357348</v>
          </cell>
        </row>
        <row r="3320">
          <cell r="C3320">
            <v>3312</v>
          </cell>
          <cell r="D3320">
            <v>2002</v>
          </cell>
          <cell r="E3320" t="str">
            <v>ALGOMA POWER INC.</v>
          </cell>
          <cell r="F3320">
            <v>59275981</v>
          </cell>
          <cell r="G3320">
            <v>-32471812</v>
          </cell>
          <cell r="H3320">
            <v>26804169</v>
          </cell>
        </row>
        <row r="3321">
          <cell r="C3321">
            <v>3313</v>
          </cell>
          <cell r="D3321">
            <v>2002</v>
          </cell>
          <cell r="E3321" t="str">
            <v>GREATER SUDBURY HYDRO INC.</v>
          </cell>
          <cell r="F3321">
            <v>122289881</v>
          </cell>
          <cell r="G3321">
            <v>-63888790</v>
          </cell>
          <cell r="H3321">
            <v>58401091</v>
          </cell>
        </row>
        <row r="3322">
          <cell r="C3322">
            <v>3314</v>
          </cell>
          <cell r="D3322">
            <v>2002</v>
          </cell>
          <cell r="E3322" t="str">
            <v>GRIMSBY POWER INCORPORATED</v>
          </cell>
          <cell r="F3322">
            <v>17165784</v>
          </cell>
          <cell r="G3322">
            <v>-7253938</v>
          </cell>
          <cell r="H3322">
            <v>9911846</v>
          </cell>
        </row>
        <row r="3323">
          <cell r="C3323">
            <v>3315</v>
          </cell>
          <cell r="D3323">
            <v>2002</v>
          </cell>
          <cell r="E3323" t="str">
            <v>GUELPH HYDRO ELECTRIC SYSTEMS INC.</v>
          </cell>
          <cell r="F3323">
            <v>86750623</v>
          </cell>
          <cell r="G3323">
            <v>-10685834</v>
          </cell>
          <cell r="H3323">
            <v>76064789</v>
          </cell>
        </row>
        <row r="3324">
          <cell r="C3324">
            <v>3316</v>
          </cell>
          <cell r="D3324">
            <v>2002</v>
          </cell>
          <cell r="E3324" t="str">
            <v>HALDIMAND COUNTY HYDRO INC.</v>
          </cell>
          <cell r="F3324">
            <v>32327719</v>
          </cell>
          <cell r="G3324">
            <v>-4317119</v>
          </cell>
          <cell r="H3324">
            <v>28010600</v>
          </cell>
        </row>
        <row r="3325">
          <cell r="C3325">
            <v>3317</v>
          </cell>
          <cell r="D3325">
            <v>2002</v>
          </cell>
          <cell r="E3325" t="str">
            <v>HALTON HILLS HYDRO INC.</v>
          </cell>
          <cell r="F3325">
            <v>25562663</v>
          </cell>
          <cell r="G3325">
            <v>-3489690</v>
          </cell>
          <cell r="H3325">
            <v>22072973</v>
          </cell>
        </row>
        <row r="3326">
          <cell r="C3326">
            <v>3318</v>
          </cell>
          <cell r="D3326">
            <v>2002</v>
          </cell>
          <cell r="E3326" t="str">
            <v>HORIZON UTILITIES CORPORATION</v>
          </cell>
          <cell r="F3326">
            <v>340015378</v>
          </cell>
          <cell r="G3326">
            <v>-161095016</v>
          </cell>
          <cell r="H3326">
            <v>178920362</v>
          </cell>
        </row>
        <row r="3327">
          <cell r="C3327">
            <v>3319</v>
          </cell>
          <cell r="D3327">
            <v>2002</v>
          </cell>
          <cell r="E3327" t="str">
            <v>HEARST POWER DISTRIBUTION COMPANY LIMITED</v>
          </cell>
          <cell r="F3327">
            <v>3011505</v>
          </cell>
          <cell r="G3327">
            <v>-2352294</v>
          </cell>
          <cell r="H3327">
            <v>659211</v>
          </cell>
        </row>
        <row r="3328">
          <cell r="C3328">
            <v>3320</v>
          </cell>
          <cell r="D3328">
            <v>2002</v>
          </cell>
          <cell r="E3328" t="str">
            <v>HYDRO 2000 INC.</v>
          </cell>
          <cell r="F3328">
            <v>444047</v>
          </cell>
          <cell r="G3328">
            <v>-74144</v>
          </cell>
          <cell r="H3328">
            <v>369903</v>
          </cell>
        </row>
        <row r="3329">
          <cell r="C3329">
            <v>3321</v>
          </cell>
          <cell r="D3329">
            <v>2002</v>
          </cell>
          <cell r="E3329" t="str">
            <v>HYDRO HAWKESBURY INC.</v>
          </cell>
          <cell r="F3329">
            <v>2410944</v>
          </cell>
          <cell r="G3329">
            <v>-375558</v>
          </cell>
          <cell r="H3329">
            <v>2035386</v>
          </cell>
        </row>
        <row r="3330">
          <cell r="C3330">
            <v>3322</v>
          </cell>
          <cell r="D3330">
            <v>2002</v>
          </cell>
          <cell r="E3330" t="str">
            <v>HYDRO ONE BRAMPTON NETWORKS INC.</v>
          </cell>
          <cell r="F3330">
            <v>355429459</v>
          </cell>
          <cell r="G3330">
            <v>-130368468</v>
          </cell>
          <cell r="H3330">
            <v>225060991</v>
          </cell>
        </row>
        <row r="3331">
          <cell r="C3331">
            <v>3323</v>
          </cell>
          <cell r="D3331">
            <v>2002</v>
          </cell>
          <cell r="E3331" t="str">
            <v>HYDRO ONE NETWORKS INC.</v>
          </cell>
          <cell r="F3331">
            <v>4297709000</v>
          </cell>
          <cell r="G3331">
            <v>-1787747000</v>
          </cell>
          <cell r="H3331">
            <v>2509962000</v>
          </cell>
        </row>
        <row r="3332">
          <cell r="C3332">
            <v>3324</v>
          </cell>
          <cell r="D3332">
            <v>2002</v>
          </cell>
          <cell r="E3332" t="str">
            <v>HYDRO ONE REMOTE COMMUNITIES</v>
          </cell>
          <cell r="F3332">
            <v>13751700</v>
          </cell>
          <cell r="G3332">
            <v>-11291100</v>
          </cell>
          <cell r="H3332">
            <v>2460600</v>
          </cell>
        </row>
        <row r="3333">
          <cell r="C3333">
            <v>3325</v>
          </cell>
          <cell r="D3333">
            <v>2002</v>
          </cell>
          <cell r="E3333" t="str">
            <v>HYDRO OTTAWA LIMITED</v>
          </cell>
          <cell r="F3333">
            <v>636101433</v>
          </cell>
          <cell r="G3333">
            <v>-329164539</v>
          </cell>
          <cell r="H3333">
            <v>306936894</v>
          </cell>
        </row>
        <row r="3334">
          <cell r="C3334">
            <v>3326</v>
          </cell>
          <cell r="D3334">
            <v>2002</v>
          </cell>
          <cell r="E3334" t="str">
            <v>INNISFIL HYDRO DISTRIBUTION SYSTEMS LIMITED</v>
          </cell>
          <cell r="F3334">
            <v>33989347</v>
          </cell>
          <cell r="G3334">
            <v>-15991307</v>
          </cell>
          <cell r="H3334">
            <v>17998040</v>
          </cell>
        </row>
        <row r="3335">
          <cell r="C3335">
            <v>3327</v>
          </cell>
          <cell r="D3335">
            <v>2002</v>
          </cell>
          <cell r="E3335" t="str">
            <v>KASHECHEWAN POWER CORPORATION</v>
          </cell>
          <cell r="F3335">
            <v>34330</v>
          </cell>
          <cell r="G3335">
            <v>-80615</v>
          </cell>
          <cell r="H3335">
            <v>-46285</v>
          </cell>
        </row>
        <row r="3336">
          <cell r="C3336">
            <v>3328</v>
          </cell>
          <cell r="D3336">
            <v>2002</v>
          </cell>
          <cell r="E3336" t="str">
            <v>KENORA HYDRO ELECTRIC CORPORATION LTD.</v>
          </cell>
          <cell r="F3336">
            <v>9115266</v>
          </cell>
          <cell r="G3336">
            <v>-4961952</v>
          </cell>
          <cell r="H3336">
            <v>4153314</v>
          </cell>
        </row>
        <row r="3337">
          <cell r="C3337">
            <v>3329</v>
          </cell>
          <cell r="D3337">
            <v>2002</v>
          </cell>
          <cell r="E3337" t="str">
            <v>KINGSTON HYDRO CORPORATION</v>
          </cell>
          <cell r="F3337">
            <v>22745933</v>
          </cell>
          <cell r="G3337">
            <v>-3899891</v>
          </cell>
          <cell r="H3337">
            <v>18846042</v>
          </cell>
        </row>
        <row r="3338">
          <cell r="C3338">
            <v>3330</v>
          </cell>
          <cell r="D3338">
            <v>2002</v>
          </cell>
          <cell r="E3338" t="str">
            <v>KITCHENER-WILMOT HYDRO INC.</v>
          </cell>
          <cell r="F3338">
            <v>206008523</v>
          </cell>
          <cell r="G3338">
            <v>-85286079</v>
          </cell>
          <cell r="H3338">
            <v>120722444</v>
          </cell>
        </row>
        <row r="3339">
          <cell r="C3339">
            <v>3331</v>
          </cell>
          <cell r="D3339">
            <v>2002</v>
          </cell>
          <cell r="E3339" t="str">
            <v>LAKEFRONT UTILITIES INC.</v>
          </cell>
          <cell r="F3339">
            <v>17131403</v>
          </cell>
          <cell r="G3339">
            <v>-7196007</v>
          </cell>
          <cell r="H3339">
            <v>9935396</v>
          </cell>
        </row>
        <row r="3340">
          <cell r="C3340">
            <v>3332</v>
          </cell>
          <cell r="D3340">
            <v>2002</v>
          </cell>
          <cell r="E3340" t="str">
            <v>LAKELAND POWER DISTRIBUTION LTD.</v>
          </cell>
          <cell r="F3340">
            <v>14302886</v>
          </cell>
          <cell r="G3340">
            <v>-1979987</v>
          </cell>
          <cell r="H3340">
            <v>12322899</v>
          </cell>
        </row>
        <row r="3341">
          <cell r="C3341">
            <v>3333</v>
          </cell>
          <cell r="D3341">
            <v>2002</v>
          </cell>
          <cell r="E3341" t="str">
            <v>LONDON HYDRO INC.</v>
          </cell>
          <cell r="F3341">
            <v>264890920</v>
          </cell>
          <cell r="G3341">
            <v>-112478538</v>
          </cell>
          <cell r="H3341">
            <v>152412382</v>
          </cell>
        </row>
        <row r="3342">
          <cell r="C3342">
            <v>3334</v>
          </cell>
          <cell r="D3342">
            <v>2002</v>
          </cell>
          <cell r="E3342" t="str">
            <v>MIDDLESEX POWER DISTRIBUTION CORPORATION</v>
          </cell>
          <cell r="F3342">
            <v>14049110</v>
          </cell>
          <cell r="G3342">
            <v>-6292184</v>
          </cell>
          <cell r="H3342">
            <v>7756926</v>
          </cell>
        </row>
        <row r="3343">
          <cell r="C3343">
            <v>3335</v>
          </cell>
          <cell r="D3343">
            <v>2002</v>
          </cell>
          <cell r="E3343" t="str">
            <v>MIDLAND POWER UTILITY CORPORATION</v>
          </cell>
          <cell r="F3343">
            <v>11267671</v>
          </cell>
          <cell r="G3343">
            <v>-7229901</v>
          </cell>
          <cell r="H3343">
            <v>4037770</v>
          </cell>
        </row>
        <row r="3344">
          <cell r="C3344">
            <v>3336</v>
          </cell>
          <cell r="D3344">
            <v>2002</v>
          </cell>
          <cell r="E3344" t="str">
            <v>MILTON HYDRO DISTRIBUTION INC.</v>
          </cell>
          <cell r="F3344">
            <v>55281734</v>
          </cell>
          <cell r="G3344">
            <v>-27271228</v>
          </cell>
          <cell r="H3344">
            <v>28010506</v>
          </cell>
        </row>
        <row r="3345">
          <cell r="C3345">
            <v>3337</v>
          </cell>
          <cell r="D3345">
            <v>2002</v>
          </cell>
          <cell r="E3345" t="str">
            <v>NEWMARKET HYDRO LTD.</v>
          </cell>
          <cell r="F3345">
            <v>67000142</v>
          </cell>
          <cell r="G3345">
            <v>-27780812</v>
          </cell>
          <cell r="H3345">
            <v>39219330</v>
          </cell>
        </row>
        <row r="3346">
          <cell r="C3346">
            <v>3338</v>
          </cell>
          <cell r="D3346">
            <v>2002</v>
          </cell>
          <cell r="E3346" t="str">
            <v>NIAGARA-ON-THE-LAKE HYDRO INC.</v>
          </cell>
          <cell r="F3346">
            <v>24528375</v>
          </cell>
          <cell r="G3346">
            <v>-10815354</v>
          </cell>
          <cell r="H3346">
            <v>13713021</v>
          </cell>
        </row>
        <row r="3347">
          <cell r="C3347">
            <v>3339</v>
          </cell>
          <cell r="D3347">
            <v>2002</v>
          </cell>
          <cell r="E3347" t="str">
            <v>NORFOLK POWER DISTRIBUTION INC.</v>
          </cell>
          <cell r="F3347">
            <v>48986991</v>
          </cell>
          <cell r="G3347">
            <v>-20840123</v>
          </cell>
          <cell r="H3347">
            <v>28146868</v>
          </cell>
        </row>
        <row r="3348">
          <cell r="C3348">
            <v>3340</v>
          </cell>
          <cell r="D3348">
            <v>2002</v>
          </cell>
          <cell r="E3348" t="str">
            <v>NORTH BAY HYDRO DISTRIBUTION LIMITED</v>
          </cell>
          <cell r="F3348">
            <v>60315187</v>
          </cell>
          <cell r="G3348">
            <v>-26463420</v>
          </cell>
          <cell r="H3348">
            <v>33851767</v>
          </cell>
        </row>
        <row r="3349">
          <cell r="C3349">
            <v>3341</v>
          </cell>
          <cell r="D3349">
            <v>2002</v>
          </cell>
          <cell r="E3349" t="str">
            <v>NORTHERN ONTARIO WIRES INC.</v>
          </cell>
          <cell r="F3349">
            <v>4863680</v>
          </cell>
          <cell r="G3349">
            <v>-844045</v>
          </cell>
          <cell r="H3349">
            <v>4019635</v>
          </cell>
        </row>
        <row r="3350">
          <cell r="C3350">
            <v>3342</v>
          </cell>
          <cell r="D3350">
            <v>2002</v>
          </cell>
          <cell r="E3350" t="str">
            <v>OAKVILLE HYDRO ELECTRICITY DISTRIBUTION INC.</v>
          </cell>
          <cell r="F3350">
            <v>133191909</v>
          </cell>
          <cell r="G3350">
            <v>-28264787</v>
          </cell>
          <cell r="H3350">
            <v>104927122</v>
          </cell>
        </row>
        <row r="3351">
          <cell r="C3351">
            <v>3343</v>
          </cell>
          <cell r="D3351">
            <v>2002</v>
          </cell>
          <cell r="E3351" t="str">
            <v>ORANGEVILLE HYDRO LIMITED</v>
          </cell>
          <cell r="F3351">
            <v>22191303</v>
          </cell>
          <cell r="G3351">
            <v>-9836338</v>
          </cell>
          <cell r="H3351">
            <v>12354965</v>
          </cell>
        </row>
        <row r="3352">
          <cell r="C3352">
            <v>3344</v>
          </cell>
          <cell r="D3352">
            <v>2002</v>
          </cell>
          <cell r="E3352" t="str">
            <v>ORILLIA POWER DISTRIBUTION CORPORATION</v>
          </cell>
          <cell r="F3352">
            <v>27664995</v>
          </cell>
          <cell r="G3352">
            <v>-15907291</v>
          </cell>
          <cell r="H3352">
            <v>11757704</v>
          </cell>
        </row>
        <row r="3353">
          <cell r="C3353">
            <v>3345</v>
          </cell>
          <cell r="D3353">
            <v>2002</v>
          </cell>
          <cell r="E3353" t="str">
            <v>OSHAWA PUC NETWORKS INC.</v>
          </cell>
          <cell r="F3353">
            <v>89152016</v>
          </cell>
          <cell r="G3353">
            <v>-54164794</v>
          </cell>
          <cell r="H3353">
            <v>34987222</v>
          </cell>
        </row>
        <row r="3354">
          <cell r="C3354">
            <v>3346</v>
          </cell>
          <cell r="D3354">
            <v>2002</v>
          </cell>
          <cell r="E3354" t="str">
            <v>OTTAWA RIVER POWER CORPORATION</v>
          </cell>
          <cell r="F3354">
            <v>17616952</v>
          </cell>
          <cell r="G3354">
            <v>-10270309</v>
          </cell>
          <cell r="H3354">
            <v>7346643</v>
          </cell>
        </row>
        <row r="3355">
          <cell r="C3355">
            <v>3347</v>
          </cell>
          <cell r="D3355">
            <v>2002</v>
          </cell>
          <cell r="E3355" t="str">
            <v>PARRY SOUND POWER CORPORATION</v>
          </cell>
          <cell r="F3355">
            <v>9575812</v>
          </cell>
          <cell r="G3355">
            <v>-4678792</v>
          </cell>
          <cell r="H3355">
            <v>4897020</v>
          </cell>
        </row>
        <row r="3356">
          <cell r="C3356">
            <v>3348</v>
          </cell>
          <cell r="D3356">
            <v>2002</v>
          </cell>
          <cell r="E3356" t="str">
            <v>PETERBOROUGH DISTRIBUTION INCORPORATED</v>
          </cell>
          <cell r="F3356">
            <v>45038046</v>
          </cell>
          <cell r="G3356">
            <v>-6780526</v>
          </cell>
          <cell r="H3356">
            <v>38257520</v>
          </cell>
        </row>
        <row r="3357">
          <cell r="C3357">
            <v>3349</v>
          </cell>
          <cell r="D3357">
            <v>2002</v>
          </cell>
          <cell r="E3357" t="str">
            <v>CANADIAN NIAGARA POWER INC.</v>
          </cell>
          <cell r="F3357">
            <v>701223</v>
          </cell>
          <cell r="G3357">
            <v>-8268</v>
          </cell>
          <cell r="H3357">
            <v>692955</v>
          </cell>
        </row>
        <row r="3358">
          <cell r="C3358">
            <v>3350</v>
          </cell>
          <cell r="D3358">
            <v>2002</v>
          </cell>
          <cell r="E3358" t="str">
            <v>POWERSTREAM INC.</v>
          </cell>
          <cell r="F3358">
            <v>675010573</v>
          </cell>
          <cell r="G3358">
            <v>-278330785</v>
          </cell>
          <cell r="H3358">
            <v>396679788</v>
          </cell>
        </row>
        <row r="3359">
          <cell r="C3359">
            <v>3351</v>
          </cell>
          <cell r="D3359">
            <v>2002</v>
          </cell>
          <cell r="E3359" t="str">
            <v>PUC DISTRIBUTION INC.</v>
          </cell>
          <cell r="F3359">
            <v>65982449</v>
          </cell>
          <cell r="G3359">
            <v>-33520939</v>
          </cell>
          <cell r="H3359">
            <v>32461510</v>
          </cell>
        </row>
        <row r="3360">
          <cell r="C3360">
            <v>3352</v>
          </cell>
          <cell r="D3360">
            <v>2002</v>
          </cell>
          <cell r="E3360" t="str">
            <v>RENFREW HYDRO INC.</v>
          </cell>
          <cell r="F3360">
            <v>8545874</v>
          </cell>
          <cell r="G3360">
            <v>-5338463</v>
          </cell>
          <cell r="H3360">
            <v>3207411</v>
          </cell>
        </row>
        <row r="3361">
          <cell r="C3361">
            <v>3353</v>
          </cell>
          <cell r="D3361">
            <v>2002</v>
          </cell>
          <cell r="E3361" t="str">
            <v>RIDEAU ST. LAWRENCE DISTRIBUTION INC.</v>
          </cell>
          <cell r="F3361">
            <v>3524577</v>
          </cell>
          <cell r="G3361">
            <v>-302091</v>
          </cell>
          <cell r="H3361">
            <v>3222486</v>
          </cell>
        </row>
        <row r="3362">
          <cell r="C3362">
            <v>3354</v>
          </cell>
          <cell r="D3362">
            <v>2002</v>
          </cell>
          <cell r="E3362" t="str">
            <v>SIOUX LOOKOUT HYDRO INC.</v>
          </cell>
          <cell r="F3362">
            <v>5135460</v>
          </cell>
          <cell r="G3362">
            <v>-522937</v>
          </cell>
          <cell r="H3362">
            <v>4612523</v>
          </cell>
        </row>
        <row r="3363">
          <cell r="C3363">
            <v>3355</v>
          </cell>
          <cell r="D3363">
            <v>2002</v>
          </cell>
          <cell r="E3363" t="str">
            <v>ST. THOMAS ENERGY INC.</v>
          </cell>
          <cell r="F3363">
            <v>29425333</v>
          </cell>
          <cell r="G3363">
            <v>-11021801</v>
          </cell>
          <cell r="H3363">
            <v>18403532</v>
          </cell>
        </row>
        <row r="3364">
          <cell r="C3364">
            <v>3356</v>
          </cell>
          <cell r="D3364">
            <v>2002</v>
          </cell>
          <cell r="E3364" t="str">
            <v>TAY HYDRO ELECTRIC DISTRIBUTION COMPANY INC.</v>
          </cell>
          <cell r="F3364">
            <v>5939162</v>
          </cell>
          <cell r="G3364">
            <v>-3408262</v>
          </cell>
          <cell r="H3364">
            <v>2530900</v>
          </cell>
        </row>
        <row r="3365">
          <cell r="C3365">
            <v>3357</v>
          </cell>
          <cell r="D3365">
            <v>2002</v>
          </cell>
          <cell r="E3365" t="str">
            <v>THUNDER BAY HYDRO ELECTRICITY DISTRIBUTION INC.</v>
          </cell>
          <cell r="F3365">
            <v>105413430</v>
          </cell>
          <cell r="G3365">
            <v>-55417366</v>
          </cell>
          <cell r="H3365">
            <v>49996064</v>
          </cell>
        </row>
        <row r="3366">
          <cell r="C3366">
            <v>3358</v>
          </cell>
          <cell r="D3366">
            <v>2002</v>
          </cell>
          <cell r="E3366" t="str">
            <v>TILLSONBURG HYDRO INC.</v>
          </cell>
          <cell r="F3366">
            <v>6360425</v>
          </cell>
          <cell r="G3366">
            <v>-857874</v>
          </cell>
          <cell r="H3366">
            <v>5502551</v>
          </cell>
        </row>
        <row r="3367">
          <cell r="C3367">
            <v>3359</v>
          </cell>
          <cell r="D3367">
            <v>2002</v>
          </cell>
          <cell r="E3367" t="str">
            <v>TORONTO HYDRO-ELECTRIC SYSTEM LIMITED</v>
          </cell>
          <cell r="F3367">
            <v>2739008200</v>
          </cell>
          <cell r="G3367">
            <v>-1264225545</v>
          </cell>
          <cell r="H3367">
            <v>1474782655</v>
          </cell>
        </row>
        <row r="3368">
          <cell r="C3368">
            <v>3360</v>
          </cell>
          <cell r="D3368">
            <v>2002</v>
          </cell>
          <cell r="E3368" t="str">
            <v>VERIDIAN CONNECTIONS INC.</v>
          </cell>
          <cell r="F3368">
            <v>199250282</v>
          </cell>
          <cell r="G3368">
            <v>-84849796</v>
          </cell>
          <cell r="H3368">
            <v>114400486</v>
          </cell>
        </row>
        <row r="3369">
          <cell r="C3369">
            <v>3361</v>
          </cell>
          <cell r="D3369">
            <v>2002</v>
          </cell>
          <cell r="E3369" t="str">
            <v>WASAGA DISTRIBUTION INC.</v>
          </cell>
          <cell r="F3369">
            <v>14914841</v>
          </cell>
          <cell r="G3369">
            <v>-6406422</v>
          </cell>
          <cell r="H3369">
            <v>8508419</v>
          </cell>
        </row>
        <row r="3370">
          <cell r="C3370">
            <v>3362</v>
          </cell>
          <cell r="D3370">
            <v>2002</v>
          </cell>
          <cell r="E3370" t="str">
            <v>WATERLOO NORTH HYDRO INC.</v>
          </cell>
          <cell r="F3370">
            <v>133541653</v>
          </cell>
          <cell r="G3370">
            <v>-53876746</v>
          </cell>
          <cell r="H3370">
            <v>79664907</v>
          </cell>
        </row>
        <row r="3371">
          <cell r="C3371">
            <v>3363</v>
          </cell>
          <cell r="D3371">
            <v>2002</v>
          </cell>
          <cell r="E3371" t="str">
            <v>WELLAND HYDRO-ELECTRIC SYSTEM CORP.</v>
          </cell>
          <cell r="F3371">
            <v>34087730</v>
          </cell>
          <cell r="G3371">
            <v>-16877605</v>
          </cell>
          <cell r="H3371">
            <v>17210125</v>
          </cell>
        </row>
        <row r="3372">
          <cell r="C3372">
            <v>3364</v>
          </cell>
          <cell r="D3372">
            <v>2002</v>
          </cell>
          <cell r="E3372" t="str">
            <v>WELLINGTON NORTH POWER INC.</v>
          </cell>
          <cell r="F3372">
            <v>5238008</v>
          </cell>
          <cell r="G3372">
            <v>-3458762</v>
          </cell>
          <cell r="H3372">
            <v>1779246</v>
          </cell>
        </row>
        <row r="3373">
          <cell r="C3373">
            <v>3365</v>
          </cell>
          <cell r="D3373">
            <v>2002</v>
          </cell>
          <cell r="E3373" t="str">
            <v>WEST COAST HURON ENERGY INC.</v>
          </cell>
          <cell r="F3373">
            <v>3886764</v>
          </cell>
          <cell r="G3373">
            <v>-419303</v>
          </cell>
          <cell r="H3373">
            <v>3467461</v>
          </cell>
        </row>
        <row r="3374">
          <cell r="C3374">
            <v>3366</v>
          </cell>
          <cell r="D3374">
            <v>2002</v>
          </cell>
          <cell r="E3374" t="str">
            <v>WEST PERTH POWER INC.</v>
          </cell>
          <cell r="F3374">
            <v>3769514</v>
          </cell>
          <cell r="G3374">
            <v>-1762466</v>
          </cell>
          <cell r="H3374">
            <v>2007048</v>
          </cell>
        </row>
        <row r="3375">
          <cell r="C3375">
            <v>3367</v>
          </cell>
          <cell r="D3375">
            <v>2002</v>
          </cell>
          <cell r="E3375" t="str">
            <v>WESTARIO POWER INC.</v>
          </cell>
          <cell r="F3375">
            <v>20904655</v>
          </cell>
          <cell r="G3375">
            <v>-2236024</v>
          </cell>
          <cell r="H3375">
            <v>18668631</v>
          </cell>
        </row>
        <row r="3376">
          <cell r="C3376">
            <v>3368</v>
          </cell>
          <cell r="D3376">
            <v>2002</v>
          </cell>
          <cell r="E3376" t="str">
            <v>WHITBY HYDRO ELECTRIC CORPORATION</v>
          </cell>
          <cell r="F3376">
            <v>89527148</v>
          </cell>
          <cell r="G3376">
            <v>-36946344</v>
          </cell>
          <cell r="H3376">
            <v>52580804</v>
          </cell>
        </row>
        <row r="3377">
          <cell r="C3377">
            <v>3369</v>
          </cell>
          <cell r="D3377">
            <v>2002</v>
          </cell>
          <cell r="E3377" t="str">
            <v>WOODSTOCK HYDRO SERVICES INC.</v>
          </cell>
          <cell r="F3377">
            <v>19057817</v>
          </cell>
          <cell r="G3377">
            <v>-3124370</v>
          </cell>
          <cell r="H3377">
            <v>15933447</v>
          </cell>
        </row>
        <row r="3378">
          <cell r="C3378">
            <v>3370</v>
          </cell>
          <cell r="F3378">
            <v>13220909713</v>
          </cell>
        </row>
        <row r="3379">
          <cell r="C3379">
            <v>3371</v>
          </cell>
          <cell r="F3379">
            <v>0</v>
          </cell>
        </row>
        <row r="3380">
          <cell r="C3380">
            <v>3372</v>
          </cell>
          <cell r="F3380">
            <v>0</v>
          </cell>
        </row>
        <row r="3381">
          <cell r="C3381">
            <v>3373</v>
          </cell>
          <cell r="F3381">
            <v>56864</v>
          </cell>
        </row>
        <row r="3382">
          <cell r="C3382">
            <v>3374</v>
          </cell>
          <cell r="F3382">
            <v>0</v>
          </cell>
        </row>
        <row r="3383">
          <cell r="C3383">
            <v>3375</v>
          </cell>
          <cell r="F3383">
            <v>0</v>
          </cell>
        </row>
        <row r="3384">
          <cell r="C3384">
            <v>3376</v>
          </cell>
          <cell r="F3384">
            <v>58540</v>
          </cell>
        </row>
        <row r="3385">
          <cell r="C3385">
            <v>3377</v>
          </cell>
          <cell r="F3385">
            <v>0</v>
          </cell>
        </row>
        <row r="3386">
          <cell r="C3386">
            <v>3378</v>
          </cell>
          <cell r="D3386">
            <v>2003</v>
          </cell>
          <cell r="E3386" t="str">
            <v>GREATER SUDBURY HYDRO INC.</v>
          </cell>
          <cell r="F3386">
            <v>4817370</v>
          </cell>
        </row>
        <row r="3387">
          <cell r="C3387">
            <v>3379</v>
          </cell>
          <cell r="D3387">
            <v>2003</v>
          </cell>
          <cell r="E3387" t="str">
            <v>GUELPH HYDRO ELECTRIC SYSTEMS INC.</v>
          </cell>
          <cell r="F3387">
            <v>1395930</v>
          </cell>
        </row>
        <row r="3388">
          <cell r="C3388">
            <v>3380</v>
          </cell>
          <cell r="D3388">
            <v>2003</v>
          </cell>
          <cell r="E3388" t="str">
            <v>HORIZON UTILITIES CORPORATION</v>
          </cell>
          <cell r="F3388">
            <v>92301003</v>
          </cell>
        </row>
        <row r="3389">
          <cell r="C3389">
            <v>3381</v>
          </cell>
          <cell r="D3389">
            <v>2003</v>
          </cell>
          <cell r="E3389" t="str">
            <v>HYDRO ONE NETWORKS INC.</v>
          </cell>
          <cell r="F3389">
            <v>2419926</v>
          </cell>
        </row>
        <row r="3390">
          <cell r="C3390">
            <v>3382</v>
          </cell>
          <cell r="D3390">
            <v>2003</v>
          </cell>
          <cell r="E3390" t="str">
            <v>MIDDLESEX POWER DISTRIBUTION CORPORATION</v>
          </cell>
          <cell r="F3390">
            <v>563590</v>
          </cell>
        </row>
        <row r="3391">
          <cell r="C3391">
            <v>3383</v>
          </cell>
          <cell r="D3391">
            <v>2003</v>
          </cell>
          <cell r="E3391" t="str">
            <v>NIAGARA PENINSULA ENERGY INC.</v>
          </cell>
          <cell r="F3391">
            <v>95117069</v>
          </cell>
        </row>
        <row r="3392">
          <cell r="C3392">
            <v>3384</v>
          </cell>
          <cell r="D3392">
            <v>2003</v>
          </cell>
          <cell r="E3392" t="str">
            <v>NIAGARA PENINSULA ENERGY INC.</v>
          </cell>
          <cell r="F3392">
            <v>34323123</v>
          </cell>
        </row>
        <row r="3393">
          <cell r="C3393">
            <v>3385</v>
          </cell>
          <cell r="D3393">
            <v>2003</v>
          </cell>
          <cell r="E3393" t="str">
            <v>PETERBOROUGH DISTRIBUTION INCORPORATED</v>
          </cell>
          <cell r="F3393">
            <v>480994</v>
          </cell>
        </row>
        <row r="3394">
          <cell r="C3394">
            <v>3386</v>
          </cell>
          <cell r="D3394">
            <v>2003</v>
          </cell>
          <cell r="E3394" t="str">
            <v>PETERBOROUGH DISTRIBUTION INCORPORATED</v>
          </cell>
          <cell r="F3394">
            <v>1436886</v>
          </cell>
        </row>
        <row r="3395">
          <cell r="C3395">
            <v>3387</v>
          </cell>
          <cell r="D3395">
            <v>2003</v>
          </cell>
          <cell r="E3395" t="str">
            <v>POWERSTREAM INC.</v>
          </cell>
          <cell r="F3395">
            <v>40869496</v>
          </cell>
        </row>
        <row r="3396">
          <cell r="C3396">
            <v>3388</v>
          </cell>
          <cell r="D3396">
            <v>2003</v>
          </cell>
          <cell r="E3396" t="str">
            <v>POWERSTREAM INC.</v>
          </cell>
          <cell r="F3396">
            <v>166220889</v>
          </cell>
        </row>
        <row r="3397">
          <cell r="C3397">
            <v>3389</v>
          </cell>
          <cell r="D3397">
            <v>2003</v>
          </cell>
          <cell r="E3397" t="str">
            <v>VERIDIAN CONNECTIONS INC.</v>
          </cell>
          <cell r="F3397">
            <v>11332571</v>
          </cell>
        </row>
        <row r="3398">
          <cell r="C3398">
            <v>3390</v>
          </cell>
          <cell r="D3398">
            <v>2003</v>
          </cell>
          <cell r="E3398" t="str">
            <v>VERIDIAN CONNECTIONS INC.</v>
          </cell>
          <cell r="F3398">
            <v>4005040</v>
          </cell>
        </row>
        <row r="3399">
          <cell r="C3399">
            <v>3391</v>
          </cell>
          <cell r="D3399">
            <v>2003</v>
          </cell>
          <cell r="E3399" t="str">
            <v>ATIKOKAN HYDRO INC.</v>
          </cell>
          <cell r="F3399">
            <v>2537331</v>
          </cell>
          <cell r="G3399">
            <v>28730153</v>
          </cell>
          <cell r="H3399">
            <v>11.322981905001752</v>
          </cell>
        </row>
        <row r="3400">
          <cell r="C3400">
            <v>3392</v>
          </cell>
          <cell r="D3400">
            <v>2003</v>
          </cell>
          <cell r="E3400" t="str">
            <v>ATTAWAPISKAT POWER CORPORATION</v>
          </cell>
          <cell r="F3400">
            <v>7995</v>
          </cell>
        </row>
        <row r="3401">
          <cell r="C3401">
            <v>3393</v>
          </cell>
          <cell r="D3401">
            <v>2003</v>
          </cell>
          <cell r="E3401" t="str">
            <v>BLUEWATER POWER DISTRIBUTION CORPORATION</v>
          </cell>
          <cell r="F3401">
            <v>65577205</v>
          </cell>
        </row>
        <row r="3402">
          <cell r="C3402">
            <v>3394</v>
          </cell>
          <cell r="D3402">
            <v>2003</v>
          </cell>
          <cell r="E3402" t="str">
            <v>BRANT COUNTY POWER INC.</v>
          </cell>
          <cell r="F3402">
            <v>12692150</v>
          </cell>
        </row>
        <row r="3403">
          <cell r="C3403">
            <v>3395</v>
          </cell>
          <cell r="D3403">
            <v>2003</v>
          </cell>
          <cell r="E3403" t="str">
            <v>BRANTFORD POWER INC.</v>
          </cell>
          <cell r="F3403">
            <v>46060154</v>
          </cell>
        </row>
        <row r="3404">
          <cell r="C3404">
            <v>3396</v>
          </cell>
          <cell r="D3404">
            <v>2003</v>
          </cell>
          <cell r="E3404" t="str">
            <v>BURLINGTON HYDRO INC.</v>
          </cell>
          <cell r="F3404">
            <v>154675912</v>
          </cell>
        </row>
        <row r="3405">
          <cell r="C3405">
            <v>3397</v>
          </cell>
          <cell r="D3405">
            <v>2003</v>
          </cell>
          <cell r="E3405" t="str">
            <v>CAMBRIDGE AND NORTH DUMFRIES HYDRO INC.</v>
          </cell>
          <cell r="F3405">
            <v>128976952</v>
          </cell>
        </row>
        <row r="3406">
          <cell r="C3406">
            <v>3398</v>
          </cell>
          <cell r="D3406">
            <v>2003</v>
          </cell>
          <cell r="E3406" t="str">
            <v>CANADIAN NIAGARA POWER INC.</v>
          </cell>
          <cell r="F3406">
            <v>38818365</v>
          </cell>
        </row>
        <row r="3407">
          <cell r="C3407">
            <v>3399</v>
          </cell>
          <cell r="D3407">
            <v>2003</v>
          </cell>
          <cell r="E3407" t="str">
            <v>CENTRE WELLINGTON HYDRO LTD.</v>
          </cell>
          <cell r="F3407">
            <v>12561980</v>
          </cell>
        </row>
        <row r="3408">
          <cell r="C3408">
            <v>3400</v>
          </cell>
          <cell r="D3408">
            <v>2003</v>
          </cell>
          <cell r="E3408" t="str">
            <v>CHAPLEAU PUBLIC UTILITIES CORPORATION</v>
          </cell>
          <cell r="F3408">
            <v>2083781</v>
          </cell>
        </row>
        <row r="3409">
          <cell r="C3409">
            <v>3401</v>
          </cell>
          <cell r="D3409">
            <v>2003</v>
          </cell>
          <cell r="E3409" t="str">
            <v>CHATHAM-KENT HYDRO INC.</v>
          </cell>
          <cell r="F3409">
            <v>47365853</v>
          </cell>
        </row>
        <row r="3410">
          <cell r="C3410">
            <v>3402</v>
          </cell>
          <cell r="D3410">
            <v>2003</v>
          </cell>
          <cell r="E3410" t="str">
            <v>CLINTON POWER CORPORATION</v>
          </cell>
          <cell r="F3410">
            <v>1145732</v>
          </cell>
        </row>
        <row r="3411">
          <cell r="C3411">
            <v>3403</v>
          </cell>
          <cell r="D3411">
            <v>2003</v>
          </cell>
          <cell r="E3411" t="str">
            <v>COLLUS POWER CORPORATION</v>
          </cell>
          <cell r="F3411">
            <v>17690105</v>
          </cell>
        </row>
        <row r="3412">
          <cell r="C3412">
            <v>3404</v>
          </cell>
          <cell r="D3412">
            <v>2003</v>
          </cell>
          <cell r="E3412" t="str">
            <v>COOPERATIVE HYDRO EMBRUN INC.</v>
          </cell>
          <cell r="F3412">
            <v>2289548</v>
          </cell>
        </row>
        <row r="3413">
          <cell r="C3413">
            <v>3405</v>
          </cell>
          <cell r="D3413">
            <v>2003</v>
          </cell>
          <cell r="E3413" t="str">
            <v>E.L.K. ENERGY INC.</v>
          </cell>
          <cell r="F3413">
            <v>17048944</v>
          </cell>
        </row>
        <row r="3414">
          <cell r="C3414">
            <v>3406</v>
          </cell>
          <cell r="D3414">
            <v>2003</v>
          </cell>
          <cell r="E3414" t="str">
            <v>EASTERN ONTARIO POWER INC.</v>
          </cell>
          <cell r="F3414">
            <v>6539973</v>
          </cell>
        </row>
        <row r="3415">
          <cell r="C3415">
            <v>3407</v>
          </cell>
          <cell r="D3415">
            <v>2003</v>
          </cell>
          <cell r="E3415" t="str">
            <v>ENERSOURCE HYDRO MISSISSAUGA INC.</v>
          </cell>
          <cell r="F3415">
            <v>670779738</v>
          </cell>
        </row>
        <row r="3416">
          <cell r="C3416">
            <v>3408</v>
          </cell>
          <cell r="D3416">
            <v>2003</v>
          </cell>
          <cell r="E3416" t="str">
            <v>ENWIN UTILITIES LTD.</v>
          </cell>
          <cell r="F3416">
            <v>178108693</v>
          </cell>
        </row>
        <row r="3417">
          <cell r="C3417">
            <v>3409</v>
          </cell>
          <cell r="D3417">
            <v>2003</v>
          </cell>
          <cell r="E3417" t="str">
            <v>ERIE THAMES POWERLINES CORPORATION</v>
          </cell>
          <cell r="F3417">
            <v>15964903</v>
          </cell>
        </row>
        <row r="3418">
          <cell r="C3418">
            <v>3410</v>
          </cell>
          <cell r="D3418">
            <v>2003</v>
          </cell>
          <cell r="E3418" t="str">
            <v>ESPANOLA REGIONAL HYDRO DISTRIBUTION CORPORATION</v>
          </cell>
          <cell r="F3418">
            <v>4708538</v>
          </cell>
        </row>
        <row r="3419">
          <cell r="C3419">
            <v>3411</v>
          </cell>
          <cell r="D3419">
            <v>2003</v>
          </cell>
          <cell r="E3419" t="str">
            <v>ESSEX POWERLINES CORPORATION</v>
          </cell>
          <cell r="F3419">
            <v>30652674</v>
          </cell>
        </row>
        <row r="3420">
          <cell r="C3420">
            <v>3412</v>
          </cell>
          <cell r="D3420">
            <v>2003</v>
          </cell>
          <cell r="E3420" t="str">
            <v>FESTIVAL HYDRO INC.</v>
          </cell>
          <cell r="F3420">
            <v>53172594</v>
          </cell>
        </row>
        <row r="3421">
          <cell r="C3421">
            <v>3413</v>
          </cell>
          <cell r="D3421">
            <v>2003</v>
          </cell>
          <cell r="E3421" t="str">
            <v>FORT ALBANY POWER CORPORATION</v>
          </cell>
          <cell r="F3421">
            <v>44702</v>
          </cell>
        </row>
        <row r="3422">
          <cell r="C3422">
            <v>3414</v>
          </cell>
          <cell r="D3422">
            <v>2003</v>
          </cell>
          <cell r="E3422" t="str">
            <v>FORT FRANCES POWER CORPORATION</v>
          </cell>
          <cell r="F3422">
            <v>8231819</v>
          </cell>
        </row>
        <row r="3423">
          <cell r="C3423">
            <v>3415</v>
          </cell>
          <cell r="D3423">
            <v>2003</v>
          </cell>
          <cell r="E3423" t="str">
            <v>GRAND VALLEY ENERGY INC.</v>
          </cell>
          <cell r="F3423">
            <v>965725</v>
          </cell>
        </row>
        <row r="3424">
          <cell r="C3424">
            <v>3416</v>
          </cell>
          <cell r="D3424">
            <v>2003</v>
          </cell>
          <cell r="E3424" t="str">
            <v>ALGOMA POWER INC.</v>
          </cell>
          <cell r="F3424">
            <v>64669024</v>
          </cell>
        </row>
        <row r="3425">
          <cell r="C3425">
            <v>3417</v>
          </cell>
          <cell r="D3425">
            <v>2003</v>
          </cell>
          <cell r="E3425" t="str">
            <v>GREATER SUDBURY HYDRO INC.</v>
          </cell>
          <cell r="F3425">
            <v>126916609</v>
          </cell>
        </row>
        <row r="3426">
          <cell r="C3426">
            <v>3418</v>
          </cell>
          <cell r="D3426">
            <v>2003</v>
          </cell>
          <cell r="E3426" t="str">
            <v>GRIMSBY POWER INCORPORATED</v>
          </cell>
          <cell r="F3426">
            <v>18888697</v>
          </cell>
        </row>
        <row r="3427">
          <cell r="C3427">
            <v>3419</v>
          </cell>
          <cell r="D3427">
            <v>2003</v>
          </cell>
          <cell r="E3427" t="str">
            <v>GUELPH HYDRO ELECTRIC SYSTEMS INC.</v>
          </cell>
          <cell r="F3427">
            <v>92734752</v>
          </cell>
        </row>
        <row r="3428">
          <cell r="C3428">
            <v>3420</v>
          </cell>
          <cell r="D3428">
            <v>2003</v>
          </cell>
          <cell r="E3428" t="str">
            <v>HALDIMAND COUNTY HYDRO INC.</v>
          </cell>
          <cell r="F3428">
            <v>34735258</v>
          </cell>
        </row>
        <row r="3429">
          <cell r="C3429">
            <v>3421</v>
          </cell>
          <cell r="D3429">
            <v>2003</v>
          </cell>
          <cell r="E3429" t="str">
            <v>HALTON HILLS HYDRO INC.</v>
          </cell>
          <cell r="F3429">
            <v>26911632</v>
          </cell>
        </row>
        <row r="3430">
          <cell r="C3430">
            <v>3422</v>
          </cell>
          <cell r="D3430">
            <v>2003</v>
          </cell>
          <cell r="E3430" t="str">
            <v>HORIZON UTILITIES CORPORATION</v>
          </cell>
          <cell r="F3430">
            <v>363655605</v>
          </cell>
        </row>
        <row r="3431">
          <cell r="C3431">
            <v>3423</v>
          </cell>
          <cell r="D3431">
            <v>2003</v>
          </cell>
          <cell r="E3431" t="str">
            <v>HEARST POWER DISTRIBUTION COMPANY LIMITED</v>
          </cell>
          <cell r="F3431">
            <v>3061783</v>
          </cell>
        </row>
        <row r="3432">
          <cell r="C3432">
            <v>3424</v>
          </cell>
          <cell r="D3432">
            <v>2003</v>
          </cell>
          <cell r="E3432" t="str">
            <v>HYDRO 2000 INC.</v>
          </cell>
          <cell r="F3432">
            <v>451245</v>
          </cell>
        </row>
        <row r="3433">
          <cell r="C3433">
            <v>3425</v>
          </cell>
          <cell r="D3433">
            <v>2003</v>
          </cell>
          <cell r="E3433" t="str">
            <v>HYDRO HAWKESBURY INC.</v>
          </cell>
          <cell r="F3433">
            <v>2421934</v>
          </cell>
        </row>
        <row r="3434">
          <cell r="C3434">
            <v>3426</v>
          </cell>
          <cell r="D3434">
            <v>2003</v>
          </cell>
          <cell r="E3434" t="str">
            <v>HYDRO ONE BRAMPTON NETWORKS INC.</v>
          </cell>
          <cell r="F3434">
            <v>376183959</v>
          </cell>
        </row>
        <row r="3435">
          <cell r="C3435">
            <v>3427</v>
          </cell>
          <cell r="D3435">
            <v>2003</v>
          </cell>
          <cell r="E3435" t="str">
            <v>HYDRO ONE NETWORKS INC.</v>
          </cell>
          <cell r="F3435">
            <v>4543726700</v>
          </cell>
        </row>
        <row r="3436">
          <cell r="C3436">
            <v>3428</v>
          </cell>
          <cell r="D3436">
            <v>2003</v>
          </cell>
          <cell r="E3436" t="str">
            <v>HYDRO ONE REMOTE COMMUNITIES</v>
          </cell>
          <cell r="F3436">
            <v>12818000</v>
          </cell>
        </row>
        <row r="3437">
          <cell r="C3437">
            <v>3429</v>
          </cell>
          <cell r="D3437">
            <v>2003</v>
          </cell>
          <cell r="E3437" t="str">
            <v>HYDRO OTTAWA LIMITED</v>
          </cell>
          <cell r="F3437">
            <v>674067887</v>
          </cell>
        </row>
        <row r="3438">
          <cell r="C3438">
            <v>3430</v>
          </cell>
          <cell r="D3438">
            <v>2003</v>
          </cell>
          <cell r="E3438" t="str">
            <v>INNISFIL HYDRO DISTRIBUTION SYSTEMS LIMITED</v>
          </cell>
          <cell r="F3438">
            <v>34884688</v>
          </cell>
        </row>
        <row r="3439">
          <cell r="C3439">
            <v>3431</v>
          </cell>
          <cell r="D3439">
            <v>2003</v>
          </cell>
          <cell r="E3439" t="str">
            <v>KASHECHEWAN POWER CORPORATION</v>
          </cell>
          <cell r="F3439">
            <v>34330</v>
          </cell>
        </row>
        <row r="3440">
          <cell r="C3440">
            <v>3432</v>
          </cell>
          <cell r="D3440">
            <v>2003</v>
          </cell>
          <cell r="E3440" t="str">
            <v>KENORA HYDRO ELECTRIC CORPORATION LTD.</v>
          </cell>
          <cell r="F3440">
            <v>9374857</v>
          </cell>
        </row>
        <row r="3441">
          <cell r="C3441">
            <v>3433</v>
          </cell>
          <cell r="D3441">
            <v>2003</v>
          </cell>
          <cell r="E3441" t="str">
            <v>KINGSTON HYDRO CORPORATION</v>
          </cell>
          <cell r="F3441">
            <v>24219975</v>
          </cell>
        </row>
        <row r="3442">
          <cell r="C3442">
            <v>3434</v>
          </cell>
          <cell r="D3442">
            <v>2003</v>
          </cell>
          <cell r="E3442" t="str">
            <v>KITCHENER-WILMOT HYDRO INC.</v>
          </cell>
          <cell r="F3442">
            <v>219102274</v>
          </cell>
        </row>
        <row r="3443">
          <cell r="C3443">
            <v>3435</v>
          </cell>
          <cell r="D3443">
            <v>2003</v>
          </cell>
          <cell r="E3443" t="str">
            <v>LAKEFRONT UTILITIES INC.</v>
          </cell>
          <cell r="F3443">
            <v>17547100</v>
          </cell>
        </row>
        <row r="3444">
          <cell r="C3444">
            <v>3436</v>
          </cell>
          <cell r="D3444">
            <v>2003</v>
          </cell>
          <cell r="E3444" t="str">
            <v>LAKELAND POWER DISTRIBUTION LTD.</v>
          </cell>
          <cell r="F3444">
            <v>15337835</v>
          </cell>
        </row>
        <row r="3445">
          <cell r="C3445">
            <v>3437</v>
          </cell>
          <cell r="D3445">
            <v>2003</v>
          </cell>
          <cell r="E3445" t="str">
            <v>LONDON HYDRO INC.</v>
          </cell>
          <cell r="F3445">
            <v>279535785</v>
          </cell>
        </row>
        <row r="3446">
          <cell r="C3446">
            <v>3438</v>
          </cell>
          <cell r="D3446">
            <v>2003</v>
          </cell>
          <cell r="E3446" t="str">
            <v>MIDDLESEX POWER DISTRIBUTION CORPORATION</v>
          </cell>
          <cell r="F3446">
            <v>14346569</v>
          </cell>
        </row>
        <row r="3447">
          <cell r="C3447">
            <v>3439</v>
          </cell>
          <cell r="D3447">
            <v>2003</v>
          </cell>
          <cell r="E3447" t="str">
            <v>MIDLAND POWER UTILITY CORPORATION</v>
          </cell>
          <cell r="F3447">
            <v>11377260</v>
          </cell>
        </row>
        <row r="3448">
          <cell r="C3448">
            <v>3440</v>
          </cell>
          <cell r="D3448">
            <v>2003</v>
          </cell>
          <cell r="E3448" t="str">
            <v>MILTON HYDRO DISTRIBUTION INC.</v>
          </cell>
          <cell r="F3448">
            <v>62960780</v>
          </cell>
        </row>
        <row r="3449">
          <cell r="C3449">
            <v>3441</v>
          </cell>
          <cell r="D3449">
            <v>2003</v>
          </cell>
          <cell r="E3449" t="str">
            <v>NEWMARKET HYDRO LTD.</v>
          </cell>
          <cell r="F3449">
            <v>71100895</v>
          </cell>
        </row>
        <row r="3450">
          <cell r="C3450">
            <v>3442</v>
          </cell>
          <cell r="D3450">
            <v>2003</v>
          </cell>
          <cell r="E3450" t="str">
            <v>NIAGARA-ON-THE-LAKE HYDRO INC.</v>
          </cell>
          <cell r="F3450">
            <v>29048626</v>
          </cell>
        </row>
        <row r="3451">
          <cell r="C3451">
            <v>3443</v>
          </cell>
          <cell r="D3451">
            <v>2003</v>
          </cell>
          <cell r="E3451" t="str">
            <v>NORFOLK POWER DISTRIBUTION INC.</v>
          </cell>
          <cell r="F3451">
            <v>52273017</v>
          </cell>
        </row>
        <row r="3452">
          <cell r="C3452">
            <v>3444</v>
          </cell>
          <cell r="D3452">
            <v>2003</v>
          </cell>
          <cell r="E3452" t="str">
            <v>NORTH BAY HYDRO DISTRIBUTION LIMITED</v>
          </cell>
          <cell r="F3452">
            <v>61467040</v>
          </cell>
        </row>
        <row r="3453">
          <cell r="C3453">
            <v>3445</v>
          </cell>
          <cell r="D3453">
            <v>2003</v>
          </cell>
          <cell r="E3453" t="str">
            <v>NORTHERN ONTARIO WIRES INC.</v>
          </cell>
          <cell r="F3453">
            <v>4921610</v>
          </cell>
        </row>
        <row r="3454">
          <cell r="C3454">
            <v>3446</v>
          </cell>
          <cell r="D3454">
            <v>2003</v>
          </cell>
          <cell r="E3454" t="str">
            <v>OAKVILLE HYDRO ELECTRICITY DISTRIBUTION INC.</v>
          </cell>
          <cell r="F3454">
            <v>140671121</v>
          </cell>
        </row>
        <row r="3455">
          <cell r="C3455">
            <v>3447</v>
          </cell>
          <cell r="D3455">
            <v>2003</v>
          </cell>
          <cell r="E3455" t="str">
            <v>ORANGEVILLE HYDRO LIMITED</v>
          </cell>
          <cell r="F3455">
            <v>24070713</v>
          </cell>
        </row>
        <row r="3456">
          <cell r="C3456">
            <v>3448</v>
          </cell>
          <cell r="D3456">
            <v>2003</v>
          </cell>
          <cell r="E3456" t="str">
            <v>ORILLIA POWER DISTRIBUTION CORPORATION</v>
          </cell>
          <cell r="F3456">
            <v>28829990</v>
          </cell>
        </row>
        <row r="3457">
          <cell r="C3457">
            <v>3449</v>
          </cell>
          <cell r="D3457">
            <v>2003</v>
          </cell>
          <cell r="E3457" t="str">
            <v>OSHAWA PUC NETWORKS INC.</v>
          </cell>
          <cell r="F3457">
            <v>95659231</v>
          </cell>
        </row>
        <row r="3458">
          <cell r="C3458">
            <v>3450</v>
          </cell>
          <cell r="D3458">
            <v>2003</v>
          </cell>
          <cell r="E3458" t="str">
            <v>OTTAWA RIVER POWER CORPORATION</v>
          </cell>
          <cell r="F3458">
            <v>18156298</v>
          </cell>
        </row>
        <row r="3459">
          <cell r="C3459">
            <v>3451</v>
          </cell>
          <cell r="D3459">
            <v>2003</v>
          </cell>
          <cell r="E3459" t="str">
            <v>PARRY SOUND POWER CORPORATION</v>
          </cell>
          <cell r="F3459">
            <v>9832009</v>
          </cell>
        </row>
        <row r="3460">
          <cell r="C3460">
            <v>3452</v>
          </cell>
          <cell r="D3460">
            <v>2003</v>
          </cell>
          <cell r="E3460" t="str">
            <v>PETERBOROUGH DISTRIBUTION INCORPORATED</v>
          </cell>
          <cell r="F3460">
            <v>48104835</v>
          </cell>
        </row>
        <row r="3461">
          <cell r="C3461">
            <v>3453</v>
          </cell>
          <cell r="D3461">
            <v>2003</v>
          </cell>
          <cell r="E3461" t="str">
            <v>CANADIAN NIAGARA POWER INC.</v>
          </cell>
          <cell r="F3461">
            <v>2484784</v>
          </cell>
        </row>
        <row r="3462">
          <cell r="C3462">
            <v>3454</v>
          </cell>
          <cell r="D3462">
            <v>2003</v>
          </cell>
          <cell r="E3462" t="str">
            <v>POWERSTREAM INC.</v>
          </cell>
          <cell r="F3462">
            <v>713678823</v>
          </cell>
        </row>
        <row r="3463">
          <cell r="C3463">
            <v>3455</v>
          </cell>
          <cell r="D3463">
            <v>2003</v>
          </cell>
          <cell r="E3463" t="str">
            <v>PUC DISTRIBUTION INC.</v>
          </cell>
          <cell r="F3463">
            <v>67029206</v>
          </cell>
        </row>
        <row r="3464">
          <cell r="C3464">
            <v>3456</v>
          </cell>
          <cell r="D3464">
            <v>2003</v>
          </cell>
          <cell r="E3464" t="str">
            <v>RENFREW HYDRO INC.</v>
          </cell>
          <cell r="F3464">
            <v>8726619</v>
          </cell>
        </row>
        <row r="3465">
          <cell r="C3465">
            <v>3457</v>
          </cell>
          <cell r="D3465">
            <v>2003</v>
          </cell>
          <cell r="E3465" t="str">
            <v>RIDEAU ST. LAWRENCE DISTRIBUTION INC.</v>
          </cell>
          <cell r="F3465">
            <v>3660008</v>
          </cell>
        </row>
        <row r="3466">
          <cell r="C3466">
            <v>3458</v>
          </cell>
          <cell r="D3466">
            <v>2003</v>
          </cell>
          <cell r="E3466" t="str">
            <v>SIOUX LOOKOUT HYDRO INC.</v>
          </cell>
          <cell r="F3466">
            <v>5576868</v>
          </cell>
        </row>
        <row r="3467">
          <cell r="C3467">
            <v>3459</v>
          </cell>
          <cell r="D3467">
            <v>2003</v>
          </cell>
          <cell r="E3467" t="str">
            <v>ST. THOMAS ENERGY INC.</v>
          </cell>
          <cell r="F3467">
            <v>32008888</v>
          </cell>
        </row>
        <row r="3468">
          <cell r="C3468">
            <v>3460</v>
          </cell>
          <cell r="D3468">
            <v>2003</v>
          </cell>
          <cell r="E3468" t="str">
            <v>TAY HYDRO ELECTRIC DISTRIBUTION COMPANY INC.</v>
          </cell>
          <cell r="F3468">
            <v>6011110</v>
          </cell>
        </row>
        <row r="3469">
          <cell r="C3469">
            <v>3461</v>
          </cell>
          <cell r="D3469">
            <v>2003</v>
          </cell>
          <cell r="E3469" t="str">
            <v>THUNDER BAY HYDRO ELECTRICITY DISTRIBUTION INC.</v>
          </cell>
          <cell r="F3469">
            <v>109797225</v>
          </cell>
        </row>
        <row r="3470">
          <cell r="C3470">
            <v>3462</v>
          </cell>
          <cell r="D3470">
            <v>2003</v>
          </cell>
          <cell r="E3470" t="str">
            <v>TILLSONBURG HYDRO INC.</v>
          </cell>
          <cell r="F3470">
            <v>6927185</v>
          </cell>
        </row>
        <row r="3471">
          <cell r="C3471">
            <v>3463</v>
          </cell>
          <cell r="D3471">
            <v>2003</v>
          </cell>
          <cell r="E3471" t="str">
            <v>TORONTO HYDRO-ELECTRIC SYSTEM LIMITED</v>
          </cell>
          <cell r="F3471">
            <v>2892686715</v>
          </cell>
        </row>
        <row r="3472">
          <cell r="C3472">
            <v>3464</v>
          </cell>
          <cell r="D3472">
            <v>2003</v>
          </cell>
          <cell r="E3472" t="str">
            <v>VERIDIAN CONNECTIONS INC.</v>
          </cell>
          <cell r="F3472">
            <v>206097363</v>
          </cell>
        </row>
        <row r="3473">
          <cell r="C3473">
            <v>3465</v>
          </cell>
          <cell r="D3473">
            <v>2003</v>
          </cell>
          <cell r="E3473" t="str">
            <v>WASAGA DISTRIBUTION INC.</v>
          </cell>
          <cell r="F3473">
            <v>15443693</v>
          </cell>
        </row>
        <row r="3474">
          <cell r="C3474">
            <v>3466</v>
          </cell>
          <cell r="D3474">
            <v>2003</v>
          </cell>
          <cell r="E3474" t="str">
            <v>WATERLOO NORTH HYDRO INC.</v>
          </cell>
          <cell r="F3474">
            <v>141362717</v>
          </cell>
        </row>
        <row r="3475">
          <cell r="C3475">
            <v>3467</v>
          </cell>
          <cell r="D3475">
            <v>2003</v>
          </cell>
          <cell r="E3475" t="str">
            <v>WELLAND HYDRO-ELECTRIC SYSTEM CORP.</v>
          </cell>
          <cell r="F3475">
            <v>34552190</v>
          </cell>
        </row>
        <row r="3476">
          <cell r="C3476">
            <v>3468</v>
          </cell>
          <cell r="D3476">
            <v>2003</v>
          </cell>
          <cell r="E3476" t="str">
            <v>WELLINGTON NORTH POWER INC.</v>
          </cell>
          <cell r="F3476">
            <v>5530558</v>
          </cell>
        </row>
        <row r="3477">
          <cell r="C3477">
            <v>3469</v>
          </cell>
          <cell r="D3477">
            <v>2003</v>
          </cell>
          <cell r="E3477" t="str">
            <v>WEST COAST HURON ENERGY INC.</v>
          </cell>
          <cell r="F3477">
            <v>4041690</v>
          </cell>
        </row>
        <row r="3478">
          <cell r="C3478">
            <v>3470</v>
          </cell>
          <cell r="D3478">
            <v>2003</v>
          </cell>
          <cell r="E3478" t="str">
            <v>WEST PERTH POWER INC.</v>
          </cell>
          <cell r="F3478">
            <v>3797780</v>
          </cell>
        </row>
        <row r="3479">
          <cell r="C3479">
            <v>3471</v>
          </cell>
          <cell r="D3479">
            <v>2003</v>
          </cell>
          <cell r="E3479" t="str">
            <v>WESTARIO POWER INC.</v>
          </cell>
          <cell r="F3479">
            <v>23798033</v>
          </cell>
        </row>
        <row r="3480">
          <cell r="C3480">
            <v>3472</v>
          </cell>
          <cell r="D3480">
            <v>2003</v>
          </cell>
          <cell r="E3480" t="str">
            <v>WHITBY HYDRO ELECTRIC CORPORATION</v>
          </cell>
          <cell r="F3480">
            <v>96529325</v>
          </cell>
        </row>
        <row r="3481">
          <cell r="C3481">
            <v>3473</v>
          </cell>
          <cell r="D3481">
            <v>2003</v>
          </cell>
          <cell r="E3481" t="str">
            <v>WOODSTOCK HYDRO SERVICES INC.</v>
          </cell>
          <cell r="F3481">
            <v>20826227</v>
          </cell>
        </row>
        <row r="3482">
          <cell r="C3482">
            <v>3474</v>
          </cell>
          <cell r="F3482">
            <v>13988652177</v>
          </cell>
        </row>
        <row r="3483">
          <cell r="C3483">
            <v>3475</v>
          </cell>
          <cell r="F3483">
            <v>0</v>
          </cell>
        </row>
        <row r="3484">
          <cell r="C3484">
            <v>3476</v>
          </cell>
          <cell r="F3484">
            <v>0</v>
          </cell>
        </row>
        <row r="3485">
          <cell r="C3485">
            <v>3477</v>
          </cell>
          <cell r="F3485">
            <v>56864</v>
          </cell>
        </row>
        <row r="3486">
          <cell r="C3486">
            <v>3478</v>
          </cell>
          <cell r="F3486">
            <v>0</v>
          </cell>
        </row>
        <row r="3487">
          <cell r="C3487">
            <v>3479</v>
          </cell>
          <cell r="F3487">
            <v>0</v>
          </cell>
        </row>
        <row r="3488">
          <cell r="C3488">
            <v>3480</v>
          </cell>
          <cell r="F3488">
            <v>58540</v>
          </cell>
        </row>
        <row r="3489">
          <cell r="C3489">
            <v>3481</v>
          </cell>
          <cell r="F3489">
            <v>0</v>
          </cell>
        </row>
        <row r="3490">
          <cell r="C3490">
            <v>3482</v>
          </cell>
          <cell r="D3490">
            <v>2004</v>
          </cell>
          <cell r="E3490" t="str">
            <v>GREATER SUDBURY HYDRO INC.</v>
          </cell>
          <cell r="F3490">
            <v>4855126</v>
          </cell>
        </row>
        <row r="3491">
          <cell r="C3491">
            <v>3483</v>
          </cell>
          <cell r="D3491">
            <v>2004</v>
          </cell>
          <cell r="E3491" t="str">
            <v>GUELPH HYDRO ELECTRIC SYSTEMS INC.</v>
          </cell>
          <cell r="F3491">
            <v>1624034</v>
          </cell>
        </row>
        <row r="3492">
          <cell r="C3492">
            <v>3484</v>
          </cell>
          <cell r="D3492">
            <v>2004</v>
          </cell>
          <cell r="E3492" t="str">
            <v>HORIZON UTILITIES CORPORATION</v>
          </cell>
          <cell r="F3492">
            <v>96927629</v>
          </cell>
        </row>
        <row r="3493">
          <cell r="C3493">
            <v>3485</v>
          </cell>
          <cell r="D3493">
            <v>2004</v>
          </cell>
          <cell r="E3493" t="str">
            <v>HYDRO ONE NETWORKS INC.</v>
          </cell>
          <cell r="F3493">
            <v>2428784</v>
          </cell>
        </row>
        <row r="3494">
          <cell r="C3494">
            <v>3486</v>
          </cell>
          <cell r="D3494">
            <v>2004</v>
          </cell>
          <cell r="E3494" t="str">
            <v>MIDDLESEX POWER DISTRIBUTION CORPORATION</v>
          </cell>
          <cell r="F3494">
            <v>564052</v>
          </cell>
        </row>
        <row r="3495">
          <cell r="C3495">
            <v>3487</v>
          </cell>
          <cell r="D3495">
            <v>2004</v>
          </cell>
          <cell r="E3495" t="str">
            <v>NIAGARA PENINSULA ENERGY INC.</v>
          </cell>
          <cell r="F3495">
            <v>105043707</v>
          </cell>
        </row>
        <row r="3496">
          <cell r="C3496">
            <v>3488</v>
          </cell>
          <cell r="D3496">
            <v>2004</v>
          </cell>
          <cell r="E3496" t="str">
            <v>NIAGARA PENINSULA ENERGY INC.</v>
          </cell>
          <cell r="F3496">
            <v>37283993</v>
          </cell>
        </row>
        <row r="3497">
          <cell r="C3497">
            <v>3489</v>
          </cell>
          <cell r="D3497">
            <v>2004</v>
          </cell>
          <cell r="E3497" t="str">
            <v>PETERBOROUGH DISTRIBUTION INCORPORATED</v>
          </cell>
          <cell r="F3497">
            <v>489299</v>
          </cell>
        </row>
        <row r="3498">
          <cell r="C3498">
            <v>3490</v>
          </cell>
          <cell r="D3498">
            <v>2004</v>
          </cell>
          <cell r="E3498" t="str">
            <v>PETERBOROUGH DISTRIBUTION INCORPORATED</v>
          </cell>
          <cell r="F3498">
            <v>1738202</v>
          </cell>
        </row>
        <row r="3499">
          <cell r="C3499">
            <v>3491</v>
          </cell>
          <cell r="D3499">
            <v>2004</v>
          </cell>
          <cell r="E3499" t="str">
            <v>POWERSTREAM INC.</v>
          </cell>
          <cell r="F3499">
            <v>41791520</v>
          </cell>
        </row>
        <row r="3500">
          <cell r="C3500">
            <v>3492</v>
          </cell>
          <cell r="D3500">
            <v>2004</v>
          </cell>
          <cell r="E3500" t="str">
            <v>POWERSTREAM INC.</v>
          </cell>
          <cell r="F3500">
            <v>172100154</v>
          </cell>
        </row>
        <row r="3501">
          <cell r="C3501">
            <v>3493</v>
          </cell>
          <cell r="D3501">
            <v>2004</v>
          </cell>
          <cell r="E3501" t="str">
            <v>VERIDIAN CONNECTIONS INC.</v>
          </cell>
          <cell r="F3501">
            <v>12145469</v>
          </cell>
        </row>
        <row r="3502">
          <cell r="C3502">
            <v>3494</v>
          </cell>
          <cell r="D3502">
            <v>2004</v>
          </cell>
          <cell r="E3502" t="str">
            <v>VERIDIAN CONNECTIONS INC.</v>
          </cell>
          <cell r="F3502">
            <v>4072300</v>
          </cell>
        </row>
        <row r="3503">
          <cell r="C3503">
            <v>3495</v>
          </cell>
          <cell r="D3503">
            <v>2004</v>
          </cell>
          <cell r="E3503" t="str">
            <v>ATIKOKAN HYDRO INC.</v>
          </cell>
          <cell r="F3503">
            <v>2705660</v>
          </cell>
        </row>
        <row r="3504">
          <cell r="C3504">
            <v>3496</v>
          </cell>
          <cell r="D3504">
            <v>2004</v>
          </cell>
          <cell r="E3504" t="str">
            <v>ATTAWAPISKAT POWER CORPORATION</v>
          </cell>
          <cell r="F3504">
            <v>282853</v>
          </cell>
        </row>
        <row r="3505">
          <cell r="C3505">
            <v>3497</v>
          </cell>
          <cell r="D3505">
            <v>2004</v>
          </cell>
          <cell r="E3505" t="str">
            <v>BLUEWATER POWER DISTRIBUTION CORPORATION</v>
          </cell>
          <cell r="F3505">
            <v>69419926</v>
          </cell>
        </row>
        <row r="3506">
          <cell r="C3506">
            <v>3498</v>
          </cell>
          <cell r="D3506">
            <v>2004</v>
          </cell>
          <cell r="E3506" t="str">
            <v>BRANT COUNTY POWER INC.</v>
          </cell>
          <cell r="F3506">
            <v>13856780</v>
          </cell>
        </row>
        <row r="3507">
          <cell r="C3507">
            <v>3499</v>
          </cell>
          <cell r="D3507">
            <v>2004</v>
          </cell>
          <cell r="E3507" t="str">
            <v>BRANTFORD POWER INC.</v>
          </cell>
          <cell r="F3507">
            <v>48077917</v>
          </cell>
        </row>
        <row r="3508">
          <cell r="C3508">
            <v>3500</v>
          </cell>
          <cell r="D3508">
            <v>2004</v>
          </cell>
          <cell r="E3508" t="str">
            <v>BURLINGTON HYDRO INC.</v>
          </cell>
          <cell r="F3508">
            <v>162492898</v>
          </cell>
        </row>
        <row r="3509">
          <cell r="C3509">
            <v>3501</v>
          </cell>
          <cell r="D3509">
            <v>2004</v>
          </cell>
          <cell r="E3509" t="str">
            <v>CAMBRIDGE AND NORTH DUMFRIES HYDRO INC.</v>
          </cell>
          <cell r="F3509">
            <v>134190609</v>
          </cell>
        </row>
        <row r="3510">
          <cell r="C3510">
            <v>3502</v>
          </cell>
          <cell r="D3510">
            <v>2004</v>
          </cell>
          <cell r="E3510" t="str">
            <v>CANADIAN NIAGARA POWER INC.</v>
          </cell>
          <cell r="F3510">
            <v>44821548</v>
          </cell>
        </row>
        <row r="3511">
          <cell r="C3511">
            <v>3503</v>
          </cell>
          <cell r="D3511">
            <v>2004</v>
          </cell>
          <cell r="E3511" t="str">
            <v>CENTRE WELLINGTON HYDRO LTD.</v>
          </cell>
          <cell r="F3511">
            <v>12901413</v>
          </cell>
        </row>
        <row r="3512">
          <cell r="C3512">
            <v>3504</v>
          </cell>
          <cell r="D3512">
            <v>2004</v>
          </cell>
          <cell r="E3512" t="str">
            <v>CHAPLEAU PUBLIC UTILITIES CORPORATION</v>
          </cell>
          <cell r="F3512">
            <v>2118567</v>
          </cell>
        </row>
        <row r="3513">
          <cell r="C3513">
            <v>3505</v>
          </cell>
          <cell r="D3513">
            <v>2004</v>
          </cell>
          <cell r="E3513" t="str">
            <v>CHATHAM-KENT HYDRO INC.</v>
          </cell>
          <cell r="F3513">
            <v>51088020</v>
          </cell>
        </row>
        <row r="3514">
          <cell r="C3514">
            <v>3506</v>
          </cell>
          <cell r="D3514">
            <v>2004</v>
          </cell>
          <cell r="E3514" t="str">
            <v>CLINTON POWER CORPORATION</v>
          </cell>
          <cell r="F3514">
            <v>1194978</v>
          </cell>
        </row>
        <row r="3515">
          <cell r="C3515">
            <v>3507</v>
          </cell>
          <cell r="D3515">
            <v>2004</v>
          </cell>
          <cell r="E3515" t="str">
            <v>COLLUS POWER CORPORATION</v>
          </cell>
          <cell r="F3515">
            <v>22058346</v>
          </cell>
        </row>
        <row r="3516">
          <cell r="C3516">
            <v>3508</v>
          </cell>
          <cell r="D3516">
            <v>2004</v>
          </cell>
          <cell r="E3516" t="str">
            <v>COOPERATIVE HYDRO EMBRUN INC.</v>
          </cell>
          <cell r="F3516">
            <v>2462619</v>
          </cell>
        </row>
        <row r="3517">
          <cell r="C3517">
            <v>3509</v>
          </cell>
          <cell r="D3517">
            <v>2004</v>
          </cell>
          <cell r="E3517" t="str">
            <v>E.L.K. ENERGY INC.</v>
          </cell>
          <cell r="F3517">
            <v>18050746</v>
          </cell>
        </row>
        <row r="3518">
          <cell r="C3518">
            <v>3510</v>
          </cell>
          <cell r="D3518">
            <v>2004</v>
          </cell>
          <cell r="E3518" t="str">
            <v>EASTERN ONTARIO POWER INC.</v>
          </cell>
          <cell r="F3518">
            <v>7065507</v>
          </cell>
        </row>
        <row r="3519">
          <cell r="C3519">
            <v>3511</v>
          </cell>
          <cell r="D3519">
            <v>2004</v>
          </cell>
          <cell r="E3519" t="str">
            <v>ENERSOURCE HYDRO MISSISSAUGA INC.</v>
          </cell>
          <cell r="F3519">
            <v>704963980</v>
          </cell>
        </row>
        <row r="3520">
          <cell r="C3520">
            <v>3512</v>
          </cell>
          <cell r="D3520">
            <v>2004</v>
          </cell>
          <cell r="E3520" t="str">
            <v>ENWIN UTILITIES LTD.</v>
          </cell>
          <cell r="F3520">
            <v>187328671</v>
          </cell>
        </row>
        <row r="3521">
          <cell r="C3521">
            <v>3513</v>
          </cell>
          <cell r="D3521">
            <v>2004</v>
          </cell>
          <cell r="E3521" t="str">
            <v>ERIE THAMES POWERLINES CORPORATION</v>
          </cell>
          <cell r="F3521">
            <v>17375332</v>
          </cell>
        </row>
        <row r="3522">
          <cell r="C3522">
            <v>3514</v>
          </cell>
          <cell r="D3522">
            <v>2004</v>
          </cell>
          <cell r="E3522" t="str">
            <v>ESPANOLA REGIONAL HYDRO DISTRIBUTION CORPORATION</v>
          </cell>
          <cell r="F3522">
            <v>4839724</v>
          </cell>
        </row>
        <row r="3523">
          <cell r="C3523">
            <v>3515</v>
          </cell>
          <cell r="D3523">
            <v>2004</v>
          </cell>
          <cell r="E3523" t="str">
            <v>ESSEX POWERLINES CORPORATION</v>
          </cell>
          <cell r="F3523">
            <v>32389321</v>
          </cell>
        </row>
        <row r="3524">
          <cell r="C3524">
            <v>3516</v>
          </cell>
          <cell r="D3524">
            <v>2004</v>
          </cell>
          <cell r="E3524" t="str">
            <v>FESTIVAL HYDRO INC.</v>
          </cell>
          <cell r="F3524">
            <v>55939754</v>
          </cell>
        </row>
        <row r="3525">
          <cell r="C3525">
            <v>3517</v>
          </cell>
          <cell r="D3525">
            <v>2004</v>
          </cell>
          <cell r="E3525" t="str">
            <v>FORT ALBANY POWER CORPORATION</v>
          </cell>
          <cell r="F3525">
            <v>166414</v>
          </cell>
        </row>
        <row r="3526">
          <cell r="C3526">
            <v>3518</v>
          </cell>
          <cell r="D3526">
            <v>2004</v>
          </cell>
          <cell r="E3526" t="str">
            <v>FORT FRANCES POWER CORPORATION</v>
          </cell>
          <cell r="F3526">
            <v>8359884</v>
          </cell>
        </row>
        <row r="3527">
          <cell r="C3527">
            <v>3519</v>
          </cell>
          <cell r="D3527">
            <v>2004</v>
          </cell>
          <cell r="E3527" t="str">
            <v>GRAND VALLEY ENERGY INC.</v>
          </cell>
          <cell r="F3527">
            <v>1009521</v>
          </cell>
        </row>
        <row r="3528">
          <cell r="C3528">
            <v>3520</v>
          </cell>
          <cell r="D3528">
            <v>2004</v>
          </cell>
          <cell r="E3528" t="str">
            <v>ALGOMA POWER INC.</v>
          </cell>
          <cell r="F3528">
            <v>68850753</v>
          </cell>
        </row>
        <row r="3529">
          <cell r="C3529">
            <v>3521</v>
          </cell>
          <cell r="D3529">
            <v>2004</v>
          </cell>
          <cell r="E3529" t="str">
            <v>GREATER SUDBURY HYDRO INC.</v>
          </cell>
          <cell r="F3529">
            <v>130234193</v>
          </cell>
        </row>
        <row r="3530">
          <cell r="C3530">
            <v>3522</v>
          </cell>
          <cell r="D3530">
            <v>2004</v>
          </cell>
          <cell r="E3530" t="str">
            <v>GRIMSBY POWER INCORPORATED</v>
          </cell>
          <cell r="F3530">
            <v>20467549</v>
          </cell>
        </row>
        <row r="3531">
          <cell r="C3531">
            <v>3523</v>
          </cell>
          <cell r="D3531">
            <v>2004</v>
          </cell>
          <cell r="E3531" t="str">
            <v>GUELPH HYDRO ELECTRIC SYSTEMS INC.</v>
          </cell>
          <cell r="F3531">
            <v>100007856</v>
          </cell>
        </row>
        <row r="3532">
          <cell r="C3532">
            <v>3524</v>
          </cell>
          <cell r="D3532">
            <v>2004</v>
          </cell>
          <cell r="E3532" t="str">
            <v>HALDIMAND COUNTY HYDRO INC.</v>
          </cell>
          <cell r="F3532">
            <v>36872009</v>
          </cell>
        </row>
        <row r="3533">
          <cell r="C3533">
            <v>3525</v>
          </cell>
          <cell r="D3533">
            <v>2004</v>
          </cell>
          <cell r="E3533" t="str">
            <v>HALTON HILLS HYDRO INC.</v>
          </cell>
          <cell r="F3533">
            <v>28847110</v>
          </cell>
        </row>
        <row r="3534">
          <cell r="C3534">
            <v>3526</v>
          </cell>
          <cell r="D3534">
            <v>2004</v>
          </cell>
          <cell r="E3534" t="str">
            <v>HORIZON UTILITIES CORPORATION</v>
          </cell>
          <cell r="F3534">
            <v>373055361</v>
          </cell>
        </row>
        <row r="3535">
          <cell r="C3535">
            <v>3527</v>
          </cell>
          <cell r="D3535">
            <v>2004</v>
          </cell>
          <cell r="E3535" t="str">
            <v>HEARST POWER DISTRIBUTION COMPANY LIMITED</v>
          </cell>
          <cell r="F3535">
            <v>3099159</v>
          </cell>
        </row>
        <row r="3536">
          <cell r="C3536">
            <v>3528</v>
          </cell>
          <cell r="D3536">
            <v>2004</v>
          </cell>
          <cell r="E3536" t="str">
            <v>HYDRO 2000 INC.</v>
          </cell>
          <cell r="F3536">
            <v>478127</v>
          </cell>
        </row>
        <row r="3537">
          <cell r="C3537">
            <v>3529</v>
          </cell>
          <cell r="D3537">
            <v>2004</v>
          </cell>
          <cell r="E3537" t="str">
            <v>HYDRO HAWKESBURY INC.</v>
          </cell>
          <cell r="F3537">
            <v>2496109</v>
          </cell>
        </row>
        <row r="3538">
          <cell r="C3538">
            <v>3530</v>
          </cell>
          <cell r="D3538">
            <v>2004</v>
          </cell>
          <cell r="E3538" t="str">
            <v>HYDRO ONE BRAMPTON NETWORKS INC.</v>
          </cell>
          <cell r="F3538">
            <v>392915183</v>
          </cell>
        </row>
        <row r="3539">
          <cell r="C3539">
            <v>3531</v>
          </cell>
          <cell r="D3539">
            <v>2004</v>
          </cell>
          <cell r="E3539" t="str">
            <v>HYDRO ONE NETWORKS INC.</v>
          </cell>
          <cell r="F3539">
            <v>4818826100</v>
          </cell>
        </row>
        <row r="3540">
          <cell r="C3540">
            <v>3532</v>
          </cell>
          <cell r="D3540">
            <v>2004</v>
          </cell>
          <cell r="E3540" t="str">
            <v>HYDRO ONE REMOTE COMMUNITIES</v>
          </cell>
          <cell r="F3540">
            <v>13138000</v>
          </cell>
        </row>
        <row r="3541">
          <cell r="C3541">
            <v>3533</v>
          </cell>
          <cell r="D3541">
            <v>2004</v>
          </cell>
          <cell r="E3541" t="str">
            <v>HYDRO OTTAWA LIMITED</v>
          </cell>
          <cell r="F3541">
            <v>757678582</v>
          </cell>
        </row>
        <row r="3542">
          <cell r="C3542">
            <v>3534</v>
          </cell>
          <cell r="D3542">
            <v>2004</v>
          </cell>
          <cell r="E3542" t="str">
            <v>INNISFIL HYDRO DISTRIBUTION SYSTEMS LIMITED</v>
          </cell>
          <cell r="F3542">
            <v>36122185</v>
          </cell>
        </row>
        <row r="3543">
          <cell r="C3543">
            <v>3535</v>
          </cell>
          <cell r="D3543">
            <v>2004</v>
          </cell>
          <cell r="E3543" t="str">
            <v>KASHECHEWAN POWER CORPORATION</v>
          </cell>
          <cell r="F3543">
            <v>49002</v>
          </cell>
        </row>
        <row r="3544">
          <cell r="C3544">
            <v>3536</v>
          </cell>
          <cell r="D3544">
            <v>2004</v>
          </cell>
          <cell r="E3544" t="str">
            <v>KENORA HYDRO ELECTRIC CORPORATION LTD.</v>
          </cell>
          <cell r="F3544">
            <v>9807051</v>
          </cell>
        </row>
        <row r="3545">
          <cell r="C3545">
            <v>3537</v>
          </cell>
          <cell r="D3545">
            <v>2004</v>
          </cell>
          <cell r="E3545" t="str">
            <v>KINGSTON HYDRO CORPORATION</v>
          </cell>
          <cell r="F3545">
            <v>26123288</v>
          </cell>
        </row>
        <row r="3546">
          <cell r="C3546">
            <v>3538</v>
          </cell>
          <cell r="D3546">
            <v>2004</v>
          </cell>
          <cell r="E3546" t="str">
            <v>KITCHENER-WILMOT HYDRO INC.</v>
          </cell>
          <cell r="F3546">
            <v>235285055</v>
          </cell>
        </row>
        <row r="3547">
          <cell r="C3547">
            <v>3539</v>
          </cell>
          <cell r="D3547">
            <v>2004</v>
          </cell>
          <cell r="E3547" t="str">
            <v>LAKEFRONT UTILITIES INC.</v>
          </cell>
          <cell r="F3547">
            <v>18129055</v>
          </cell>
        </row>
        <row r="3548">
          <cell r="C3548">
            <v>3540</v>
          </cell>
          <cell r="D3548">
            <v>2004</v>
          </cell>
          <cell r="E3548" t="str">
            <v>LAKELAND POWER DISTRIBUTION LTD.</v>
          </cell>
          <cell r="F3548">
            <v>16471276</v>
          </cell>
        </row>
        <row r="3549">
          <cell r="C3549">
            <v>3541</v>
          </cell>
          <cell r="D3549">
            <v>2004</v>
          </cell>
          <cell r="E3549" t="str">
            <v>LONDON HYDRO INC.</v>
          </cell>
          <cell r="F3549">
            <v>294060028</v>
          </cell>
        </row>
        <row r="3550">
          <cell r="C3550">
            <v>3542</v>
          </cell>
          <cell r="D3550">
            <v>2004</v>
          </cell>
          <cell r="E3550" t="str">
            <v>MIDDLESEX POWER DISTRIBUTION CORPORATION</v>
          </cell>
          <cell r="F3550">
            <v>14876007</v>
          </cell>
        </row>
        <row r="3551">
          <cell r="C3551">
            <v>3543</v>
          </cell>
          <cell r="D3551">
            <v>2004</v>
          </cell>
          <cell r="E3551" t="str">
            <v>MIDLAND POWER UTILITY CORPORATION</v>
          </cell>
          <cell r="F3551">
            <v>11791044</v>
          </cell>
        </row>
        <row r="3552">
          <cell r="C3552">
            <v>3544</v>
          </cell>
          <cell r="D3552">
            <v>2004</v>
          </cell>
          <cell r="E3552" t="str">
            <v>MILTON HYDRO DISTRIBUTION INC.</v>
          </cell>
          <cell r="F3552">
            <v>70270088</v>
          </cell>
        </row>
        <row r="3553">
          <cell r="C3553">
            <v>3545</v>
          </cell>
          <cell r="D3553">
            <v>2004</v>
          </cell>
          <cell r="E3553" t="str">
            <v>NEWMARKET HYDRO LTD.</v>
          </cell>
          <cell r="F3553">
            <v>76418479</v>
          </cell>
        </row>
        <row r="3554">
          <cell r="C3554">
            <v>3546</v>
          </cell>
          <cell r="D3554">
            <v>2004</v>
          </cell>
          <cell r="E3554" t="str">
            <v>NIAGARA-ON-THE-LAKE HYDRO INC.</v>
          </cell>
          <cell r="F3554">
            <v>30726095</v>
          </cell>
        </row>
        <row r="3555">
          <cell r="C3555">
            <v>3547</v>
          </cell>
          <cell r="D3555">
            <v>2004</v>
          </cell>
          <cell r="E3555" t="str">
            <v>NORFOLK POWER DISTRIBUTION INC.</v>
          </cell>
          <cell r="F3555">
            <v>59834790</v>
          </cell>
        </row>
        <row r="3556">
          <cell r="C3556">
            <v>3548</v>
          </cell>
          <cell r="D3556">
            <v>2004</v>
          </cell>
          <cell r="E3556" t="str">
            <v>NORTH BAY HYDRO DISTRIBUTION LIMITED</v>
          </cell>
          <cell r="F3556">
            <v>62008026</v>
          </cell>
        </row>
        <row r="3557">
          <cell r="C3557">
            <v>3549</v>
          </cell>
          <cell r="D3557">
            <v>2004</v>
          </cell>
          <cell r="E3557" t="str">
            <v>NORTHERN ONTARIO WIRES INC.</v>
          </cell>
          <cell r="F3557">
            <v>4975564</v>
          </cell>
        </row>
        <row r="3558">
          <cell r="C3558">
            <v>3550</v>
          </cell>
          <cell r="D3558">
            <v>2004</v>
          </cell>
          <cell r="E3558" t="str">
            <v>OAKVILLE HYDRO ELECTRICITY DISTRIBUTION INC.</v>
          </cell>
          <cell r="F3558">
            <v>148715960</v>
          </cell>
        </row>
        <row r="3559">
          <cell r="C3559">
            <v>3551</v>
          </cell>
          <cell r="D3559">
            <v>2004</v>
          </cell>
          <cell r="E3559" t="str">
            <v>ORANGEVILLE HYDRO LIMITED</v>
          </cell>
          <cell r="F3559">
            <v>24867637</v>
          </cell>
        </row>
        <row r="3560">
          <cell r="C3560">
            <v>3552</v>
          </cell>
          <cell r="D3560">
            <v>2004</v>
          </cell>
          <cell r="E3560" t="str">
            <v>ORILLIA POWER DISTRIBUTION CORPORATION</v>
          </cell>
          <cell r="F3560">
            <v>30558669</v>
          </cell>
        </row>
        <row r="3561">
          <cell r="C3561">
            <v>3553</v>
          </cell>
          <cell r="D3561">
            <v>2004</v>
          </cell>
          <cell r="E3561" t="str">
            <v>OSHAWA PUC NETWORKS INC.</v>
          </cell>
          <cell r="F3561">
            <v>102164464</v>
          </cell>
        </row>
        <row r="3562">
          <cell r="C3562">
            <v>3554</v>
          </cell>
          <cell r="D3562">
            <v>2004</v>
          </cell>
          <cell r="E3562" t="str">
            <v>OTTAWA RIVER POWER CORPORATION</v>
          </cell>
          <cell r="F3562">
            <v>19032393</v>
          </cell>
        </row>
        <row r="3563">
          <cell r="C3563">
            <v>3555</v>
          </cell>
          <cell r="D3563">
            <v>2004</v>
          </cell>
          <cell r="E3563" t="str">
            <v>PARRY SOUND POWER CORPORATION</v>
          </cell>
          <cell r="F3563">
            <v>10170842</v>
          </cell>
        </row>
        <row r="3564">
          <cell r="C3564">
            <v>3556</v>
          </cell>
          <cell r="D3564">
            <v>2004</v>
          </cell>
          <cell r="E3564" t="str">
            <v>PETERBOROUGH DISTRIBUTION INCORPORATED</v>
          </cell>
          <cell r="F3564">
            <v>52142315</v>
          </cell>
        </row>
        <row r="3565">
          <cell r="C3565">
            <v>3557</v>
          </cell>
          <cell r="D3565">
            <v>2004</v>
          </cell>
          <cell r="E3565" t="str">
            <v>CANADIAN NIAGARA POWER INC.</v>
          </cell>
          <cell r="F3565">
            <v>4911892</v>
          </cell>
        </row>
        <row r="3566">
          <cell r="C3566">
            <v>3558</v>
          </cell>
          <cell r="D3566">
            <v>2004</v>
          </cell>
          <cell r="E3566" t="str">
            <v>POWERSTREAM INC.</v>
          </cell>
          <cell r="F3566">
            <v>761106801</v>
          </cell>
        </row>
        <row r="3567">
          <cell r="C3567">
            <v>3559</v>
          </cell>
          <cell r="D3567">
            <v>2004</v>
          </cell>
          <cell r="E3567" t="str">
            <v>PUC DISTRIBUTION INC.</v>
          </cell>
          <cell r="F3567">
            <v>69024498</v>
          </cell>
        </row>
        <row r="3568">
          <cell r="C3568">
            <v>3560</v>
          </cell>
          <cell r="D3568">
            <v>2004</v>
          </cell>
          <cell r="E3568" t="str">
            <v>RENFREW HYDRO INC.</v>
          </cell>
          <cell r="F3568">
            <v>9107637</v>
          </cell>
        </row>
        <row r="3569">
          <cell r="C3569">
            <v>3561</v>
          </cell>
          <cell r="D3569">
            <v>2004</v>
          </cell>
          <cell r="E3569" t="str">
            <v>RIDEAU ST. LAWRENCE DISTRIBUTION INC.</v>
          </cell>
          <cell r="F3569">
            <v>3929012</v>
          </cell>
        </row>
        <row r="3570">
          <cell r="C3570">
            <v>3562</v>
          </cell>
          <cell r="D3570">
            <v>2004</v>
          </cell>
          <cell r="E3570" t="str">
            <v>SIOUX LOOKOUT HYDRO INC.</v>
          </cell>
          <cell r="F3570">
            <v>5921836</v>
          </cell>
        </row>
        <row r="3571">
          <cell r="C3571">
            <v>3563</v>
          </cell>
          <cell r="D3571">
            <v>2004</v>
          </cell>
          <cell r="E3571" t="str">
            <v>ST. THOMAS ENERGY INC.</v>
          </cell>
          <cell r="F3571">
            <v>33665087</v>
          </cell>
        </row>
        <row r="3572">
          <cell r="C3572">
            <v>3564</v>
          </cell>
          <cell r="D3572">
            <v>2004</v>
          </cell>
          <cell r="E3572" t="str">
            <v>TAY HYDRO ELECTRIC DISTRIBUTION COMPANY INC.</v>
          </cell>
          <cell r="F3572">
            <v>6149108</v>
          </cell>
        </row>
        <row r="3573">
          <cell r="C3573">
            <v>3565</v>
          </cell>
          <cell r="D3573">
            <v>2004</v>
          </cell>
          <cell r="E3573" t="str">
            <v>THUNDER BAY HYDRO ELECTRICITY DISTRIBUTION INC.</v>
          </cell>
          <cell r="F3573">
            <v>114068510</v>
          </cell>
        </row>
        <row r="3574">
          <cell r="C3574">
            <v>3566</v>
          </cell>
          <cell r="D3574">
            <v>2004</v>
          </cell>
          <cell r="E3574" t="str">
            <v>TILLSONBURG HYDRO INC.</v>
          </cell>
          <cell r="F3574">
            <v>7851877</v>
          </cell>
        </row>
        <row r="3575">
          <cell r="C3575">
            <v>3567</v>
          </cell>
          <cell r="D3575">
            <v>2004</v>
          </cell>
          <cell r="E3575" t="str">
            <v>TORONTO HYDRO-ELECTRIC SYSTEM LIMITED</v>
          </cell>
          <cell r="F3575">
            <v>3014658298</v>
          </cell>
        </row>
        <row r="3576">
          <cell r="C3576">
            <v>3568</v>
          </cell>
          <cell r="D3576">
            <v>2004</v>
          </cell>
          <cell r="E3576" t="str">
            <v>VERIDIAN CONNECTIONS INC.</v>
          </cell>
          <cell r="F3576">
            <v>214513451</v>
          </cell>
        </row>
        <row r="3577">
          <cell r="C3577">
            <v>3569</v>
          </cell>
          <cell r="D3577">
            <v>2004</v>
          </cell>
          <cell r="E3577" t="str">
            <v>WASAGA DISTRIBUTION INC.</v>
          </cell>
          <cell r="F3577">
            <v>16561395</v>
          </cell>
        </row>
        <row r="3578">
          <cell r="C3578">
            <v>3570</v>
          </cell>
          <cell r="D3578">
            <v>2004</v>
          </cell>
          <cell r="E3578" t="str">
            <v>WATERLOO NORTH HYDRO INC.</v>
          </cell>
          <cell r="F3578">
            <v>151436374</v>
          </cell>
        </row>
        <row r="3579">
          <cell r="C3579">
            <v>3571</v>
          </cell>
          <cell r="D3579">
            <v>2004</v>
          </cell>
          <cell r="E3579" t="str">
            <v>WELLAND HYDRO-ELECTRIC SYSTEM CORP.</v>
          </cell>
          <cell r="F3579">
            <v>34444481</v>
          </cell>
        </row>
        <row r="3580">
          <cell r="C3580">
            <v>3572</v>
          </cell>
          <cell r="D3580">
            <v>2004</v>
          </cell>
          <cell r="E3580" t="str">
            <v>WELLINGTON NORTH POWER INC.</v>
          </cell>
          <cell r="F3580">
            <v>5972962</v>
          </cell>
        </row>
        <row r="3581">
          <cell r="C3581">
            <v>3573</v>
          </cell>
          <cell r="D3581">
            <v>2004</v>
          </cell>
          <cell r="E3581" t="str">
            <v>WEST COAST HURON ENERGY INC.</v>
          </cell>
          <cell r="F3581">
            <v>4230938</v>
          </cell>
        </row>
        <row r="3582">
          <cell r="C3582">
            <v>3574</v>
          </cell>
          <cell r="D3582">
            <v>2004</v>
          </cell>
          <cell r="E3582" t="str">
            <v>WEST PERTH POWER INC.</v>
          </cell>
          <cell r="F3582">
            <v>3956343</v>
          </cell>
        </row>
        <row r="3583">
          <cell r="C3583">
            <v>3575</v>
          </cell>
          <cell r="D3583">
            <v>2004</v>
          </cell>
          <cell r="E3583" t="str">
            <v>WESTARIO POWER INC.</v>
          </cell>
          <cell r="F3583">
            <v>26428055</v>
          </cell>
        </row>
        <row r="3584">
          <cell r="C3584">
            <v>3576</v>
          </cell>
          <cell r="D3584">
            <v>2004</v>
          </cell>
          <cell r="E3584" t="str">
            <v>WHITBY HYDRO ELECTRIC CORPORATION</v>
          </cell>
          <cell r="F3584">
            <v>105492734</v>
          </cell>
        </row>
        <row r="3585">
          <cell r="C3585">
            <v>3577</v>
          </cell>
          <cell r="D3585">
            <v>2004</v>
          </cell>
          <cell r="E3585" t="str">
            <v>WOODSTOCK HYDRO SERVICES INC.</v>
          </cell>
          <cell r="F3585">
            <v>22623041</v>
          </cell>
        </row>
        <row r="3586">
          <cell r="C3586">
            <v>3578</v>
          </cell>
          <cell r="F3586">
            <v>14803844986</v>
          </cell>
        </row>
        <row r="3587">
          <cell r="C3587">
            <v>3579</v>
          </cell>
          <cell r="F3587">
            <v>0</v>
          </cell>
        </row>
        <row r="3588">
          <cell r="C3588">
            <v>3580</v>
          </cell>
          <cell r="F3588">
            <v>0</v>
          </cell>
        </row>
        <row r="3589">
          <cell r="C3589">
            <v>3581</v>
          </cell>
          <cell r="F3589">
            <v>56864</v>
          </cell>
        </row>
        <row r="3590">
          <cell r="C3590">
            <v>3582</v>
          </cell>
          <cell r="F3590">
            <v>0</v>
          </cell>
        </row>
        <row r="3591">
          <cell r="C3591">
            <v>3583</v>
          </cell>
          <cell r="F3591">
            <v>0</v>
          </cell>
        </row>
        <row r="3592">
          <cell r="C3592">
            <v>3584</v>
          </cell>
          <cell r="F3592">
            <v>58540</v>
          </cell>
        </row>
        <row r="3593">
          <cell r="C3593">
            <v>3585</v>
          </cell>
          <cell r="F3593">
            <v>0</v>
          </cell>
        </row>
        <row r="3594">
          <cell r="C3594">
            <v>3586</v>
          </cell>
          <cell r="D3594">
            <v>2005</v>
          </cell>
          <cell r="E3594" t="str">
            <v>GREATER SUDBURY HYDRO INC.</v>
          </cell>
          <cell r="F3594">
            <v>4983994</v>
          </cell>
        </row>
        <row r="3595">
          <cell r="C3595">
            <v>3587</v>
          </cell>
          <cell r="D3595">
            <v>2005</v>
          </cell>
          <cell r="E3595" t="str">
            <v>GUELPH HYDRO ELECTRIC SYSTEMS INC.</v>
          </cell>
          <cell r="F3595">
            <v>2505144</v>
          </cell>
        </row>
        <row r="3596">
          <cell r="C3596">
            <v>3588</v>
          </cell>
          <cell r="D3596">
            <v>2005</v>
          </cell>
          <cell r="E3596" t="str">
            <v>HYDRO ONE NETWORKS INC.</v>
          </cell>
          <cell r="F3596">
            <v>2465643</v>
          </cell>
        </row>
        <row r="3597">
          <cell r="C3597">
            <v>3589</v>
          </cell>
          <cell r="D3597">
            <v>2005</v>
          </cell>
          <cell r="E3597" t="str">
            <v>MIDDLESEX POWER DISTRIBUTION CORPORATION</v>
          </cell>
          <cell r="F3597">
            <v>566872</v>
          </cell>
        </row>
        <row r="3598">
          <cell r="C3598">
            <v>3590</v>
          </cell>
          <cell r="D3598">
            <v>2005</v>
          </cell>
          <cell r="E3598" t="str">
            <v>MIDDLESEX POWER DISTRIBUTION CORPORATION</v>
          </cell>
          <cell r="F3598">
            <v>278026</v>
          </cell>
        </row>
        <row r="3599">
          <cell r="C3599">
            <v>3591</v>
          </cell>
          <cell r="D3599">
            <v>2005</v>
          </cell>
          <cell r="E3599" t="str">
            <v>NIAGARA PENINSULA ENERGY INC.</v>
          </cell>
          <cell r="F3599">
            <v>110112801</v>
          </cell>
        </row>
        <row r="3600">
          <cell r="C3600">
            <v>3592</v>
          </cell>
          <cell r="D3600">
            <v>2005</v>
          </cell>
          <cell r="E3600" t="str">
            <v>NIAGARA PENINSULA ENERGY INC.</v>
          </cell>
          <cell r="F3600">
            <v>41267284</v>
          </cell>
        </row>
        <row r="3601">
          <cell r="C3601">
            <v>3593</v>
          </cell>
          <cell r="D3601">
            <v>2005</v>
          </cell>
          <cell r="E3601" t="str">
            <v>POWERSTREAM INC.</v>
          </cell>
          <cell r="F3601">
            <v>40309695</v>
          </cell>
        </row>
        <row r="3602">
          <cell r="C3602">
            <v>3594</v>
          </cell>
          <cell r="D3602">
            <v>2005</v>
          </cell>
          <cell r="E3602" t="str">
            <v>POWERSTREAM INC.</v>
          </cell>
          <cell r="F3602">
            <v>201186786</v>
          </cell>
        </row>
        <row r="3603">
          <cell r="C3603">
            <v>3595</v>
          </cell>
          <cell r="D3603">
            <v>2005</v>
          </cell>
          <cell r="E3603" t="str">
            <v>VERIDIAN CONNECTIONS INC.</v>
          </cell>
          <cell r="F3603">
            <v>12987215</v>
          </cell>
        </row>
        <row r="3604">
          <cell r="C3604">
            <v>3596</v>
          </cell>
          <cell r="D3604">
            <v>2005</v>
          </cell>
          <cell r="E3604" t="str">
            <v>ATIKOKAN HYDRO INC.</v>
          </cell>
          <cell r="F3604">
            <v>2904707</v>
          </cell>
        </row>
        <row r="3605">
          <cell r="C3605">
            <v>3597</v>
          </cell>
          <cell r="D3605">
            <v>2005</v>
          </cell>
          <cell r="E3605" t="str">
            <v>ATTAWAPISKAT POWER CORPORATION</v>
          </cell>
          <cell r="F3605">
            <v>304090</v>
          </cell>
        </row>
        <row r="3606">
          <cell r="C3606">
            <v>3598</v>
          </cell>
          <cell r="D3606">
            <v>2005</v>
          </cell>
          <cell r="E3606" t="str">
            <v>BLUEWATER POWER DISTRIBUTION CORPORATION</v>
          </cell>
          <cell r="F3606">
            <v>73530382</v>
          </cell>
        </row>
        <row r="3607">
          <cell r="C3607">
            <v>3599</v>
          </cell>
          <cell r="D3607">
            <v>2005</v>
          </cell>
          <cell r="E3607" t="str">
            <v>BRANT COUNTY POWER INC.</v>
          </cell>
          <cell r="F3607">
            <v>18676633</v>
          </cell>
        </row>
        <row r="3608">
          <cell r="C3608">
            <v>3600</v>
          </cell>
          <cell r="D3608">
            <v>2005</v>
          </cell>
          <cell r="E3608" t="str">
            <v>BRANTFORD POWER INC.</v>
          </cell>
          <cell r="F3608">
            <v>60087399</v>
          </cell>
        </row>
        <row r="3609">
          <cell r="C3609">
            <v>3601</v>
          </cell>
          <cell r="D3609">
            <v>2005</v>
          </cell>
          <cell r="E3609" t="str">
            <v>BURLINGTON HYDRO INC.</v>
          </cell>
          <cell r="F3609">
            <v>169651838</v>
          </cell>
        </row>
        <row r="3610">
          <cell r="C3610">
            <v>3602</v>
          </cell>
          <cell r="D3610">
            <v>2005</v>
          </cell>
          <cell r="E3610" t="str">
            <v>CAMBRIDGE AND NORTH DUMFRIES HYDRO INC.</v>
          </cell>
          <cell r="F3610">
            <v>141177690</v>
          </cell>
        </row>
        <row r="3611">
          <cell r="C3611">
            <v>3603</v>
          </cell>
          <cell r="D3611">
            <v>2005</v>
          </cell>
          <cell r="E3611" t="str">
            <v>CANADIAN NIAGARA POWER INC.</v>
          </cell>
          <cell r="F3611">
            <v>48430186</v>
          </cell>
        </row>
        <row r="3612">
          <cell r="C3612">
            <v>3604</v>
          </cell>
          <cell r="D3612">
            <v>2005</v>
          </cell>
          <cell r="E3612" t="str">
            <v>CENTRE WELLINGTON HYDRO LTD.</v>
          </cell>
          <cell r="F3612">
            <v>13455695</v>
          </cell>
        </row>
        <row r="3613">
          <cell r="C3613">
            <v>3605</v>
          </cell>
          <cell r="D3613">
            <v>2005</v>
          </cell>
          <cell r="E3613" t="str">
            <v>CHAPLEAU PUBLIC UTILITIES CORPORATION</v>
          </cell>
          <cell r="F3613">
            <v>2151647</v>
          </cell>
        </row>
        <row r="3614">
          <cell r="C3614">
            <v>3606</v>
          </cell>
          <cell r="D3614">
            <v>2005</v>
          </cell>
          <cell r="E3614" t="str">
            <v>CHATHAM-KENT HYDRO INC.</v>
          </cell>
          <cell r="F3614">
            <v>54473572</v>
          </cell>
        </row>
        <row r="3615">
          <cell r="C3615">
            <v>3607</v>
          </cell>
          <cell r="D3615">
            <v>2005</v>
          </cell>
          <cell r="E3615" t="str">
            <v>CLINTON POWER CORPORATION</v>
          </cell>
          <cell r="F3615">
            <v>1221358</v>
          </cell>
        </row>
        <row r="3616">
          <cell r="C3616">
            <v>3608</v>
          </cell>
          <cell r="D3616">
            <v>2005</v>
          </cell>
          <cell r="E3616" t="str">
            <v>COLLUS POWER CORPORATION</v>
          </cell>
          <cell r="F3616">
            <v>23305526</v>
          </cell>
        </row>
        <row r="3617">
          <cell r="C3617">
            <v>3609</v>
          </cell>
          <cell r="D3617">
            <v>2005</v>
          </cell>
          <cell r="E3617" t="str">
            <v>COOPERATIVE HYDRO EMBRUN INC.</v>
          </cell>
          <cell r="F3617">
            <v>2611966</v>
          </cell>
        </row>
        <row r="3618">
          <cell r="C3618">
            <v>3610</v>
          </cell>
          <cell r="D3618">
            <v>2005</v>
          </cell>
          <cell r="E3618" t="str">
            <v>E.L.K. ENERGY INC.</v>
          </cell>
          <cell r="F3618">
            <v>19402083</v>
          </cell>
        </row>
        <row r="3619">
          <cell r="C3619">
            <v>3611</v>
          </cell>
          <cell r="D3619">
            <v>2005</v>
          </cell>
          <cell r="E3619" t="str">
            <v>EASTERN ONTARIO POWER INC.</v>
          </cell>
          <cell r="F3619">
            <v>7899603</v>
          </cell>
        </row>
        <row r="3620">
          <cell r="C3620">
            <v>3612</v>
          </cell>
          <cell r="D3620">
            <v>2005</v>
          </cell>
          <cell r="E3620" t="str">
            <v>ENERSOURCE HYDRO MISSISSAUGA INC.</v>
          </cell>
          <cell r="F3620">
            <v>731443318</v>
          </cell>
        </row>
        <row r="3621">
          <cell r="C3621">
            <v>3613</v>
          </cell>
          <cell r="D3621">
            <v>2005</v>
          </cell>
          <cell r="E3621" t="str">
            <v>ENWIN UTILITIES LTD.</v>
          </cell>
          <cell r="F3621">
            <v>196057893</v>
          </cell>
        </row>
        <row r="3622">
          <cell r="C3622">
            <v>3614</v>
          </cell>
          <cell r="D3622">
            <v>2005</v>
          </cell>
          <cell r="E3622" t="str">
            <v>ERIE THAMES POWERLINES CORPORATION</v>
          </cell>
          <cell r="F3622">
            <v>18856979</v>
          </cell>
        </row>
        <row r="3623">
          <cell r="C3623">
            <v>3615</v>
          </cell>
          <cell r="D3623">
            <v>2005</v>
          </cell>
          <cell r="E3623" t="str">
            <v>ESPANOLA REGIONAL HYDRO DISTRIBUTION CORPORATION</v>
          </cell>
          <cell r="F3623">
            <v>5056157</v>
          </cell>
        </row>
        <row r="3624">
          <cell r="C3624">
            <v>3616</v>
          </cell>
          <cell r="D3624">
            <v>2005</v>
          </cell>
          <cell r="E3624" t="str">
            <v>ESSEX POWERLINES CORPORATION</v>
          </cell>
          <cell r="F3624">
            <v>35326700</v>
          </cell>
        </row>
        <row r="3625">
          <cell r="C3625">
            <v>3617</v>
          </cell>
          <cell r="D3625">
            <v>2005</v>
          </cell>
          <cell r="E3625" t="str">
            <v>FESTIVAL HYDRO INC.</v>
          </cell>
          <cell r="F3625">
            <v>58607783</v>
          </cell>
        </row>
        <row r="3626">
          <cell r="C3626">
            <v>3618</v>
          </cell>
          <cell r="D3626">
            <v>2005</v>
          </cell>
          <cell r="E3626" t="str">
            <v>FORT ALBANY POWER CORPORATION</v>
          </cell>
          <cell r="F3626">
            <v>235264</v>
          </cell>
        </row>
        <row r="3627">
          <cell r="C3627">
            <v>3619</v>
          </cell>
          <cell r="D3627">
            <v>2005</v>
          </cell>
          <cell r="E3627" t="str">
            <v>FORT FRANCES POWER CORPORATION</v>
          </cell>
          <cell r="F3627">
            <v>8452792</v>
          </cell>
        </row>
        <row r="3628">
          <cell r="C3628">
            <v>3620</v>
          </cell>
          <cell r="D3628">
            <v>2005</v>
          </cell>
          <cell r="E3628" t="str">
            <v>GRAND VALLEY ENERGY INC.</v>
          </cell>
          <cell r="F3628">
            <v>1010319</v>
          </cell>
        </row>
        <row r="3629">
          <cell r="C3629">
            <v>3621</v>
          </cell>
          <cell r="D3629">
            <v>2005</v>
          </cell>
          <cell r="E3629" t="str">
            <v>ALGOMA POWER INC.</v>
          </cell>
          <cell r="F3629">
            <v>72039031</v>
          </cell>
        </row>
        <row r="3630">
          <cell r="C3630">
            <v>3622</v>
          </cell>
          <cell r="D3630">
            <v>2005</v>
          </cell>
          <cell r="E3630" t="str">
            <v>GREATER SUDBURY HYDRO INC.</v>
          </cell>
          <cell r="F3630">
            <v>135159630</v>
          </cell>
        </row>
        <row r="3631">
          <cell r="C3631">
            <v>3623</v>
          </cell>
          <cell r="D3631">
            <v>2005</v>
          </cell>
          <cell r="E3631" t="str">
            <v>GRIMSBY POWER INCORPORATED</v>
          </cell>
          <cell r="F3631">
            <v>21695227</v>
          </cell>
        </row>
        <row r="3632">
          <cell r="C3632">
            <v>3624</v>
          </cell>
          <cell r="D3632">
            <v>2005</v>
          </cell>
          <cell r="E3632" t="str">
            <v>GUELPH HYDRO ELECTRIC SYSTEMS INC.</v>
          </cell>
          <cell r="F3632">
            <v>106739692</v>
          </cell>
        </row>
        <row r="3633">
          <cell r="C3633">
            <v>3625</v>
          </cell>
          <cell r="D3633">
            <v>2005</v>
          </cell>
          <cell r="E3633" t="str">
            <v>HALDIMAND COUNTY HYDRO INC.</v>
          </cell>
          <cell r="F3633">
            <v>39094147</v>
          </cell>
        </row>
        <row r="3634">
          <cell r="C3634">
            <v>3626</v>
          </cell>
          <cell r="D3634">
            <v>2005</v>
          </cell>
          <cell r="E3634" t="str">
            <v>HALTON HILLS HYDRO INC.</v>
          </cell>
          <cell r="F3634">
            <v>34777470</v>
          </cell>
        </row>
        <row r="3635">
          <cell r="C3635">
            <v>3627</v>
          </cell>
          <cell r="D3635">
            <v>2005</v>
          </cell>
          <cell r="E3635" t="str">
            <v>HEARST POWER DISTRIBUTION COMPANY LIMITED</v>
          </cell>
          <cell r="F3635">
            <v>3162088</v>
          </cell>
        </row>
        <row r="3636">
          <cell r="C3636">
            <v>3628</v>
          </cell>
          <cell r="D3636">
            <v>2005</v>
          </cell>
          <cell r="E3636" t="str">
            <v>HORIZON UTILITIES CORPORATION</v>
          </cell>
          <cell r="F3636">
            <v>480783340</v>
          </cell>
        </row>
        <row r="3637">
          <cell r="C3637">
            <v>3629</v>
          </cell>
          <cell r="D3637">
            <v>2005</v>
          </cell>
          <cell r="E3637" t="str">
            <v>HYDRO 2000 INC.</v>
          </cell>
          <cell r="F3637">
            <v>530261</v>
          </cell>
        </row>
        <row r="3638">
          <cell r="C3638">
            <v>3630</v>
          </cell>
          <cell r="D3638">
            <v>2005</v>
          </cell>
          <cell r="E3638" t="str">
            <v>HYDRO HAWKESBURY INC.</v>
          </cell>
          <cell r="F3638">
            <v>2647732</v>
          </cell>
        </row>
        <row r="3639">
          <cell r="C3639">
            <v>3631</v>
          </cell>
          <cell r="D3639">
            <v>2005</v>
          </cell>
          <cell r="E3639" t="str">
            <v>HYDRO ONE BRAMPTON NETWORKS INC.</v>
          </cell>
          <cell r="F3639">
            <v>418100703</v>
          </cell>
        </row>
        <row r="3640">
          <cell r="C3640">
            <v>3632</v>
          </cell>
          <cell r="D3640">
            <v>2005</v>
          </cell>
          <cell r="E3640" t="str">
            <v>HYDRO ONE NETWORKS INC.</v>
          </cell>
          <cell r="F3640">
            <v>5058347400</v>
          </cell>
        </row>
        <row r="3641">
          <cell r="C3641">
            <v>3633</v>
          </cell>
          <cell r="D3641">
            <v>2005</v>
          </cell>
          <cell r="E3641" t="str">
            <v>HYDRO ONE REMOTE COMMUNITIES INC.</v>
          </cell>
          <cell r="F3641">
            <v>13610000</v>
          </cell>
        </row>
        <row r="3642">
          <cell r="C3642">
            <v>3634</v>
          </cell>
          <cell r="D3642">
            <v>2005</v>
          </cell>
          <cell r="E3642" t="str">
            <v>HYDRO OTTAWA LIMITED</v>
          </cell>
          <cell r="F3642">
            <v>830658772</v>
          </cell>
        </row>
        <row r="3643">
          <cell r="C3643">
            <v>3635</v>
          </cell>
          <cell r="D3643">
            <v>2005</v>
          </cell>
          <cell r="E3643" t="str">
            <v>INNISFIL HYDRO DISTRIBUTION SYSTEMS LIMITED</v>
          </cell>
          <cell r="F3643">
            <v>37289591</v>
          </cell>
        </row>
        <row r="3644">
          <cell r="C3644">
            <v>3636</v>
          </cell>
          <cell r="D3644">
            <v>2005</v>
          </cell>
          <cell r="E3644" t="str">
            <v>KASHECHEWAN POWER CORPORATION</v>
          </cell>
          <cell r="F3644">
            <v>49571</v>
          </cell>
        </row>
        <row r="3645">
          <cell r="C3645">
            <v>3637</v>
          </cell>
          <cell r="D3645">
            <v>2005</v>
          </cell>
          <cell r="E3645" t="str">
            <v>KENORA HYDRO ELECTRIC CORPORATION LTD.</v>
          </cell>
          <cell r="F3645">
            <v>10237884</v>
          </cell>
        </row>
        <row r="3646">
          <cell r="C3646">
            <v>3638</v>
          </cell>
          <cell r="D3646">
            <v>2005</v>
          </cell>
          <cell r="E3646" t="str">
            <v>KINGSTON HYDRO CORPORATION</v>
          </cell>
          <cell r="F3646">
            <v>28185310</v>
          </cell>
        </row>
        <row r="3647">
          <cell r="C3647">
            <v>3639</v>
          </cell>
          <cell r="D3647">
            <v>2005</v>
          </cell>
          <cell r="E3647" t="str">
            <v>KITCHENER-WILMOT HYDRO INC.</v>
          </cell>
          <cell r="F3647">
            <v>246570084</v>
          </cell>
        </row>
        <row r="3648">
          <cell r="C3648">
            <v>3640</v>
          </cell>
          <cell r="D3648">
            <v>2005</v>
          </cell>
          <cell r="E3648" t="str">
            <v>LAKEFRONT UTILITIES INC.</v>
          </cell>
          <cell r="F3648">
            <v>18209535</v>
          </cell>
        </row>
        <row r="3649">
          <cell r="C3649">
            <v>3641</v>
          </cell>
          <cell r="D3649">
            <v>2005</v>
          </cell>
          <cell r="E3649" t="str">
            <v>LAKELAND POWER DISTRIBUTION LTD.</v>
          </cell>
          <cell r="F3649">
            <v>17421349</v>
          </cell>
        </row>
        <row r="3650">
          <cell r="C3650">
            <v>3642</v>
          </cell>
          <cell r="D3650">
            <v>2005</v>
          </cell>
          <cell r="E3650" t="str">
            <v>LONDON HYDRO INC.</v>
          </cell>
          <cell r="F3650">
            <v>295173124</v>
          </cell>
        </row>
        <row r="3651">
          <cell r="C3651">
            <v>3643</v>
          </cell>
          <cell r="D3651">
            <v>2005</v>
          </cell>
          <cell r="E3651" t="str">
            <v>MIDDLESEX POWER DISTRIBUTION CORPORATION</v>
          </cell>
          <cell r="F3651">
            <v>13405780</v>
          </cell>
        </row>
        <row r="3652">
          <cell r="C3652">
            <v>3644</v>
          </cell>
          <cell r="D3652">
            <v>2005</v>
          </cell>
          <cell r="E3652" t="str">
            <v>MIDLAND POWER UTILITY CORPORATION</v>
          </cell>
          <cell r="F3652">
            <v>12584454</v>
          </cell>
        </row>
        <row r="3653">
          <cell r="C3653">
            <v>3645</v>
          </cell>
          <cell r="D3653">
            <v>2005</v>
          </cell>
          <cell r="E3653" t="str">
            <v>MILTON HYDRO DISTRIBUTION INC.</v>
          </cell>
          <cell r="F3653">
            <v>80692024</v>
          </cell>
        </row>
        <row r="3654">
          <cell r="C3654">
            <v>3646</v>
          </cell>
          <cell r="D3654">
            <v>2005</v>
          </cell>
          <cell r="E3654" t="str">
            <v>NEWMARKET HYDRO LTD.</v>
          </cell>
          <cell r="F3654">
            <v>82338936</v>
          </cell>
        </row>
        <row r="3655">
          <cell r="C3655">
            <v>3647</v>
          </cell>
          <cell r="D3655">
            <v>2005</v>
          </cell>
          <cell r="E3655" t="str">
            <v>NIAGARA-ON-THE-LAKE HYDRO INC.</v>
          </cell>
          <cell r="F3655">
            <v>34562163</v>
          </cell>
        </row>
        <row r="3656">
          <cell r="C3656">
            <v>3648</v>
          </cell>
          <cell r="D3656">
            <v>2005</v>
          </cell>
          <cell r="E3656" t="str">
            <v>NORFOLK POWER DISTRIBUTION INC.</v>
          </cell>
          <cell r="F3656">
            <v>63580085</v>
          </cell>
        </row>
        <row r="3657">
          <cell r="C3657">
            <v>3649</v>
          </cell>
          <cell r="D3657">
            <v>2005</v>
          </cell>
          <cell r="E3657" t="str">
            <v>NORTH BAY HYDRO DISTRIBUTION LIMITED</v>
          </cell>
          <cell r="F3657">
            <v>64175231</v>
          </cell>
        </row>
        <row r="3658">
          <cell r="C3658">
            <v>3650</v>
          </cell>
          <cell r="D3658">
            <v>2005</v>
          </cell>
          <cell r="E3658" t="str">
            <v>NORTHERN ONTARIO WIRES INC.</v>
          </cell>
          <cell r="F3658">
            <v>5074990</v>
          </cell>
        </row>
        <row r="3659">
          <cell r="C3659">
            <v>3651</v>
          </cell>
          <cell r="D3659">
            <v>2005</v>
          </cell>
          <cell r="E3659" t="str">
            <v>OAKVILLE HYDRO ELECTRICITY DISTRIBUTION INC.</v>
          </cell>
          <cell r="F3659">
            <v>131482974</v>
          </cell>
        </row>
        <row r="3660">
          <cell r="C3660">
            <v>3652</v>
          </cell>
          <cell r="D3660">
            <v>2005</v>
          </cell>
          <cell r="E3660" t="str">
            <v>ORANGEVILLE HYDRO LIMITED</v>
          </cell>
          <cell r="F3660">
            <v>25729019</v>
          </cell>
        </row>
        <row r="3661">
          <cell r="C3661">
            <v>3653</v>
          </cell>
          <cell r="D3661">
            <v>2005</v>
          </cell>
          <cell r="E3661" t="str">
            <v>ORILLIA POWER DISTRIBUTION CORPORATION</v>
          </cell>
          <cell r="F3661">
            <v>31627301</v>
          </cell>
        </row>
        <row r="3662">
          <cell r="C3662">
            <v>3654</v>
          </cell>
          <cell r="D3662">
            <v>2005</v>
          </cell>
          <cell r="E3662" t="str">
            <v>OSHAWA PUC NETWORKS INC.</v>
          </cell>
          <cell r="F3662">
            <v>111806499</v>
          </cell>
        </row>
        <row r="3663">
          <cell r="C3663">
            <v>3655</v>
          </cell>
          <cell r="D3663">
            <v>2005</v>
          </cell>
          <cell r="E3663" t="str">
            <v>OTTAWA RIVER POWER CORPORATION</v>
          </cell>
          <cell r="F3663">
            <v>19830456</v>
          </cell>
        </row>
        <row r="3664">
          <cell r="C3664">
            <v>3656</v>
          </cell>
          <cell r="D3664">
            <v>2005</v>
          </cell>
          <cell r="E3664" t="str">
            <v>PARRY SOUND POWER CORPORATION</v>
          </cell>
          <cell r="F3664">
            <v>10296577</v>
          </cell>
        </row>
        <row r="3665">
          <cell r="C3665">
            <v>3657</v>
          </cell>
          <cell r="D3665">
            <v>2005</v>
          </cell>
          <cell r="E3665" t="str">
            <v>PETERBOROUGH DISTRIBUTION INCORPORATED</v>
          </cell>
          <cell r="F3665">
            <v>56535699</v>
          </cell>
        </row>
        <row r="3666">
          <cell r="C3666">
            <v>3658</v>
          </cell>
          <cell r="D3666">
            <v>2005</v>
          </cell>
          <cell r="E3666" t="str">
            <v>CANADIAN NIAGARA POWER INC.</v>
          </cell>
          <cell r="F3666">
            <v>6386900</v>
          </cell>
        </row>
        <row r="3667">
          <cell r="C3667">
            <v>3659</v>
          </cell>
          <cell r="D3667">
            <v>2005</v>
          </cell>
          <cell r="E3667" t="str">
            <v>POWERSTREAM INC.</v>
          </cell>
          <cell r="F3667">
            <v>848532704</v>
          </cell>
        </row>
        <row r="3668">
          <cell r="C3668">
            <v>3660</v>
          </cell>
          <cell r="D3668">
            <v>2005</v>
          </cell>
          <cell r="E3668" t="str">
            <v>PUC DISTRIBUTION INC.</v>
          </cell>
          <cell r="F3668">
            <v>71900165</v>
          </cell>
        </row>
        <row r="3669">
          <cell r="C3669">
            <v>3661</v>
          </cell>
          <cell r="D3669">
            <v>2005</v>
          </cell>
          <cell r="E3669" t="str">
            <v>RENFREW HYDRO INC.</v>
          </cell>
          <cell r="F3669">
            <v>9511500</v>
          </cell>
        </row>
        <row r="3670">
          <cell r="C3670">
            <v>3662</v>
          </cell>
          <cell r="D3670">
            <v>2005</v>
          </cell>
          <cell r="E3670" t="str">
            <v>RIDEAU ST. LAWRENCE DISTRIBUTION INC.</v>
          </cell>
          <cell r="F3670">
            <v>4194488</v>
          </cell>
        </row>
        <row r="3671">
          <cell r="C3671">
            <v>3663</v>
          </cell>
          <cell r="D3671">
            <v>2005</v>
          </cell>
          <cell r="E3671" t="str">
            <v>SIOUX LOOKOUT HYDRO INC.</v>
          </cell>
          <cell r="F3671">
            <v>6177076</v>
          </cell>
        </row>
        <row r="3672">
          <cell r="C3672">
            <v>3664</v>
          </cell>
          <cell r="D3672">
            <v>2005</v>
          </cell>
          <cell r="E3672" t="str">
            <v>ST. THOMAS ENERGY INC.</v>
          </cell>
          <cell r="F3672">
            <v>36053429</v>
          </cell>
        </row>
        <row r="3673">
          <cell r="C3673">
            <v>3665</v>
          </cell>
          <cell r="D3673">
            <v>2005</v>
          </cell>
          <cell r="E3673" t="str">
            <v>TAY HYDRO ELECTRIC DISTRIBUTION COMPANY INC.</v>
          </cell>
          <cell r="F3673">
            <v>6243711</v>
          </cell>
        </row>
        <row r="3674">
          <cell r="C3674">
            <v>3666</v>
          </cell>
          <cell r="D3674">
            <v>2005</v>
          </cell>
          <cell r="E3674" t="str">
            <v>THUNDER BAY HYDRO ELECTRICITY DISTRIBUTION INC.</v>
          </cell>
          <cell r="F3674">
            <v>119020940</v>
          </cell>
        </row>
        <row r="3675">
          <cell r="C3675">
            <v>3667</v>
          </cell>
          <cell r="D3675">
            <v>2005</v>
          </cell>
          <cell r="E3675" t="str">
            <v>TILLSONBURG HYDRO INC.</v>
          </cell>
          <cell r="F3675">
            <v>12756127</v>
          </cell>
        </row>
        <row r="3676">
          <cell r="C3676">
            <v>3668</v>
          </cell>
          <cell r="D3676">
            <v>2005</v>
          </cell>
          <cell r="E3676" t="str">
            <v>TORONTO HYDRO-ELECTRIC SYSTEM LIMITED</v>
          </cell>
          <cell r="F3676">
            <v>3120118338</v>
          </cell>
        </row>
        <row r="3677">
          <cell r="C3677">
            <v>3669</v>
          </cell>
          <cell r="D3677">
            <v>2005</v>
          </cell>
          <cell r="E3677" t="str">
            <v>VERIDIAN CONNECTIONS INC.</v>
          </cell>
          <cell r="F3677">
            <v>240942455</v>
          </cell>
        </row>
        <row r="3678">
          <cell r="C3678">
            <v>3670</v>
          </cell>
          <cell r="D3678">
            <v>2005</v>
          </cell>
          <cell r="E3678" t="str">
            <v>WASAGA DISTRIBUTION INC.</v>
          </cell>
          <cell r="F3678">
            <v>17354298</v>
          </cell>
        </row>
        <row r="3679">
          <cell r="C3679">
            <v>3671</v>
          </cell>
          <cell r="D3679">
            <v>2005</v>
          </cell>
          <cell r="E3679" t="str">
            <v>WATERLOO NORTH HYDRO INC.</v>
          </cell>
          <cell r="F3679">
            <v>160601827</v>
          </cell>
        </row>
        <row r="3680">
          <cell r="C3680">
            <v>3672</v>
          </cell>
          <cell r="D3680">
            <v>2005</v>
          </cell>
          <cell r="E3680" t="str">
            <v>WELLAND HYDRO-ELECTRIC SYSTEM CORP.</v>
          </cell>
          <cell r="F3680">
            <v>36177698</v>
          </cell>
        </row>
        <row r="3681">
          <cell r="C3681">
            <v>3673</v>
          </cell>
          <cell r="D3681">
            <v>2005</v>
          </cell>
          <cell r="E3681" t="str">
            <v>WELLINGTON NORTH POWER INC.</v>
          </cell>
          <cell r="F3681">
            <v>6287576</v>
          </cell>
        </row>
        <row r="3682">
          <cell r="C3682">
            <v>3674</v>
          </cell>
          <cell r="D3682">
            <v>2005</v>
          </cell>
          <cell r="E3682" t="str">
            <v>WEST COAST HURON ENERGY INC.</v>
          </cell>
          <cell r="F3682">
            <v>4506585</v>
          </cell>
        </row>
        <row r="3683">
          <cell r="C3683">
            <v>3675</v>
          </cell>
          <cell r="D3683">
            <v>2005</v>
          </cell>
          <cell r="E3683" t="str">
            <v>WEST PERTH POWER INC.</v>
          </cell>
          <cell r="F3683">
            <v>4009473</v>
          </cell>
        </row>
        <row r="3684">
          <cell r="C3684">
            <v>3676</v>
          </cell>
          <cell r="D3684">
            <v>2005</v>
          </cell>
          <cell r="E3684" t="str">
            <v>WESTARIO POWER INC.</v>
          </cell>
          <cell r="F3684">
            <v>29897339</v>
          </cell>
        </row>
        <row r="3685">
          <cell r="C3685">
            <v>3677</v>
          </cell>
          <cell r="D3685">
            <v>2005</v>
          </cell>
          <cell r="E3685" t="str">
            <v>WHITBY HYDRO ELECTRIC CORPORATION</v>
          </cell>
          <cell r="F3685">
            <v>113012183</v>
          </cell>
        </row>
        <row r="3686">
          <cell r="C3686">
            <v>3678</v>
          </cell>
          <cell r="D3686">
            <v>2005</v>
          </cell>
          <cell r="E3686" t="str">
            <v>WOODSTOCK HYDRO SERVICES INC.</v>
          </cell>
          <cell r="F3686">
            <v>24130832</v>
          </cell>
        </row>
        <row r="3687">
          <cell r="C3687">
            <v>3679</v>
          </cell>
          <cell r="F3687">
            <v>15603014808</v>
          </cell>
        </row>
        <row r="3688">
          <cell r="C3688">
            <v>3680</v>
          </cell>
          <cell r="F3688">
            <v>0</v>
          </cell>
        </row>
        <row r="3689">
          <cell r="C3689">
            <v>3681</v>
          </cell>
          <cell r="F3689">
            <v>0</v>
          </cell>
        </row>
        <row r="3690">
          <cell r="C3690">
            <v>3682</v>
          </cell>
          <cell r="F3690">
            <v>56864</v>
          </cell>
        </row>
        <row r="3691">
          <cell r="C3691">
            <v>3683</v>
          </cell>
          <cell r="F3691">
            <v>0</v>
          </cell>
        </row>
        <row r="3692">
          <cell r="C3692">
            <v>3684</v>
          </cell>
          <cell r="F3692">
            <v>0</v>
          </cell>
        </row>
        <row r="3693">
          <cell r="C3693">
            <v>3685</v>
          </cell>
          <cell r="F3693">
            <v>58540</v>
          </cell>
        </row>
        <row r="3694">
          <cell r="C3694">
            <v>3686</v>
          </cell>
          <cell r="F3694">
            <v>0</v>
          </cell>
        </row>
        <row r="3695">
          <cell r="C3695">
            <v>3687</v>
          </cell>
          <cell r="D3695">
            <v>2006</v>
          </cell>
          <cell r="E3695" t="str">
            <v>GREATER SUDBURY HYDRO INC.</v>
          </cell>
          <cell r="F3695">
            <v>5143364</v>
          </cell>
        </row>
        <row r="3696">
          <cell r="C3696">
            <v>3688</v>
          </cell>
          <cell r="D3696">
            <v>2006</v>
          </cell>
          <cell r="E3696" t="str">
            <v>HYDRO ONE NETWORKS INC.</v>
          </cell>
          <cell r="F3696">
            <v>2486340</v>
          </cell>
        </row>
        <row r="3697">
          <cell r="C3697">
            <v>3689</v>
          </cell>
          <cell r="D3697">
            <v>2006</v>
          </cell>
          <cell r="E3697" t="str">
            <v>MIDDLESEX POWER DISTRIBUTION CORPORATION</v>
          </cell>
          <cell r="F3697">
            <v>575785</v>
          </cell>
        </row>
        <row r="3698">
          <cell r="C3698">
            <v>3690</v>
          </cell>
          <cell r="D3698">
            <v>2006</v>
          </cell>
          <cell r="E3698" t="str">
            <v>MIDDLESEX POWER DISTRIBUTION CORPORATION</v>
          </cell>
          <cell r="F3698">
            <v>278026</v>
          </cell>
        </row>
        <row r="3699">
          <cell r="C3699">
            <v>3691</v>
          </cell>
          <cell r="D3699">
            <v>2006</v>
          </cell>
          <cell r="E3699" t="str">
            <v>NIAGARA PENINSULA ENERGY INC.</v>
          </cell>
          <cell r="F3699">
            <v>115194393</v>
          </cell>
        </row>
        <row r="3700">
          <cell r="C3700">
            <v>3692</v>
          </cell>
          <cell r="D3700">
            <v>2006</v>
          </cell>
          <cell r="E3700" t="str">
            <v>NIAGARA PENINSULA ENERGY INC.</v>
          </cell>
          <cell r="F3700">
            <v>44605749</v>
          </cell>
        </row>
        <row r="3701">
          <cell r="C3701">
            <v>3693</v>
          </cell>
          <cell r="D3701">
            <v>2006</v>
          </cell>
          <cell r="E3701" t="str">
            <v>POWERSTREAM INC.</v>
          </cell>
          <cell r="F3701">
            <v>219216473</v>
          </cell>
        </row>
        <row r="3702">
          <cell r="C3702">
            <v>3694</v>
          </cell>
          <cell r="D3702">
            <v>2006</v>
          </cell>
          <cell r="E3702" t="str">
            <v>ATIKOKAN HYDRO INC.</v>
          </cell>
          <cell r="F3702">
            <v>3014500</v>
          </cell>
        </row>
        <row r="3703">
          <cell r="C3703">
            <v>3695</v>
          </cell>
          <cell r="D3703">
            <v>2006</v>
          </cell>
          <cell r="E3703" t="str">
            <v>ATTAWAPISKAT POWER CORPORATION</v>
          </cell>
          <cell r="F3703">
            <v>528364</v>
          </cell>
        </row>
        <row r="3704">
          <cell r="C3704">
            <v>3696</v>
          </cell>
          <cell r="D3704">
            <v>2006</v>
          </cell>
          <cell r="E3704" t="str">
            <v>BLUEWATER POWER DISTRIBUTION CORPORATION</v>
          </cell>
          <cell r="F3704">
            <v>76790478</v>
          </cell>
        </row>
        <row r="3705">
          <cell r="C3705">
            <v>3697</v>
          </cell>
          <cell r="D3705">
            <v>2006</v>
          </cell>
          <cell r="E3705" t="str">
            <v>BRANT COUNTY POWER INC.</v>
          </cell>
          <cell r="F3705">
            <v>20164194</v>
          </cell>
        </row>
        <row r="3706">
          <cell r="C3706">
            <v>3698</v>
          </cell>
          <cell r="D3706">
            <v>2006</v>
          </cell>
          <cell r="E3706" t="str">
            <v>BRANTFORD POWER INC.</v>
          </cell>
          <cell r="F3706">
            <v>66126342</v>
          </cell>
        </row>
        <row r="3707">
          <cell r="C3707">
            <v>3699</v>
          </cell>
          <cell r="D3707">
            <v>2006</v>
          </cell>
          <cell r="E3707" t="str">
            <v>BURLINGTON HYDRO INC.</v>
          </cell>
          <cell r="F3707">
            <v>177294054</v>
          </cell>
        </row>
        <row r="3708">
          <cell r="C3708">
            <v>3700</v>
          </cell>
          <cell r="D3708">
            <v>2006</v>
          </cell>
          <cell r="E3708" t="str">
            <v>CAMBRIDGE AND NORTH DUMFRIES HYDRO INC.</v>
          </cell>
          <cell r="F3708">
            <v>149365853</v>
          </cell>
        </row>
        <row r="3709">
          <cell r="C3709">
            <v>3701</v>
          </cell>
          <cell r="D3709">
            <v>2006</v>
          </cell>
          <cell r="E3709" t="str">
            <v>CANADIAN NIAGARA POWER INC.</v>
          </cell>
          <cell r="F3709">
            <v>52567490</v>
          </cell>
        </row>
        <row r="3710">
          <cell r="C3710">
            <v>3702</v>
          </cell>
          <cell r="D3710">
            <v>2006</v>
          </cell>
          <cell r="E3710" t="str">
            <v>CENTRE WELLINGTON HYDRO LTD.</v>
          </cell>
          <cell r="F3710">
            <v>13956880</v>
          </cell>
        </row>
        <row r="3711">
          <cell r="C3711">
            <v>3703</v>
          </cell>
          <cell r="D3711">
            <v>2006</v>
          </cell>
          <cell r="E3711" t="str">
            <v>CHAPLEAU PUBLIC UTILITIES CORPORATION</v>
          </cell>
          <cell r="F3711">
            <v>2175940</v>
          </cell>
        </row>
        <row r="3712">
          <cell r="C3712">
            <v>3704</v>
          </cell>
          <cell r="D3712">
            <v>2006</v>
          </cell>
          <cell r="E3712" t="str">
            <v>CHATHAM-KENT HYDRO INC.</v>
          </cell>
          <cell r="F3712">
            <v>59248506</v>
          </cell>
        </row>
        <row r="3713">
          <cell r="C3713">
            <v>3705</v>
          </cell>
          <cell r="D3713">
            <v>2006</v>
          </cell>
          <cell r="E3713" t="str">
            <v>CLINTON POWER CORPORATION</v>
          </cell>
          <cell r="F3713">
            <v>1299532</v>
          </cell>
        </row>
        <row r="3714">
          <cell r="C3714">
            <v>3706</v>
          </cell>
          <cell r="D3714">
            <v>2006</v>
          </cell>
          <cell r="E3714" t="str">
            <v>COLLUS POWER CORPORATION</v>
          </cell>
          <cell r="F3714">
            <v>24238520</v>
          </cell>
        </row>
        <row r="3715">
          <cell r="C3715">
            <v>3707</v>
          </cell>
          <cell r="D3715">
            <v>2006</v>
          </cell>
          <cell r="E3715" t="str">
            <v>COOPERATIVE HYDRO EMBRUN INC.</v>
          </cell>
          <cell r="F3715">
            <v>2721727</v>
          </cell>
        </row>
        <row r="3716">
          <cell r="C3716">
            <v>3708</v>
          </cell>
          <cell r="D3716">
            <v>2006</v>
          </cell>
          <cell r="E3716" t="str">
            <v>E.L.K. ENERGY INC.</v>
          </cell>
          <cell r="F3716">
            <v>20065920</v>
          </cell>
        </row>
        <row r="3717">
          <cell r="C3717">
            <v>3709</v>
          </cell>
          <cell r="D3717">
            <v>2006</v>
          </cell>
          <cell r="E3717" t="str">
            <v>EASTERN ONTARIO POWER INC.</v>
          </cell>
          <cell r="F3717">
            <v>8218875</v>
          </cell>
        </row>
        <row r="3718">
          <cell r="C3718">
            <v>3710</v>
          </cell>
          <cell r="D3718">
            <v>2006</v>
          </cell>
          <cell r="E3718" t="str">
            <v>ENERSOURCE HYDRO MISSISSAUGA INC.</v>
          </cell>
          <cell r="F3718">
            <v>756968431</v>
          </cell>
        </row>
        <row r="3719">
          <cell r="C3719">
            <v>3711</v>
          </cell>
          <cell r="D3719">
            <v>2006</v>
          </cell>
          <cell r="E3719" t="str">
            <v>ENWIN UTILITIES LTD.</v>
          </cell>
          <cell r="F3719">
            <v>212795707</v>
          </cell>
        </row>
        <row r="3720">
          <cell r="C3720">
            <v>3712</v>
          </cell>
          <cell r="D3720">
            <v>2006</v>
          </cell>
          <cell r="E3720" t="str">
            <v>ERIE THAMES POWERLINES CORPORATION</v>
          </cell>
          <cell r="F3720">
            <v>20967562</v>
          </cell>
        </row>
        <row r="3721">
          <cell r="C3721">
            <v>3713</v>
          </cell>
          <cell r="D3721">
            <v>2006</v>
          </cell>
          <cell r="E3721" t="str">
            <v>ESPANOLA REGIONAL HYDRO DISTRIBUTION CORPORATION</v>
          </cell>
          <cell r="F3721">
            <v>5101587</v>
          </cell>
        </row>
        <row r="3722">
          <cell r="C3722">
            <v>3714</v>
          </cell>
          <cell r="D3722">
            <v>2006</v>
          </cell>
          <cell r="E3722" t="str">
            <v>ESSEX POWERLINES CORPORATION</v>
          </cell>
          <cell r="F3722">
            <v>39389258</v>
          </cell>
        </row>
        <row r="3723">
          <cell r="C3723">
            <v>3715</v>
          </cell>
          <cell r="D3723">
            <v>2006</v>
          </cell>
          <cell r="E3723" t="str">
            <v>FESTIVAL HYDRO INC.</v>
          </cell>
          <cell r="F3723">
            <v>61319079</v>
          </cell>
        </row>
        <row r="3724">
          <cell r="C3724">
            <v>3716</v>
          </cell>
          <cell r="D3724">
            <v>2006</v>
          </cell>
          <cell r="E3724" t="str">
            <v>FORT ALBANY POWER CORPORATION</v>
          </cell>
          <cell r="F3724">
            <v>243094</v>
          </cell>
        </row>
        <row r="3725">
          <cell r="C3725">
            <v>3717</v>
          </cell>
          <cell r="D3725">
            <v>2006</v>
          </cell>
          <cell r="E3725" t="str">
            <v>FORT FRANCES POWER CORPORATION</v>
          </cell>
          <cell r="F3725">
            <v>8699876</v>
          </cell>
        </row>
        <row r="3726">
          <cell r="C3726">
            <v>3718</v>
          </cell>
          <cell r="D3726">
            <v>2006</v>
          </cell>
          <cell r="E3726" t="str">
            <v>GRAND VALLEY ENERGY INC.</v>
          </cell>
          <cell r="F3726">
            <v>1039137</v>
          </cell>
        </row>
        <row r="3727">
          <cell r="C3727">
            <v>3719</v>
          </cell>
          <cell r="D3727">
            <v>2006</v>
          </cell>
          <cell r="E3727" t="str">
            <v>ALGOMA POWER INC.</v>
          </cell>
          <cell r="F3727">
            <v>74792763</v>
          </cell>
        </row>
        <row r="3728">
          <cell r="C3728">
            <v>3720</v>
          </cell>
          <cell r="D3728">
            <v>2006</v>
          </cell>
          <cell r="E3728" t="str">
            <v>GREATER SUDBURY HYDRO INC.</v>
          </cell>
          <cell r="F3728">
            <v>140741733</v>
          </cell>
        </row>
        <row r="3729">
          <cell r="C3729">
            <v>3721</v>
          </cell>
          <cell r="D3729">
            <v>2006</v>
          </cell>
          <cell r="E3729" t="str">
            <v>GRIMSBY POWER INCORPORATED</v>
          </cell>
          <cell r="F3729">
            <v>22633807</v>
          </cell>
        </row>
        <row r="3730">
          <cell r="C3730">
            <v>3722</v>
          </cell>
          <cell r="D3730">
            <v>2006</v>
          </cell>
          <cell r="E3730" t="str">
            <v>GUELPH HYDRO ELECTRIC SYSTEMS INC.</v>
          </cell>
          <cell r="F3730">
            <v>127547272</v>
          </cell>
        </row>
        <row r="3731">
          <cell r="C3731">
            <v>3723</v>
          </cell>
          <cell r="D3731">
            <v>2006</v>
          </cell>
          <cell r="E3731" t="str">
            <v>HALDIMAND COUNTY HYDRO INC.</v>
          </cell>
          <cell r="F3731">
            <v>42153552</v>
          </cell>
        </row>
        <row r="3732">
          <cell r="C3732">
            <v>3724</v>
          </cell>
          <cell r="D3732">
            <v>2006</v>
          </cell>
          <cell r="E3732" t="str">
            <v>HALTON HILLS HYDRO INC.</v>
          </cell>
          <cell r="F3732">
            <v>38456417</v>
          </cell>
        </row>
        <row r="3733">
          <cell r="C3733">
            <v>3725</v>
          </cell>
          <cell r="D3733">
            <v>2006</v>
          </cell>
          <cell r="E3733" t="str">
            <v>HEARST POWER DISTRIBUTION COMPANY LIMITED</v>
          </cell>
          <cell r="F3733">
            <v>3218662</v>
          </cell>
        </row>
        <row r="3734">
          <cell r="C3734">
            <v>3726</v>
          </cell>
          <cell r="D3734">
            <v>2006</v>
          </cell>
          <cell r="E3734" t="str">
            <v>HORIZON UTILITIES CORPORATION</v>
          </cell>
          <cell r="F3734">
            <v>507935655</v>
          </cell>
        </row>
        <row r="3735">
          <cell r="C3735">
            <v>3727</v>
          </cell>
          <cell r="D3735">
            <v>2006</v>
          </cell>
          <cell r="E3735" t="str">
            <v>HYDRO 2000 INC.</v>
          </cell>
          <cell r="F3735">
            <v>640715</v>
          </cell>
        </row>
        <row r="3736">
          <cell r="C3736">
            <v>3728</v>
          </cell>
          <cell r="D3736">
            <v>2006</v>
          </cell>
          <cell r="E3736" t="str">
            <v>HYDRO HAWKESBURY INC.</v>
          </cell>
          <cell r="F3736">
            <v>2794776</v>
          </cell>
        </row>
        <row r="3737">
          <cell r="C3737">
            <v>3729</v>
          </cell>
          <cell r="D3737">
            <v>2006</v>
          </cell>
          <cell r="E3737" t="str">
            <v>HYDRO ONE BRAMPTON NETWORKS INC.</v>
          </cell>
          <cell r="F3737">
            <v>442618576</v>
          </cell>
        </row>
        <row r="3738">
          <cell r="C3738">
            <v>3730</v>
          </cell>
          <cell r="D3738">
            <v>2006</v>
          </cell>
          <cell r="E3738" t="str">
            <v>HYDRO ONE NETWORKS INC.</v>
          </cell>
          <cell r="F3738">
            <v>5377969800</v>
          </cell>
        </row>
        <row r="3739">
          <cell r="C3739">
            <v>3731</v>
          </cell>
          <cell r="D3739">
            <v>2006</v>
          </cell>
          <cell r="E3739" t="str">
            <v>HYDRO ONE REMOTE COMMUNITIES INC.</v>
          </cell>
          <cell r="F3739">
            <v>14323000</v>
          </cell>
        </row>
        <row r="3740">
          <cell r="C3740">
            <v>3732</v>
          </cell>
          <cell r="D3740">
            <v>2006</v>
          </cell>
          <cell r="E3740" t="str">
            <v>HYDRO OTTAWA LIMITED</v>
          </cell>
          <cell r="F3740">
            <v>901238662</v>
          </cell>
        </row>
        <row r="3741">
          <cell r="C3741">
            <v>3733</v>
          </cell>
          <cell r="D3741">
            <v>2006</v>
          </cell>
          <cell r="E3741" t="str">
            <v>INNISFIL HYDRO DISTRIBUTION SYSTEMS LIMITED</v>
          </cell>
          <cell r="F3741">
            <v>40674899</v>
          </cell>
        </row>
        <row r="3742">
          <cell r="C3742">
            <v>3734</v>
          </cell>
          <cell r="D3742">
            <v>2006</v>
          </cell>
          <cell r="E3742" t="str">
            <v>KASHECHEWAN POWER CORPORATION</v>
          </cell>
          <cell r="F3742">
            <v>290750</v>
          </cell>
        </row>
        <row r="3743">
          <cell r="C3743">
            <v>3735</v>
          </cell>
          <cell r="D3743">
            <v>2006</v>
          </cell>
          <cell r="E3743" t="str">
            <v>KENORA HYDRO ELECTRIC CORPORATION LTD.</v>
          </cell>
          <cell r="F3743">
            <v>9702180</v>
          </cell>
        </row>
        <row r="3744">
          <cell r="C3744">
            <v>3736</v>
          </cell>
          <cell r="D3744">
            <v>2006</v>
          </cell>
          <cell r="E3744" t="str">
            <v>KINGSTON HYDRO CORPORATION</v>
          </cell>
          <cell r="F3744">
            <v>30606955</v>
          </cell>
        </row>
        <row r="3745">
          <cell r="C3745">
            <v>3737</v>
          </cell>
          <cell r="D3745">
            <v>2006</v>
          </cell>
          <cell r="E3745" t="str">
            <v>KITCHENER-WILMOT HYDRO INC.</v>
          </cell>
          <cell r="F3745">
            <v>260635094</v>
          </cell>
        </row>
        <row r="3746">
          <cell r="C3746">
            <v>3738</v>
          </cell>
          <cell r="D3746">
            <v>2006</v>
          </cell>
          <cell r="E3746" t="str">
            <v>LAKEFRONT UTILITIES INC.</v>
          </cell>
          <cell r="F3746">
            <v>20149259</v>
          </cell>
        </row>
        <row r="3747">
          <cell r="C3747">
            <v>3739</v>
          </cell>
          <cell r="D3747">
            <v>2006</v>
          </cell>
          <cell r="E3747" t="str">
            <v>LAKELAND POWER DISTRIBUTION LTD.</v>
          </cell>
          <cell r="F3747">
            <v>18489072</v>
          </cell>
        </row>
        <row r="3748">
          <cell r="C3748">
            <v>3740</v>
          </cell>
          <cell r="D3748">
            <v>2006</v>
          </cell>
          <cell r="E3748" t="str">
            <v>LONDON HYDRO INC.</v>
          </cell>
          <cell r="F3748">
            <v>307166768</v>
          </cell>
        </row>
        <row r="3749">
          <cell r="C3749">
            <v>3741</v>
          </cell>
          <cell r="D3749">
            <v>2006</v>
          </cell>
          <cell r="E3749" t="str">
            <v>MIDDLESEX POWER DISTRIBUTION CORPORATION</v>
          </cell>
          <cell r="F3749">
            <v>14253011</v>
          </cell>
        </row>
        <row r="3750">
          <cell r="C3750">
            <v>3742</v>
          </cell>
          <cell r="D3750">
            <v>2006</v>
          </cell>
          <cell r="E3750" t="str">
            <v>MIDLAND POWER UTILITY CORPORATION</v>
          </cell>
          <cell r="F3750">
            <v>13430274</v>
          </cell>
        </row>
        <row r="3751">
          <cell r="C3751">
            <v>3743</v>
          </cell>
          <cell r="D3751">
            <v>2006</v>
          </cell>
          <cell r="E3751" t="str">
            <v>MILTON HYDRO DISTRIBUTION INC.</v>
          </cell>
          <cell r="F3751">
            <v>90168066</v>
          </cell>
        </row>
        <row r="3752">
          <cell r="C3752">
            <v>3744</v>
          </cell>
          <cell r="D3752">
            <v>2006</v>
          </cell>
          <cell r="E3752" t="str">
            <v>NEWMARKET HYDRO LTD.</v>
          </cell>
          <cell r="F3752">
            <v>87318246</v>
          </cell>
        </row>
        <row r="3753">
          <cell r="C3753">
            <v>3745</v>
          </cell>
          <cell r="D3753">
            <v>2006</v>
          </cell>
          <cell r="E3753" t="str">
            <v>NIAGARA-ON-THE-LAKE HYDRO INC.</v>
          </cell>
          <cell r="F3753">
            <v>37057855</v>
          </cell>
        </row>
        <row r="3754">
          <cell r="C3754">
            <v>3746</v>
          </cell>
          <cell r="D3754">
            <v>2006</v>
          </cell>
          <cell r="E3754" t="str">
            <v>NORFOLK POWER DISTRIBUTION INC.</v>
          </cell>
          <cell r="F3754">
            <v>68144138</v>
          </cell>
        </row>
        <row r="3755">
          <cell r="C3755">
            <v>3747</v>
          </cell>
          <cell r="D3755">
            <v>2006</v>
          </cell>
          <cell r="E3755" t="str">
            <v>NORTH BAY HYDRO DISTRIBUTION LIMITED</v>
          </cell>
          <cell r="F3755">
            <v>69080851</v>
          </cell>
        </row>
        <row r="3756">
          <cell r="C3756">
            <v>3748</v>
          </cell>
          <cell r="D3756">
            <v>2006</v>
          </cell>
          <cell r="E3756" t="str">
            <v>NORTHERN ONTARIO WIRES INC.</v>
          </cell>
          <cell r="F3756">
            <v>5212456</v>
          </cell>
        </row>
        <row r="3757">
          <cell r="C3757">
            <v>3749</v>
          </cell>
          <cell r="D3757">
            <v>2006</v>
          </cell>
          <cell r="E3757" t="str">
            <v>OAKVILLE HYDRO ELECTRICITY DISTRIBUTION INC.</v>
          </cell>
          <cell r="F3757">
            <v>142576780</v>
          </cell>
        </row>
        <row r="3758">
          <cell r="C3758">
            <v>3750</v>
          </cell>
          <cell r="D3758">
            <v>2006</v>
          </cell>
          <cell r="E3758" t="str">
            <v>ORANGEVILLE HYDRO LIMITED</v>
          </cell>
          <cell r="F3758">
            <v>26853310</v>
          </cell>
        </row>
        <row r="3759">
          <cell r="C3759">
            <v>3751</v>
          </cell>
          <cell r="D3759">
            <v>2006</v>
          </cell>
          <cell r="E3759" t="str">
            <v>ORILLIA POWER DISTRIBUTION CORPORATION</v>
          </cell>
          <cell r="F3759">
            <v>33318508</v>
          </cell>
        </row>
        <row r="3760">
          <cell r="C3760">
            <v>3752</v>
          </cell>
          <cell r="D3760">
            <v>2006</v>
          </cell>
          <cell r="E3760" t="str">
            <v>OSHAWA PUC NETWORKS INC.</v>
          </cell>
          <cell r="F3760">
            <v>121051634</v>
          </cell>
        </row>
        <row r="3761">
          <cell r="C3761">
            <v>3753</v>
          </cell>
          <cell r="D3761">
            <v>2006</v>
          </cell>
          <cell r="E3761" t="str">
            <v>OTTAWA RIVER POWER CORPORATION</v>
          </cell>
          <cell r="F3761">
            <v>20515935</v>
          </cell>
        </row>
        <row r="3762">
          <cell r="C3762">
            <v>3754</v>
          </cell>
          <cell r="D3762">
            <v>2006</v>
          </cell>
          <cell r="E3762" t="str">
            <v>PARRY SOUND POWER CORPORATION</v>
          </cell>
          <cell r="F3762">
            <v>10484004</v>
          </cell>
        </row>
        <row r="3763">
          <cell r="C3763">
            <v>3755</v>
          </cell>
          <cell r="D3763">
            <v>2006</v>
          </cell>
          <cell r="E3763" t="str">
            <v>PETERBOROUGH DISTRIBUTION INCORPORATED</v>
          </cell>
          <cell r="F3763">
            <v>59335710</v>
          </cell>
        </row>
        <row r="3764">
          <cell r="C3764">
            <v>3756</v>
          </cell>
          <cell r="D3764">
            <v>2006</v>
          </cell>
          <cell r="E3764" t="str">
            <v>CANADIAN NIAGARA POWER INC.</v>
          </cell>
          <cell r="F3764">
            <v>8170328</v>
          </cell>
        </row>
        <row r="3765">
          <cell r="C3765">
            <v>3757</v>
          </cell>
          <cell r="D3765">
            <v>2006</v>
          </cell>
          <cell r="E3765" t="str">
            <v>POWERSTREAM INC.</v>
          </cell>
          <cell r="F3765">
            <v>898755134</v>
          </cell>
        </row>
        <row r="3766">
          <cell r="C3766">
            <v>3758</v>
          </cell>
          <cell r="D3766">
            <v>2006</v>
          </cell>
          <cell r="E3766" t="str">
            <v>PUC DISTRIBUTION INC.</v>
          </cell>
          <cell r="F3766">
            <v>74480579</v>
          </cell>
        </row>
        <row r="3767">
          <cell r="C3767">
            <v>3759</v>
          </cell>
          <cell r="D3767">
            <v>2006</v>
          </cell>
          <cell r="E3767" t="str">
            <v>RENFREW HYDRO INC.</v>
          </cell>
          <cell r="F3767">
            <v>9748505</v>
          </cell>
        </row>
        <row r="3768">
          <cell r="C3768">
            <v>3760</v>
          </cell>
          <cell r="D3768">
            <v>2006</v>
          </cell>
          <cell r="E3768" t="str">
            <v>RIDEAU ST. LAWRENCE DISTRIBUTION INC.</v>
          </cell>
          <cell r="F3768">
            <v>4522796</v>
          </cell>
        </row>
        <row r="3769">
          <cell r="C3769">
            <v>3761</v>
          </cell>
          <cell r="D3769">
            <v>2006</v>
          </cell>
          <cell r="E3769" t="str">
            <v>SIOUX LOOKOUT HYDRO INC.</v>
          </cell>
          <cell r="F3769">
            <v>6375047</v>
          </cell>
        </row>
        <row r="3770">
          <cell r="C3770">
            <v>3762</v>
          </cell>
          <cell r="D3770">
            <v>2006</v>
          </cell>
          <cell r="E3770" t="str">
            <v>ST. THOMAS ENERGY INC.</v>
          </cell>
          <cell r="F3770">
            <v>38237139</v>
          </cell>
        </row>
        <row r="3771">
          <cell r="C3771">
            <v>3763</v>
          </cell>
          <cell r="D3771">
            <v>2006</v>
          </cell>
          <cell r="E3771" t="str">
            <v>TAY HYDRO ELECTRIC DISTRIBUTION COMPANY INC.</v>
          </cell>
          <cell r="F3771">
            <v>6833863</v>
          </cell>
        </row>
        <row r="3772">
          <cell r="C3772">
            <v>3764</v>
          </cell>
          <cell r="D3772">
            <v>2006</v>
          </cell>
          <cell r="E3772" t="str">
            <v>THUNDER BAY HYDRO ELECTRICITY DISTRIBUTION INC.</v>
          </cell>
          <cell r="F3772">
            <v>125029038</v>
          </cell>
        </row>
        <row r="3773">
          <cell r="C3773">
            <v>3765</v>
          </cell>
          <cell r="D3773">
            <v>2006</v>
          </cell>
          <cell r="E3773" t="str">
            <v>TILLSONBURG HYDRO INC.</v>
          </cell>
          <cell r="F3773">
            <v>13679877</v>
          </cell>
        </row>
        <row r="3774">
          <cell r="C3774">
            <v>3766</v>
          </cell>
          <cell r="D3774">
            <v>2006</v>
          </cell>
          <cell r="E3774" t="str">
            <v>TORONTO HYDRO-ELECTRIC SYSTEM LIMITED</v>
          </cell>
          <cell r="F3774">
            <v>3287754835</v>
          </cell>
        </row>
        <row r="3775">
          <cell r="C3775">
            <v>3767</v>
          </cell>
          <cell r="D3775">
            <v>2006</v>
          </cell>
          <cell r="E3775" t="str">
            <v>VERIDIAN CONNECTIONS INC.</v>
          </cell>
          <cell r="F3775">
            <v>261775223</v>
          </cell>
        </row>
        <row r="3776">
          <cell r="C3776">
            <v>3768</v>
          </cell>
          <cell r="D3776">
            <v>2006</v>
          </cell>
          <cell r="E3776" t="str">
            <v>WASAGA DISTRIBUTION INC.</v>
          </cell>
          <cell r="F3776">
            <v>18289464</v>
          </cell>
        </row>
        <row r="3777">
          <cell r="C3777">
            <v>3769</v>
          </cell>
          <cell r="D3777">
            <v>2006</v>
          </cell>
          <cell r="E3777" t="str">
            <v>WATERLOO NORTH HYDRO INC.</v>
          </cell>
          <cell r="F3777">
            <v>170998718</v>
          </cell>
        </row>
        <row r="3778">
          <cell r="C3778">
            <v>3770</v>
          </cell>
          <cell r="D3778">
            <v>2006</v>
          </cell>
          <cell r="E3778" t="str">
            <v>WELLAND HYDRO-ELECTRIC SYSTEM CORP.</v>
          </cell>
          <cell r="F3778">
            <v>38237978</v>
          </cell>
        </row>
        <row r="3779">
          <cell r="C3779">
            <v>3771</v>
          </cell>
          <cell r="D3779">
            <v>2006</v>
          </cell>
          <cell r="E3779" t="str">
            <v>WELLINGTON NORTH POWER INC.</v>
          </cell>
          <cell r="F3779">
            <v>7302653</v>
          </cell>
        </row>
        <row r="3780">
          <cell r="C3780">
            <v>3772</v>
          </cell>
          <cell r="D3780">
            <v>2006</v>
          </cell>
          <cell r="E3780" t="str">
            <v>WEST COAST HURON ENERGY INC.</v>
          </cell>
          <cell r="F3780">
            <v>4578941</v>
          </cell>
        </row>
        <row r="3781">
          <cell r="C3781">
            <v>3773</v>
          </cell>
          <cell r="D3781">
            <v>2006</v>
          </cell>
          <cell r="E3781" t="str">
            <v>WEST PERTH POWER INC.</v>
          </cell>
          <cell r="F3781">
            <v>4301304</v>
          </cell>
        </row>
        <row r="3782">
          <cell r="C3782">
            <v>3774</v>
          </cell>
          <cell r="D3782">
            <v>2006</v>
          </cell>
          <cell r="E3782" t="str">
            <v>WESTARIO POWER INC.</v>
          </cell>
          <cell r="F3782">
            <v>33978997</v>
          </cell>
        </row>
        <row r="3783">
          <cell r="C3783">
            <v>3775</v>
          </cell>
          <cell r="D3783">
            <v>2006</v>
          </cell>
          <cell r="E3783" t="str">
            <v>WHITBY HYDRO ELECTRIC CORPORATION</v>
          </cell>
          <cell r="F3783">
            <v>121708328</v>
          </cell>
        </row>
        <row r="3784">
          <cell r="C3784">
            <v>3776</v>
          </cell>
          <cell r="D3784">
            <v>2006</v>
          </cell>
          <cell r="E3784" t="str">
            <v>WOODSTOCK HYDRO SERVICES INC.</v>
          </cell>
          <cell r="F3784">
            <v>26016417</v>
          </cell>
        </row>
        <row r="3785">
          <cell r="C3785">
            <v>3777</v>
          </cell>
          <cell r="F3785">
            <v>16516157339</v>
          </cell>
        </row>
        <row r="3786">
          <cell r="C3786">
            <v>3778</v>
          </cell>
          <cell r="F3786">
            <v>0</v>
          </cell>
        </row>
        <row r="3787">
          <cell r="C3787">
            <v>3779</v>
          </cell>
          <cell r="F3787">
            <v>0</v>
          </cell>
        </row>
        <row r="3788">
          <cell r="C3788">
            <v>3780</v>
          </cell>
          <cell r="F3788">
            <v>56864</v>
          </cell>
        </row>
        <row r="3789">
          <cell r="C3789">
            <v>3781</v>
          </cell>
          <cell r="F3789">
            <v>0</v>
          </cell>
        </row>
        <row r="3790">
          <cell r="C3790">
            <v>3782</v>
          </cell>
          <cell r="F3790">
            <v>0</v>
          </cell>
        </row>
        <row r="3791">
          <cell r="C3791">
            <v>3783</v>
          </cell>
          <cell r="F3791">
            <v>58540</v>
          </cell>
        </row>
        <row r="3792">
          <cell r="C3792">
            <v>3784</v>
          </cell>
          <cell r="F3792">
            <v>0</v>
          </cell>
        </row>
        <row r="3793">
          <cell r="C3793">
            <v>3785</v>
          </cell>
          <cell r="D3793">
            <v>2007</v>
          </cell>
          <cell r="E3793" t="str">
            <v>GREATER SUDBURY HYDRO INC.</v>
          </cell>
          <cell r="F3793">
            <v>5466626</v>
          </cell>
        </row>
        <row r="3794">
          <cell r="C3794">
            <v>3786</v>
          </cell>
          <cell r="D3794">
            <v>2007</v>
          </cell>
          <cell r="E3794" t="str">
            <v>MIDDLESEX POWER DISTRIBUTION CORPORATION</v>
          </cell>
          <cell r="F3794">
            <v>278424</v>
          </cell>
        </row>
        <row r="3795">
          <cell r="C3795">
            <v>3787</v>
          </cell>
          <cell r="D3795">
            <v>2007</v>
          </cell>
          <cell r="E3795" t="str">
            <v>NIAGARA PENINSULA ENERGY INC.</v>
          </cell>
          <cell r="F3795">
            <v>121042552</v>
          </cell>
        </row>
        <row r="3796">
          <cell r="C3796">
            <v>3788</v>
          </cell>
          <cell r="D3796">
            <v>2007</v>
          </cell>
          <cell r="E3796" t="str">
            <v>NIAGARA PENINSULA ENERGY INC.</v>
          </cell>
          <cell r="F3796">
            <v>49571258</v>
          </cell>
        </row>
        <row r="3797">
          <cell r="C3797">
            <v>3789</v>
          </cell>
          <cell r="D3797">
            <v>2007</v>
          </cell>
          <cell r="E3797" t="str">
            <v>POWERSTREAM INC.</v>
          </cell>
          <cell r="F3797">
            <v>234069703</v>
          </cell>
        </row>
        <row r="3798">
          <cell r="C3798">
            <v>3790</v>
          </cell>
          <cell r="D3798">
            <v>2007</v>
          </cell>
          <cell r="E3798" t="str">
            <v>ATIKOKAN HYDRO INC.</v>
          </cell>
          <cell r="F3798">
            <v>3961531</v>
          </cell>
        </row>
        <row r="3799">
          <cell r="C3799">
            <v>3791</v>
          </cell>
          <cell r="D3799">
            <v>2007</v>
          </cell>
          <cell r="E3799" t="str">
            <v>ATTAWAPISKAT POWER CORPORATION</v>
          </cell>
          <cell r="F3799">
            <v>742396</v>
          </cell>
        </row>
        <row r="3800">
          <cell r="C3800">
            <v>3792</v>
          </cell>
          <cell r="D3800">
            <v>2007</v>
          </cell>
          <cell r="E3800" t="str">
            <v>BLUEWATER POWER DISTRIBUTION CORPORATION</v>
          </cell>
          <cell r="F3800">
            <v>80726791</v>
          </cell>
        </row>
        <row r="3801">
          <cell r="C3801">
            <v>3793</v>
          </cell>
          <cell r="D3801">
            <v>2007</v>
          </cell>
          <cell r="E3801" t="str">
            <v>BRANT COUNTY POWER INC.</v>
          </cell>
          <cell r="F3801">
            <v>21336442</v>
          </cell>
        </row>
        <row r="3802">
          <cell r="C3802">
            <v>3794</v>
          </cell>
          <cell r="D3802">
            <v>2007</v>
          </cell>
          <cell r="E3802" t="str">
            <v>BRANTFORD POWER INC.</v>
          </cell>
          <cell r="F3802">
            <v>72678746</v>
          </cell>
        </row>
        <row r="3803">
          <cell r="C3803">
            <v>3795</v>
          </cell>
          <cell r="D3803">
            <v>2007</v>
          </cell>
          <cell r="E3803" t="str">
            <v>BURLINGTON HYDRO INC.</v>
          </cell>
          <cell r="F3803">
            <v>186497358</v>
          </cell>
        </row>
        <row r="3804">
          <cell r="C3804">
            <v>3796</v>
          </cell>
          <cell r="D3804">
            <v>2007</v>
          </cell>
          <cell r="E3804" t="str">
            <v>CAMBRIDGE AND NORTH DUMFRIES HYDRO INC.</v>
          </cell>
          <cell r="F3804">
            <v>158977211</v>
          </cell>
        </row>
        <row r="3805">
          <cell r="C3805">
            <v>3797</v>
          </cell>
          <cell r="D3805">
            <v>2007</v>
          </cell>
          <cell r="E3805" t="str">
            <v>CANADIAN NIAGARA POWER INC.</v>
          </cell>
          <cell r="F3805">
            <v>56318776</v>
          </cell>
        </row>
        <row r="3806">
          <cell r="C3806">
            <v>3798</v>
          </cell>
          <cell r="D3806">
            <v>2007</v>
          </cell>
          <cell r="E3806" t="str">
            <v>CENTRE WELLINGTON HYDRO LTD.</v>
          </cell>
          <cell r="F3806">
            <v>14326697</v>
          </cell>
        </row>
        <row r="3807">
          <cell r="C3807">
            <v>3799</v>
          </cell>
          <cell r="D3807">
            <v>2007</v>
          </cell>
          <cell r="E3807" t="str">
            <v>CHAPLEAU PUBLIC UTILITIES CORPORATION</v>
          </cell>
          <cell r="F3807">
            <v>2175940</v>
          </cell>
        </row>
        <row r="3808">
          <cell r="C3808">
            <v>3800</v>
          </cell>
          <cell r="D3808">
            <v>2007</v>
          </cell>
          <cell r="E3808" t="str">
            <v>CHATHAM-KENT HYDRO INC.</v>
          </cell>
          <cell r="F3808">
            <v>64867014</v>
          </cell>
        </row>
        <row r="3809">
          <cell r="C3809">
            <v>3801</v>
          </cell>
          <cell r="D3809">
            <v>2007</v>
          </cell>
          <cell r="E3809" t="str">
            <v>CLINTON POWER CORPORATION</v>
          </cell>
          <cell r="F3809">
            <v>1355895</v>
          </cell>
        </row>
        <row r="3810">
          <cell r="C3810">
            <v>3802</v>
          </cell>
          <cell r="D3810">
            <v>2007</v>
          </cell>
          <cell r="E3810" t="str">
            <v>COLLUS POWER CORPORATION</v>
          </cell>
          <cell r="F3810">
            <v>26551582</v>
          </cell>
        </row>
        <row r="3811">
          <cell r="C3811">
            <v>3803</v>
          </cell>
          <cell r="D3811">
            <v>2007</v>
          </cell>
          <cell r="E3811" t="str">
            <v>COOPERATIVE HYDRO EMBRUN INC.</v>
          </cell>
          <cell r="F3811">
            <v>2887755</v>
          </cell>
        </row>
        <row r="3812">
          <cell r="C3812">
            <v>3804</v>
          </cell>
          <cell r="D3812">
            <v>2007</v>
          </cell>
          <cell r="E3812" t="str">
            <v>E.L.K. ENERGY INC.</v>
          </cell>
          <cell r="F3812">
            <v>21577158</v>
          </cell>
        </row>
        <row r="3813">
          <cell r="C3813">
            <v>3805</v>
          </cell>
          <cell r="D3813">
            <v>2007</v>
          </cell>
          <cell r="E3813" t="str">
            <v>EASTERN ONTARIO POWER INC.</v>
          </cell>
          <cell r="F3813">
            <v>10848474</v>
          </cell>
        </row>
        <row r="3814">
          <cell r="C3814">
            <v>3806</v>
          </cell>
          <cell r="D3814">
            <v>2007</v>
          </cell>
          <cell r="E3814" t="str">
            <v>ENERSOURCE HYDRO MISSISSAUGA INC.</v>
          </cell>
          <cell r="F3814">
            <v>798293102</v>
          </cell>
        </row>
        <row r="3815">
          <cell r="C3815">
            <v>3807</v>
          </cell>
          <cell r="D3815">
            <v>2007</v>
          </cell>
          <cell r="E3815" t="str">
            <v>ENWIN UTILITIES LTD.</v>
          </cell>
          <cell r="F3815">
            <v>257865227</v>
          </cell>
        </row>
        <row r="3816">
          <cell r="C3816">
            <v>3808</v>
          </cell>
          <cell r="D3816">
            <v>2007</v>
          </cell>
          <cell r="E3816" t="str">
            <v>ERIE THAMES POWERLINES CORPORATION</v>
          </cell>
          <cell r="F3816">
            <v>23135269</v>
          </cell>
        </row>
        <row r="3817">
          <cell r="C3817">
            <v>3809</v>
          </cell>
          <cell r="D3817">
            <v>2007</v>
          </cell>
          <cell r="E3817" t="str">
            <v>ESPANOLA REGIONAL HYDRO DISTRIBUTION CORPORATION</v>
          </cell>
          <cell r="F3817">
            <v>5340500</v>
          </cell>
        </row>
        <row r="3818">
          <cell r="C3818">
            <v>3810</v>
          </cell>
          <cell r="D3818">
            <v>2007</v>
          </cell>
          <cell r="E3818" t="str">
            <v>ESSEX POWERLINES CORPORATION</v>
          </cell>
          <cell r="F3818">
            <v>43864527</v>
          </cell>
        </row>
        <row r="3819">
          <cell r="C3819">
            <v>3811</v>
          </cell>
          <cell r="D3819">
            <v>2007</v>
          </cell>
          <cell r="E3819" t="str">
            <v>FESTIVAL HYDRO INC.</v>
          </cell>
          <cell r="F3819">
            <v>64475895</v>
          </cell>
        </row>
        <row r="3820">
          <cell r="C3820">
            <v>3812</v>
          </cell>
          <cell r="D3820">
            <v>2007</v>
          </cell>
          <cell r="E3820" t="str">
            <v>FORT ALBANY POWER CORPORATION</v>
          </cell>
          <cell r="F3820">
            <v>251681</v>
          </cell>
        </row>
        <row r="3821">
          <cell r="C3821">
            <v>3813</v>
          </cell>
          <cell r="D3821">
            <v>2007</v>
          </cell>
          <cell r="E3821" t="str">
            <v>FORT FRANCES POWER CORPORATION</v>
          </cell>
          <cell r="F3821">
            <v>8882733</v>
          </cell>
        </row>
        <row r="3822">
          <cell r="C3822">
            <v>3814</v>
          </cell>
          <cell r="D3822">
            <v>2007</v>
          </cell>
          <cell r="E3822" t="str">
            <v>GRAND VALLEY ENERGY INC.</v>
          </cell>
          <cell r="F3822">
            <v>1071976</v>
          </cell>
        </row>
        <row r="3823">
          <cell r="C3823">
            <v>3815</v>
          </cell>
          <cell r="D3823">
            <v>2007</v>
          </cell>
          <cell r="E3823" t="str">
            <v>ALGOMA POWER INC.</v>
          </cell>
          <cell r="F3823">
            <v>80269246</v>
          </cell>
        </row>
        <row r="3824">
          <cell r="C3824">
            <v>3816</v>
          </cell>
          <cell r="D3824">
            <v>2007</v>
          </cell>
          <cell r="E3824" t="str">
            <v>GREATER SUDBURY HYDRO INC.</v>
          </cell>
          <cell r="F3824">
            <v>146847568</v>
          </cell>
        </row>
        <row r="3825">
          <cell r="C3825">
            <v>3817</v>
          </cell>
          <cell r="D3825">
            <v>2007</v>
          </cell>
          <cell r="E3825" t="str">
            <v>GRIMSBY POWER INCORPORATED</v>
          </cell>
          <cell r="F3825">
            <v>23820478</v>
          </cell>
        </row>
        <row r="3826">
          <cell r="C3826">
            <v>3818</v>
          </cell>
          <cell r="D3826">
            <v>2007</v>
          </cell>
          <cell r="E3826" t="str">
            <v>GUELPH HYDRO ELECTRIC SYSTEMS INC.</v>
          </cell>
          <cell r="F3826">
            <v>137879059</v>
          </cell>
        </row>
        <row r="3827">
          <cell r="C3827">
            <v>3819</v>
          </cell>
          <cell r="D3827">
            <v>2007</v>
          </cell>
          <cell r="E3827" t="str">
            <v>HALDIMAND COUNTY HYDRO INC.</v>
          </cell>
          <cell r="F3827">
            <v>45322257</v>
          </cell>
        </row>
        <row r="3828">
          <cell r="C3828">
            <v>3820</v>
          </cell>
          <cell r="D3828">
            <v>2007</v>
          </cell>
          <cell r="E3828" t="str">
            <v>HALTON HILLS HYDRO INC.</v>
          </cell>
          <cell r="F3828">
            <v>42864745</v>
          </cell>
        </row>
        <row r="3829">
          <cell r="C3829">
            <v>3821</v>
          </cell>
          <cell r="D3829">
            <v>2007</v>
          </cell>
          <cell r="E3829" t="str">
            <v>HEARST POWER DISTRIBUTION COMPANY LIMITED</v>
          </cell>
          <cell r="F3829">
            <v>3236587</v>
          </cell>
        </row>
        <row r="3830">
          <cell r="C3830">
            <v>3822</v>
          </cell>
          <cell r="D3830">
            <v>2007</v>
          </cell>
          <cell r="E3830" t="str">
            <v>HORIZON UTILITIES CORPORATION</v>
          </cell>
          <cell r="F3830">
            <v>531255669</v>
          </cell>
        </row>
        <row r="3831">
          <cell r="C3831">
            <v>3823</v>
          </cell>
          <cell r="D3831">
            <v>2007</v>
          </cell>
          <cell r="E3831" t="str">
            <v>HYDRO 2000 INC.</v>
          </cell>
          <cell r="F3831">
            <v>730204</v>
          </cell>
        </row>
        <row r="3832">
          <cell r="C3832">
            <v>3824</v>
          </cell>
          <cell r="D3832">
            <v>2007</v>
          </cell>
          <cell r="E3832" t="str">
            <v>HYDRO HAWKESBURY INC.</v>
          </cell>
          <cell r="F3832">
            <v>2850798</v>
          </cell>
        </row>
        <row r="3833">
          <cell r="C3833">
            <v>3825</v>
          </cell>
          <cell r="D3833">
            <v>2007</v>
          </cell>
          <cell r="E3833" t="str">
            <v>HYDRO ONE BRAMPTON NETWORKS INC.</v>
          </cell>
          <cell r="F3833">
            <v>487357748</v>
          </cell>
        </row>
        <row r="3834">
          <cell r="C3834">
            <v>3826</v>
          </cell>
          <cell r="D3834">
            <v>2007</v>
          </cell>
          <cell r="E3834" t="str">
            <v>HYDRO ONE NETWORKS INC.</v>
          </cell>
          <cell r="F3834">
            <v>5530544900</v>
          </cell>
        </row>
        <row r="3835">
          <cell r="C3835">
            <v>3827</v>
          </cell>
          <cell r="D3835">
            <v>2007</v>
          </cell>
          <cell r="E3835" t="str">
            <v>HYDRO ONE REMOTE COMMUNITIES INC.</v>
          </cell>
          <cell r="F3835">
            <v>15086627</v>
          </cell>
        </row>
        <row r="3836">
          <cell r="C3836">
            <v>3828</v>
          </cell>
          <cell r="D3836">
            <v>2007</v>
          </cell>
          <cell r="E3836" t="str">
            <v>HYDRO OTTAWA LIMITED</v>
          </cell>
          <cell r="F3836">
            <v>975697028</v>
          </cell>
        </row>
        <row r="3837">
          <cell r="C3837">
            <v>3829</v>
          </cell>
          <cell r="D3837">
            <v>2007</v>
          </cell>
          <cell r="E3837" t="str">
            <v>INNISFIL HYDRO DISTRIBUTION SYSTEMS LIMITED</v>
          </cell>
          <cell r="F3837">
            <v>42605830</v>
          </cell>
        </row>
        <row r="3838">
          <cell r="C3838">
            <v>3830</v>
          </cell>
          <cell r="D3838">
            <v>2007</v>
          </cell>
          <cell r="E3838" t="str">
            <v>KENORA HYDRO ELECTRIC CORPORATION LTD.</v>
          </cell>
          <cell r="F3838">
            <v>10870156</v>
          </cell>
        </row>
        <row r="3839">
          <cell r="C3839">
            <v>3831</v>
          </cell>
          <cell r="D3839">
            <v>2007</v>
          </cell>
          <cell r="E3839" t="str">
            <v>KINGSTON HYDRO CORPORATION</v>
          </cell>
          <cell r="F3839">
            <v>35200893</v>
          </cell>
        </row>
        <row r="3840">
          <cell r="C3840">
            <v>3832</v>
          </cell>
          <cell r="D3840">
            <v>2007</v>
          </cell>
          <cell r="E3840" t="str">
            <v>KITCHENER-WILMOT HYDRO INC.</v>
          </cell>
          <cell r="F3840">
            <v>275412124</v>
          </cell>
        </row>
        <row r="3841">
          <cell r="C3841">
            <v>3833</v>
          </cell>
          <cell r="D3841">
            <v>2007</v>
          </cell>
          <cell r="E3841" t="str">
            <v>LAKEFRONT UTILITIES INC.</v>
          </cell>
          <cell r="F3841">
            <v>19820436</v>
          </cell>
        </row>
        <row r="3842">
          <cell r="C3842">
            <v>3834</v>
          </cell>
          <cell r="D3842">
            <v>2007</v>
          </cell>
          <cell r="E3842" t="str">
            <v>LAKELAND POWER DISTRIBUTION LTD.</v>
          </cell>
          <cell r="F3842">
            <v>20444989</v>
          </cell>
        </row>
        <row r="3843">
          <cell r="C3843">
            <v>3835</v>
          </cell>
          <cell r="D3843">
            <v>2007</v>
          </cell>
          <cell r="E3843" t="str">
            <v>LONDON HYDRO INC.</v>
          </cell>
          <cell r="F3843">
            <v>326579418</v>
          </cell>
        </row>
        <row r="3844">
          <cell r="C3844">
            <v>3836</v>
          </cell>
          <cell r="D3844">
            <v>2007</v>
          </cell>
          <cell r="E3844" t="str">
            <v>MIDDLESEX POWER DISTRIBUTION CORPORATION</v>
          </cell>
          <cell r="F3844">
            <v>15368634</v>
          </cell>
        </row>
        <row r="3845">
          <cell r="C3845">
            <v>3837</v>
          </cell>
          <cell r="D3845">
            <v>2007</v>
          </cell>
          <cell r="E3845" t="str">
            <v>MIDLAND POWER UTILITY CORPORATION</v>
          </cell>
          <cell r="F3845">
            <v>14901408</v>
          </cell>
        </row>
        <row r="3846">
          <cell r="C3846">
            <v>3838</v>
          </cell>
          <cell r="D3846">
            <v>2007</v>
          </cell>
          <cell r="E3846" t="str">
            <v>MILTON HYDRO DISTRIBUTION INC.</v>
          </cell>
          <cell r="F3846">
            <v>96045450</v>
          </cell>
        </row>
        <row r="3847">
          <cell r="C3847">
            <v>3839</v>
          </cell>
          <cell r="D3847">
            <v>2007</v>
          </cell>
          <cell r="E3847" t="str">
            <v>NEWMARKET-TAY POWER DISTRIBUTION LTD.</v>
          </cell>
          <cell r="F3847">
            <v>104162648</v>
          </cell>
        </row>
        <row r="3848">
          <cell r="C3848">
            <v>3840</v>
          </cell>
          <cell r="D3848">
            <v>2007</v>
          </cell>
          <cell r="E3848" t="str">
            <v>NIAGARA-ON-THE-LAKE HYDRO INC.</v>
          </cell>
          <cell r="F3848">
            <v>38383808</v>
          </cell>
        </row>
        <row r="3849">
          <cell r="C3849">
            <v>3841</v>
          </cell>
          <cell r="D3849">
            <v>2007</v>
          </cell>
          <cell r="E3849" t="str">
            <v>NORFOLK POWER DISTRIBUTION INC.</v>
          </cell>
          <cell r="F3849">
            <v>74309702</v>
          </cell>
        </row>
        <row r="3850">
          <cell r="C3850">
            <v>3842</v>
          </cell>
          <cell r="D3850">
            <v>2007</v>
          </cell>
          <cell r="E3850" t="str">
            <v>NORTH BAY HYDRO DISTRIBUTION LIMITED</v>
          </cell>
          <cell r="F3850">
            <v>71321970</v>
          </cell>
        </row>
        <row r="3851">
          <cell r="C3851">
            <v>3843</v>
          </cell>
          <cell r="D3851">
            <v>2007</v>
          </cell>
          <cell r="E3851" t="str">
            <v>NORTHERN ONTARIO WIRES INC.</v>
          </cell>
          <cell r="F3851">
            <v>5341738</v>
          </cell>
        </row>
        <row r="3852">
          <cell r="C3852">
            <v>3844</v>
          </cell>
          <cell r="D3852">
            <v>2007</v>
          </cell>
          <cell r="E3852" t="str">
            <v>OAKVILLE HYDRO ELECTRICITY DISTRIBUTION INC.</v>
          </cell>
          <cell r="F3852">
            <v>153320032</v>
          </cell>
        </row>
        <row r="3853">
          <cell r="C3853">
            <v>3845</v>
          </cell>
          <cell r="D3853">
            <v>2007</v>
          </cell>
          <cell r="E3853" t="str">
            <v>ORANGEVILLE HYDRO LIMITED</v>
          </cell>
          <cell r="F3853">
            <v>28375543</v>
          </cell>
        </row>
        <row r="3854">
          <cell r="C3854">
            <v>3846</v>
          </cell>
          <cell r="D3854">
            <v>2007</v>
          </cell>
          <cell r="E3854" t="str">
            <v>ORILLIA POWER DISTRIBUTION CORPORATION</v>
          </cell>
          <cell r="F3854">
            <v>34389526</v>
          </cell>
        </row>
        <row r="3855">
          <cell r="C3855">
            <v>3847</v>
          </cell>
          <cell r="D3855">
            <v>2007</v>
          </cell>
          <cell r="E3855" t="str">
            <v>OSHAWA PUC NETWORKS INC.</v>
          </cell>
          <cell r="F3855">
            <v>131628772</v>
          </cell>
        </row>
        <row r="3856">
          <cell r="C3856">
            <v>3848</v>
          </cell>
          <cell r="D3856">
            <v>2007</v>
          </cell>
          <cell r="E3856" t="str">
            <v>OTTAWA RIVER POWER CORPORATION</v>
          </cell>
          <cell r="F3856">
            <v>21237493</v>
          </cell>
        </row>
        <row r="3857">
          <cell r="C3857">
            <v>3849</v>
          </cell>
          <cell r="D3857">
            <v>2007</v>
          </cell>
          <cell r="E3857" t="str">
            <v>PARRY SOUND POWER CORPORATION</v>
          </cell>
          <cell r="F3857">
            <v>10631566</v>
          </cell>
        </row>
        <row r="3858">
          <cell r="C3858">
            <v>3850</v>
          </cell>
          <cell r="D3858">
            <v>2007</v>
          </cell>
          <cell r="E3858" t="str">
            <v>PETERBOROUGH DISTRIBUTION INCORPORATED</v>
          </cell>
          <cell r="F3858">
            <v>64705916</v>
          </cell>
        </row>
        <row r="3859">
          <cell r="C3859">
            <v>3851</v>
          </cell>
          <cell r="D3859">
            <v>2007</v>
          </cell>
          <cell r="E3859" t="str">
            <v>CANADIAN NIAGARA POWER INC.</v>
          </cell>
          <cell r="F3859">
            <v>9415532</v>
          </cell>
        </row>
        <row r="3860">
          <cell r="C3860">
            <v>3852</v>
          </cell>
          <cell r="D3860">
            <v>2007</v>
          </cell>
          <cell r="E3860" t="str">
            <v>POWERSTREAM INC.</v>
          </cell>
          <cell r="F3860">
            <v>944951141</v>
          </cell>
        </row>
        <row r="3861">
          <cell r="C3861">
            <v>3853</v>
          </cell>
          <cell r="D3861">
            <v>2007</v>
          </cell>
          <cell r="E3861" t="str">
            <v>PUC DISTRIBUTION INC.</v>
          </cell>
          <cell r="F3861">
            <v>77520088</v>
          </cell>
        </row>
        <row r="3862">
          <cell r="C3862">
            <v>3854</v>
          </cell>
          <cell r="D3862">
            <v>2007</v>
          </cell>
          <cell r="E3862" t="str">
            <v>RENFREW HYDRO INC.</v>
          </cell>
          <cell r="F3862">
            <v>10249413</v>
          </cell>
        </row>
        <row r="3863">
          <cell r="C3863">
            <v>3855</v>
          </cell>
          <cell r="D3863">
            <v>2007</v>
          </cell>
          <cell r="E3863" t="str">
            <v>RIDEAU ST. LAWRENCE DISTRIBUTION INC.</v>
          </cell>
          <cell r="F3863">
            <v>4687225</v>
          </cell>
        </row>
        <row r="3864">
          <cell r="C3864">
            <v>3856</v>
          </cell>
          <cell r="D3864">
            <v>2007</v>
          </cell>
          <cell r="E3864" t="str">
            <v>SIOUX LOOKOUT HYDRO INC.</v>
          </cell>
          <cell r="F3864">
            <v>6617801</v>
          </cell>
        </row>
        <row r="3865">
          <cell r="C3865">
            <v>3857</v>
          </cell>
          <cell r="D3865">
            <v>2007</v>
          </cell>
          <cell r="E3865" t="str">
            <v>ST. THOMAS ENERGY INC.</v>
          </cell>
          <cell r="F3865">
            <v>40924315</v>
          </cell>
        </row>
        <row r="3866">
          <cell r="C3866">
            <v>3858</v>
          </cell>
          <cell r="D3866">
            <v>2007</v>
          </cell>
          <cell r="E3866" t="str">
            <v>THUNDER BAY HYDRO ELECTRICITY DISTRIBUTION INC.</v>
          </cell>
          <cell r="F3866">
            <v>130109619</v>
          </cell>
        </row>
        <row r="3867">
          <cell r="C3867">
            <v>3859</v>
          </cell>
          <cell r="D3867">
            <v>2007</v>
          </cell>
          <cell r="E3867" t="str">
            <v>TILLSONBURG HYDRO INC.</v>
          </cell>
          <cell r="F3867">
            <v>14621397</v>
          </cell>
        </row>
        <row r="3868">
          <cell r="C3868">
            <v>3860</v>
          </cell>
          <cell r="D3868">
            <v>2007</v>
          </cell>
          <cell r="E3868" t="str">
            <v>TORONTO HYDRO-ELECTRIC SYSTEM LIMITED</v>
          </cell>
          <cell r="F3868">
            <v>3539573745</v>
          </cell>
        </row>
        <row r="3869">
          <cell r="C3869">
            <v>3861</v>
          </cell>
          <cell r="D3869">
            <v>2007</v>
          </cell>
          <cell r="E3869" t="str">
            <v>VERIDIAN CONNECTIONS INC.</v>
          </cell>
          <cell r="F3869">
            <v>290773993</v>
          </cell>
        </row>
        <row r="3870">
          <cell r="C3870">
            <v>3862</v>
          </cell>
          <cell r="D3870">
            <v>2007</v>
          </cell>
          <cell r="E3870" t="str">
            <v>WASAGA DISTRIBUTION INC.</v>
          </cell>
          <cell r="F3870">
            <v>19105910</v>
          </cell>
        </row>
        <row r="3871">
          <cell r="C3871">
            <v>3863</v>
          </cell>
          <cell r="D3871">
            <v>2007</v>
          </cell>
          <cell r="E3871" t="str">
            <v>WATERLOO NORTH HYDRO INC.</v>
          </cell>
          <cell r="F3871">
            <v>184656606</v>
          </cell>
        </row>
        <row r="3872">
          <cell r="C3872">
            <v>3864</v>
          </cell>
          <cell r="D3872">
            <v>2007</v>
          </cell>
          <cell r="E3872" t="str">
            <v>WELLAND HYDRO-ELECTRIC SYSTEM CORP.</v>
          </cell>
          <cell r="F3872">
            <v>41238615</v>
          </cell>
        </row>
        <row r="3873">
          <cell r="C3873">
            <v>3865</v>
          </cell>
          <cell r="D3873">
            <v>2007</v>
          </cell>
          <cell r="E3873" t="str">
            <v>WELLINGTON NORTH POWER INC.</v>
          </cell>
          <cell r="F3873">
            <v>7750847</v>
          </cell>
        </row>
        <row r="3874">
          <cell r="C3874">
            <v>3866</v>
          </cell>
          <cell r="D3874">
            <v>2007</v>
          </cell>
          <cell r="E3874" t="str">
            <v>WEST COAST HURON ENERGY INC.</v>
          </cell>
          <cell r="F3874">
            <v>4942519</v>
          </cell>
        </row>
        <row r="3875">
          <cell r="C3875">
            <v>3867</v>
          </cell>
          <cell r="D3875">
            <v>2007</v>
          </cell>
          <cell r="E3875" t="str">
            <v>WEST PERTH POWER INC.</v>
          </cell>
          <cell r="F3875">
            <v>4419261</v>
          </cell>
        </row>
        <row r="3876">
          <cell r="C3876">
            <v>3868</v>
          </cell>
          <cell r="D3876">
            <v>2007</v>
          </cell>
          <cell r="E3876" t="str">
            <v>WESTARIO POWER INC.</v>
          </cell>
          <cell r="F3876">
            <v>39431903</v>
          </cell>
        </row>
        <row r="3877">
          <cell r="C3877">
            <v>3869</v>
          </cell>
          <cell r="D3877">
            <v>2007</v>
          </cell>
          <cell r="E3877" t="str">
            <v>WHITBY HYDRO ELECTRIC CORPORATION</v>
          </cell>
          <cell r="F3877">
            <v>130163586</v>
          </cell>
        </row>
        <row r="3878">
          <cell r="C3878">
            <v>3870</v>
          </cell>
          <cell r="D3878">
            <v>2007</v>
          </cell>
          <cell r="E3878" t="str">
            <v>WOODSTOCK HYDRO SERVICES INC.</v>
          </cell>
          <cell r="F3878">
            <v>28562912</v>
          </cell>
        </row>
        <row r="3879">
          <cell r="C3879">
            <v>3871</v>
          </cell>
          <cell r="F3879">
            <v>17487976613</v>
          </cell>
        </row>
        <row r="3880">
          <cell r="C3880">
            <v>3872</v>
          </cell>
          <cell r="F3880">
            <v>0</v>
          </cell>
        </row>
        <row r="3881">
          <cell r="C3881">
            <v>3873</v>
          </cell>
          <cell r="F3881">
            <v>0</v>
          </cell>
        </row>
        <row r="3882">
          <cell r="C3882">
            <v>3874</v>
          </cell>
          <cell r="F3882">
            <v>56864</v>
          </cell>
        </row>
        <row r="3883">
          <cell r="C3883">
            <v>3875</v>
          </cell>
          <cell r="F3883">
            <v>0</v>
          </cell>
        </row>
        <row r="3884">
          <cell r="C3884">
            <v>3876</v>
          </cell>
          <cell r="F3884">
            <v>0</v>
          </cell>
        </row>
        <row r="3885">
          <cell r="C3885">
            <v>3877</v>
          </cell>
          <cell r="F3885">
            <v>58540</v>
          </cell>
        </row>
        <row r="3886">
          <cell r="C3886">
            <v>3878</v>
          </cell>
          <cell r="F3886">
            <v>0</v>
          </cell>
        </row>
        <row r="3887">
          <cell r="C3887">
            <v>3879</v>
          </cell>
          <cell r="D3887">
            <v>2008</v>
          </cell>
          <cell r="E3887" t="str">
            <v>POWERSTREAM INC.</v>
          </cell>
          <cell r="F3887">
            <v>251184869</v>
          </cell>
        </row>
        <row r="3888">
          <cell r="C3888">
            <v>3880</v>
          </cell>
          <cell r="D3888">
            <v>2008</v>
          </cell>
          <cell r="E3888" t="str">
            <v>ATIKOKAN HYDRO INC.</v>
          </cell>
          <cell r="F3888">
            <v>4083785</v>
          </cell>
        </row>
        <row r="3889">
          <cell r="C3889">
            <v>3881</v>
          </cell>
          <cell r="D3889">
            <v>2008</v>
          </cell>
          <cell r="E3889" t="str">
            <v>ATTAWAPISKAT POWER CORPORATION</v>
          </cell>
          <cell r="F3889">
            <v>1257288</v>
          </cell>
        </row>
        <row r="3890">
          <cell r="C3890">
            <v>3882</v>
          </cell>
          <cell r="D3890">
            <v>2008</v>
          </cell>
          <cell r="E3890" t="str">
            <v>BLUEWATER POWER DISTRIBUTION CORPORATION</v>
          </cell>
          <cell r="F3890">
            <v>84360710</v>
          </cell>
        </row>
        <row r="3891">
          <cell r="C3891">
            <v>3883</v>
          </cell>
          <cell r="D3891">
            <v>2008</v>
          </cell>
          <cell r="E3891" t="str">
            <v>BRANT COUNTY POWER INC.</v>
          </cell>
          <cell r="F3891">
            <v>22408670</v>
          </cell>
        </row>
        <row r="3892">
          <cell r="C3892">
            <v>3884</v>
          </cell>
          <cell r="D3892">
            <v>2008</v>
          </cell>
          <cell r="E3892" t="str">
            <v>BRANTFORD POWER INC.</v>
          </cell>
          <cell r="F3892">
            <v>78153050</v>
          </cell>
        </row>
        <row r="3893">
          <cell r="C3893">
            <v>3885</v>
          </cell>
          <cell r="D3893">
            <v>2008</v>
          </cell>
          <cell r="E3893" t="str">
            <v>BURLINGTON HYDRO INC.</v>
          </cell>
          <cell r="F3893">
            <v>197324025</v>
          </cell>
        </row>
        <row r="3894">
          <cell r="C3894">
            <v>3886</v>
          </cell>
          <cell r="D3894">
            <v>2008</v>
          </cell>
          <cell r="E3894" t="str">
            <v>CAMBRIDGE AND NORTH DUMFRIES HYDRO INC.</v>
          </cell>
          <cell r="F3894">
            <v>166380805</v>
          </cell>
        </row>
        <row r="3895">
          <cell r="C3895">
            <v>3887</v>
          </cell>
          <cell r="D3895">
            <v>2008</v>
          </cell>
          <cell r="E3895" t="str">
            <v>CANADIAN NIAGARA POWER INC.</v>
          </cell>
          <cell r="F3895">
            <v>59459002</v>
          </cell>
        </row>
        <row r="3896">
          <cell r="C3896">
            <v>3888</v>
          </cell>
          <cell r="D3896">
            <v>2008</v>
          </cell>
          <cell r="E3896" t="str">
            <v>CENTRE WELLINGTON HYDRO LTD.</v>
          </cell>
          <cell r="F3896">
            <v>14685948</v>
          </cell>
        </row>
        <row r="3897">
          <cell r="C3897">
            <v>3889</v>
          </cell>
          <cell r="D3897">
            <v>2008</v>
          </cell>
          <cell r="E3897" t="str">
            <v>CHAPLEAU PUBLIC UTILITIES CORPORATION</v>
          </cell>
          <cell r="F3897">
            <v>2218315</v>
          </cell>
        </row>
        <row r="3898">
          <cell r="C3898">
            <v>3890</v>
          </cell>
          <cell r="D3898">
            <v>2008</v>
          </cell>
          <cell r="E3898" t="str">
            <v>CHATHAM-KENT HYDRO INC.</v>
          </cell>
          <cell r="F3898">
            <v>70123069</v>
          </cell>
        </row>
        <row r="3899">
          <cell r="C3899">
            <v>3891</v>
          </cell>
          <cell r="D3899">
            <v>2008</v>
          </cell>
          <cell r="E3899" t="str">
            <v>COLLUS POWER CORPORATION</v>
          </cell>
          <cell r="F3899">
            <v>29042654</v>
          </cell>
        </row>
        <row r="3900">
          <cell r="C3900">
            <v>3892</v>
          </cell>
          <cell r="D3900">
            <v>2008</v>
          </cell>
          <cell r="E3900" t="str">
            <v>COOPERATIVE HYDRO EMBRUN INC.</v>
          </cell>
          <cell r="F3900">
            <v>3050323</v>
          </cell>
        </row>
        <row r="3901">
          <cell r="C3901">
            <v>3893</v>
          </cell>
          <cell r="D3901">
            <v>2008</v>
          </cell>
          <cell r="E3901" t="str">
            <v>E.L.K. ENERGY INC.</v>
          </cell>
          <cell r="F3901">
            <v>22789807</v>
          </cell>
        </row>
        <row r="3902">
          <cell r="C3902">
            <v>3894</v>
          </cell>
          <cell r="D3902">
            <v>2008</v>
          </cell>
          <cell r="E3902" t="str">
            <v>EASTERN ONTARIO POWER INC.</v>
          </cell>
          <cell r="F3902">
            <v>11377149</v>
          </cell>
        </row>
        <row r="3903">
          <cell r="C3903">
            <v>3895</v>
          </cell>
          <cell r="D3903">
            <v>2008</v>
          </cell>
          <cell r="E3903" t="str">
            <v>ENERSOURCE HYDRO MISSISSAUGA INC.</v>
          </cell>
          <cell r="F3903">
            <v>835250842</v>
          </cell>
        </row>
        <row r="3904">
          <cell r="C3904">
            <v>3896</v>
          </cell>
          <cell r="D3904">
            <v>2008</v>
          </cell>
          <cell r="E3904" t="str">
            <v>ENWIN UTILITIES LTD.</v>
          </cell>
          <cell r="F3904">
            <v>272087246</v>
          </cell>
        </row>
        <row r="3905">
          <cell r="C3905">
            <v>3897</v>
          </cell>
          <cell r="D3905">
            <v>2008</v>
          </cell>
          <cell r="E3905" t="str">
            <v>ERIE THAMES POWERLINES CORPORATION</v>
          </cell>
          <cell r="F3905">
            <v>25963171</v>
          </cell>
        </row>
        <row r="3906">
          <cell r="C3906">
            <v>3898</v>
          </cell>
          <cell r="D3906">
            <v>2008</v>
          </cell>
          <cell r="E3906" t="str">
            <v>ESPANOLA REGIONAL HYDRO DISTRIBUTION CORPORATION</v>
          </cell>
          <cell r="F3906">
            <v>5576089</v>
          </cell>
        </row>
        <row r="3907">
          <cell r="C3907">
            <v>3899</v>
          </cell>
          <cell r="D3907">
            <v>2008</v>
          </cell>
          <cell r="E3907" t="str">
            <v>ESSEX POWERLINES CORPORATION</v>
          </cell>
          <cell r="F3907">
            <v>50150568</v>
          </cell>
        </row>
        <row r="3908">
          <cell r="C3908">
            <v>3900</v>
          </cell>
          <cell r="D3908">
            <v>2008</v>
          </cell>
          <cell r="E3908" t="str">
            <v>FESTIVAL HYDRO INC.</v>
          </cell>
          <cell r="F3908">
            <v>69353321</v>
          </cell>
        </row>
        <row r="3909">
          <cell r="C3909">
            <v>3901</v>
          </cell>
          <cell r="D3909">
            <v>2008</v>
          </cell>
          <cell r="E3909" t="str">
            <v>FORT FRANCES POWER CORPORATION</v>
          </cell>
          <cell r="F3909">
            <v>9065336</v>
          </cell>
        </row>
        <row r="3910">
          <cell r="C3910">
            <v>3902</v>
          </cell>
          <cell r="D3910">
            <v>2008</v>
          </cell>
          <cell r="E3910" t="str">
            <v>GRAND VALLEY ENERGY INC.</v>
          </cell>
          <cell r="F3910">
            <v>1147886</v>
          </cell>
        </row>
        <row r="3911">
          <cell r="C3911">
            <v>3903</v>
          </cell>
          <cell r="D3911">
            <v>2008</v>
          </cell>
          <cell r="E3911" t="str">
            <v>ALGOMA POWER INC.</v>
          </cell>
          <cell r="F3911">
            <v>84528949</v>
          </cell>
        </row>
        <row r="3912">
          <cell r="C3912">
            <v>3904</v>
          </cell>
          <cell r="D3912">
            <v>2008</v>
          </cell>
          <cell r="E3912" t="str">
            <v>GREATER SUDBURY HYDRO INC.</v>
          </cell>
          <cell r="F3912">
            <v>157780427</v>
          </cell>
        </row>
        <row r="3913">
          <cell r="C3913">
            <v>3905</v>
          </cell>
          <cell r="D3913">
            <v>2008</v>
          </cell>
          <cell r="E3913" t="str">
            <v>GRIMSBY POWER INCORPORATED</v>
          </cell>
          <cell r="F3913">
            <v>25579734</v>
          </cell>
        </row>
        <row r="3914">
          <cell r="C3914">
            <v>3906</v>
          </cell>
          <cell r="D3914">
            <v>2008</v>
          </cell>
          <cell r="E3914" t="str">
            <v>GUELPH HYDRO ELECTRIC SYSTEMS INC.</v>
          </cell>
          <cell r="F3914">
            <v>149766229</v>
          </cell>
        </row>
        <row r="3915">
          <cell r="C3915">
            <v>3907</v>
          </cell>
          <cell r="D3915">
            <v>2008</v>
          </cell>
          <cell r="E3915" t="str">
            <v>HALDIMAND COUNTY HYDRO INC.</v>
          </cell>
          <cell r="F3915">
            <v>50187969</v>
          </cell>
        </row>
        <row r="3916">
          <cell r="C3916">
            <v>3908</v>
          </cell>
          <cell r="D3916">
            <v>2008</v>
          </cell>
          <cell r="E3916" t="str">
            <v>HALTON HILLS HYDRO INC.</v>
          </cell>
          <cell r="F3916">
            <v>45657878</v>
          </cell>
        </row>
        <row r="3917">
          <cell r="C3917">
            <v>3909</v>
          </cell>
          <cell r="D3917">
            <v>2008</v>
          </cell>
          <cell r="E3917" t="str">
            <v>HEARST POWER DISTRIBUTION COMPANY LIMITED</v>
          </cell>
          <cell r="F3917">
            <v>3319621</v>
          </cell>
        </row>
        <row r="3918">
          <cell r="C3918">
            <v>3910</v>
          </cell>
          <cell r="D3918">
            <v>2008</v>
          </cell>
          <cell r="E3918" t="str">
            <v>HORIZON UTILITIES CORPORATION</v>
          </cell>
          <cell r="F3918">
            <v>561583074</v>
          </cell>
        </row>
        <row r="3919">
          <cell r="C3919">
            <v>3911</v>
          </cell>
          <cell r="D3919">
            <v>2008</v>
          </cell>
          <cell r="E3919" t="str">
            <v>HYDRO 2000 INC.</v>
          </cell>
          <cell r="F3919">
            <v>814450</v>
          </cell>
        </row>
        <row r="3920">
          <cell r="C3920">
            <v>3912</v>
          </cell>
          <cell r="D3920">
            <v>2008</v>
          </cell>
          <cell r="E3920" t="str">
            <v>HYDRO HAWKESBURY INC.</v>
          </cell>
          <cell r="F3920">
            <v>3002324</v>
          </cell>
        </row>
        <row r="3921">
          <cell r="C3921">
            <v>3913</v>
          </cell>
          <cell r="D3921">
            <v>2008</v>
          </cell>
          <cell r="E3921" t="str">
            <v>HYDRO ONE BRAMPTON NETWORKS INC.</v>
          </cell>
          <cell r="F3921">
            <v>527354475</v>
          </cell>
        </row>
        <row r="3922">
          <cell r="C3922">
            <v>3914</v>
          </cell>
          <cell r="D3922">
            <v>2008</v>
          </cell>
          <cell r="E3922" t="str">
            <v>HYDRO ONE NETWORKS INC.</v>
          </cell>
          <cell r="F3922">
            <v>5871253900</v>
          </cell>
        </row>
        <row r="3923">
          <cell r="C3923">
            <v>3915</v>
          </cell>
          <cell r="D3923">
            <v>2008</v>
          </cell>
          <cell r="E3923" t="str">
            <v>HYDRO ONE REMOTE COMMUNITIES INC.</v>
          </cell>
          <cell r="F3923">
            <v>15471075</v>
          </cell>
        </row>
        <row r="3924">
          <cell r="C3924">
            <v>3916</v>
          </cell>
          <cell r="D3924">
            <v>2008</v>
          </cell>
          <cell r="E3924" t="str">
            <v>HYDRO OTTAWA LIMITED</v>
          </cell>
          <cell r="F3924">
            <v>1022652876</v>
          </cell>
        </row>
        <row r="3925">
          <cell r="C3925">
            <v>3917</v>
          </cell>
          <cell r="D3925">
            <v>2008</v>
          </cell>
          <cell r="E3925" t="str">
            <v>INNISFIL HYDRO DISTRIBUTION SYSTEMS LIMITED</v>
          </cell>
          <cell r="F3925">
            <v>44907986</v>
          </cell>
        </row>
        <row r="3926">
          <cell r="C3926">
            <v>3918</v>
          </cell>
          <cell r="D3926">
            <v>2008</v>
          </cell>
          <cell r="E3926" t="str">
            <v>KENORA HYDRO ELECTRIC CORPORATION LTD.</v>
          </cell>
          <cell r="F3926">
            <v>11513711</v>
          </cell>
        </row>
        <row r="3927">
          <cell r="C3927">
            <v>3919</v>
          </cell>
          <cell r="D3927">
            <v>2008</v>
          </cell>
          <cell r="E3927" t="str">
            <v>KINGSTON HYDRO CORPORATION</v>
          </cell>
          <cell r="F3927">
            <v>37976143</v>
          </cell>
        </row>
        <row r="3928">
          <cell r="C3928">
            <v>3920</v>
          </cell>
          <cell r="D3928">
            <v>2008</v>
          </cell>
          <cell r="E3928" t="str">
            <v>KITCHENER-WILMOT HYDRO INC.</v>
          </cell>
          <cell r="F3928">
            <v>275221476</v>
          </cell>
        </row>
        <row r="3929">
          <cell r="C3929">
            <v>3921</v>
          </cell>
          <cell r="D3929">
            <v>2008</v>
          </cell>
          <cell r="E3929" t="str">
            <v>LAKEFRONT UTILITIES INC.</v>
          </cell>
          <cell r="F3929">
            <v>20384689</v>
          </cell>
        </row>
        <row r="3930">
          <cell r="C3930">
            <v>3922</v>
          </cell>
          <cell r="D3930">
            <v>2008</v>
          </cell>
          <cell r="E3930" t="str">
            <v>LAKELAND POWER DISTRIBUTION LTD.</v>
          </cell>
          <cell r="F3930">
            <v>20930371</v>
          </cell>
        </row>
        <row r="3931">
          <cell r="C3931">
            <v>3923</v>
          </cell>
          <cell r="D3931">
            <v>2008</v>
          </cell>
          <cell r="E3931" t="str">
            <v>LONDON HYDRO INC.</v>
          </cell>
          <cell r="F3931">
            <v>348174469</v>
          </cell>
        </row>
        <row r="3932">
          <cell r="C3932">
            <v>3924</v>
          </cell>
          <cell r="D3932">
            <v>2008</v>
          </cell>
          <cell r="E3932" t="str">
            <v>MIDDLESEX POWER DISTRIBUTION CORPORATION</v>
          </cell>
          <cell r="F3932">
            <v>16503994</v>
          </cell>
        </row>
        <row r="3933">
          <cell r="C3933">
            <v>3925</v>
          </cell>
          <cell r="D3933">
            <v>2008</v>
          </cell>
          <cell r="E3933" t="str">
            <v>MIDLAND POWER UTILITY CORPORATION</v>
          </cell>
          <cell r="F3933">
            <v>17113650</v>
          </cell>
        </row>
        <row r="3934">
          <cell r="C3934">
            <v>3926</v>
          </cell>
          <cell r="D3934">
            <v>2008</v>
          </cell>
          <cell r="E3934" t="str">
            <v>MILTON HYDRO DISTRIBUTION INC.</v>
          </cell>
          <cell r="F3934">
            <v>106760167</v>
          </cell>
        </row>
        <row r="3935">
          <cell r="C3935">
            <v>3927</v>
          </cell>
          <cell r="D3935">
            <v>2008</v>
          </cell>
          <cell r="E3935" t="str">
            <v>NEWMARKET-TAY POWER DISTRIBUTION LTD.</v>
          </cell>
          <cell r="F3935">
            <v>109577821</v>
          </cell>
        </row>
        <row r="3936">
          <cell r="C3936">
            <v>3928</v>
          </cell>
          <cell r="D3936">
            <v>2008</v>
          </cell>
          <cell r="E3936" t="str">
            <v>NIAGARA PENINSULA ENERGY INC.</v>
          </cell>
          <cell r="F3936">
            <v>182845840</v>
          </cell>
        </row>
        <row r="3937">
          <cell r="C3937">
            <v>3929</v>
          </cell>
          <cell r="D3937">
            <v>2008</v>
          </cell>
          <cell r="E3937" t="str">
            <v>NIAGARA-ON-THE-LAKE HYDRO INC.</v>
          </cell>
          <cell r="F3937">
            <v>39862071</v>
          </cell>
        </row>
        <row r="3938">
          <cell r="C3938">
            <v>3930</v>
          </cell>
          <cell r="D3938">
            <v>2008</v>
          </cell>
          <cell r="E3938" t="str">
            <v>NORFOLK POWER DISTRIBUTION INC.</v>
          </cell>
          <cell r="F3938">
            <v>78226895</v>
          </cell>
        </row>
        <row r="3939">
          <cell r="C3939">
            <v>3931</v>
          </cell>
          <cell r="D3939">
            <v>2008</v>
          </cell>
          <cell r="E3939" t="str">
            <v>NORTH BAY HYDRO DISTRIBUTION LIMITED</v>
          </cell>
          <cell r="F3939">
            <v>75765149</v>
          </cell>
        </row>
        <row r="3940">
          <cell r="C3940">
            <v>3932</v>
          </cell>
          <cell r="D3940">
            <v>2008</v>
          </cell>
          <cell r="E3940" t="str">
            <v>NORTHERN ONTARIO WIRES INC.</v>
          </cell>
          <cell r="F3940">
            <v>5608343</v>
          </cell>
        </row>
        <row r="3941">
          <cell r="C3941">
            <v>3933</v>
          </cell>
          <cell r="D3941">
            <v>2008</v>
          </cell>
          <cell r="E3941" t="str">
            <v>OAKVILLE HYDRO ELECTRICITY DISTRIBUTION INC.</v>
          </cell>
          <cell r="F3941">
            <v>170377725</v>
          </cell>
        </row>
        <row r="3942">
          <cell r="C3942">
            <v>3934</v>
          </cell>
          <cell r="D3942">
            <v>2008</v>
          </cell>
          <cell r="E3942" t="str">
            <v>ORANGEVILLE HYDRO LIMITED</v>
          </cell>
          <cell r="F3942">
            <v>29823489</v>
          </cell>
        </row>
        <row r="3943">
          <cell r="C3943">
            <v>3935</v>
          </cell>
          <cell r="D3943">
            <v>2008</v>
          </cell>
          <cell r="E3943" t="str">
            <v>ORILLIA POWER DISTRIBUTION CORPORATION</v>
          </cell>
          <cell r="F3943">
            <v>31771938</v>
          </cell>
        </row>
        <row r="3944">
          <cell r="C3944">
            <v>3936</v>
          </cell>
          <cell r="D3944">
            <v>2008</v>
          </cell>
          <cell r="E3944" t="str">
            <v>OSHAWA PUC NETWORKS INC.</v>
          </cell>
          <cell r="F3944">
            <v>140766442</v>
          </cell>
        </row>
        <row r="3945">
          <cell r="C3945">
            <v>3937</v>
          </cell>
          <cell r="D3945">
            <v>2008</v>
          </cell>
          <cell r="E3945" t="str">
            <v>OTTAWA RIVER POWER CORPORATION</v>
          </cell>
          <cell r="F3945">
            <v>21939436</v>
          </cell>
        </row>
        <row r="3946">
          <cell r="C3946">
            <v>3938</v>
          </cell>
          <cell r="D3946">
            <v>2008</v>
          </cell>
          <cell r="E3946" t="str">
            <v>PARRY SOUND POWER CORPORATION</v>
          </cell>
          <cell r="F3946">
            <v>11101749</v>
          </cell>
        </row>
        <row r="3947">
          <cell r="C3947">
            <v>3939</v>
          </cell>
          <cell r="D3947">
            <v>2008</v>
          </cell>
          <cell r="E3947" t="str">
            <v>PETERBOROUGH DISTRIBUTION INCORPORATED</v>
          </cell>
          <cell r="F3947">
            <v>76440660</v>
          </cell>
        </row>
        <row r="3948">
          <cell r="C3948">
            <v>3940</v>
          </cell>
          <cell r="D3948">
            <v>2008</v>
          </cell>
          <cell r="E3948" t="str">
            <v>CANADIAN NIAGARA POWER INC.</v>
          </cell>
          <cell r="F3948">
            <v>10583246</v>
          </cell>
        </row>
        <row r="3949">
          <cell r="C3949">
            <v>3941</v>
          </cell>
          <cell r="D3949">
            <v>2008</v>
          </cell>
          <cell r="E3949" t="str">
            <v>POWERSTREAM INC.</v>
          </cell>
          <cell r="F3949">
            <v>1027036135</v>
          </cell>
        </row>
        <row r="3950">
          <cell r="C3950">
            <v>3942</v>
          </cell>
          <cell r="D3950">
            <v>2008</v>
          </cell>
          <cell r="E3950" t="str">
            <v>PUC DISTRIBUTION INC.</v>
          </cell>
          <cell r="F3950">
            <v>81559465</v>
          </cell>
        </row>
        <row r="3951">
          <cell r="C3951">
            <v>3943</v>
          </cell>
          <cell r="D3951">
            <v>2008</v>
          </cell>
          <cell r="E3951" t="str">
            <v>RENFREW HYDRO INC.</v>
          </cell>
          <cell r="F3951">
            <v>10606439</v>
          </cell>
        </row>
        <row r="3952">
          <cell r="C3952">
            <v>3944</v>
          </cell>
          <cell r="D3952">
            <v>2008</v>
          </cell>
          <cell r="E3952" t="str">
            <v>RIDEAU ST. LAWRENCE DISTRIBUTION INC.</v>
          </cell>
          <cell r="F3952">
            <v>5289721</v>
          </cell>
        </row>
        <row r="3953">
          <cell r="C3953">
            <v>3945</v>
          </cell>
          <cell r="D3953">
            <v>2008</v>
          </cell>
          <cell r="E3953" t="str">
            <v>SIOUX LOOKOUT HYDRO INC.</v>
          </cell>
          <cell r="F3953">
            <v>6976586</v>
          </cell>
        </row>
        <row r="3954">
          <cell r="C3954">
            <v>3946</v>
          </cell>
          <cell r="D3954">
            <v>2008</v>
          </cell>
          <cell r="E3954" t="str">
            <v>ST. THOMAS ENERGY INC.</v>
          </cell>
          <cell r="F3954">
            <v>43483107</v>
          </cell>
        </row>
        <row r="3955">
          <cell r="C3955">
            <v>3947</v>
          </cell>
          <cell r="D3955">
            <v>2008</v>
          </cell>
          <cell r="E3955" t="str">
            <v>THUNDER BAY HYDRO ELECTRICITY DISTRIBUTION INC.</v>
          </cell>
          <cell r="F3955">
            <v>136195736</v>
          </cell>
        </row>
        <row r="3956">
          <cell r="C3956">
            <v>3948</v>
          </cell>
          <cell r="D3956">
            <v>2008</v>
          </cell>
          <cell r="E3956" t="str">
            <v>TILLSONBURG HYDRO INC.</v>
          </cell>
          <cell r="F3956">
            <v>15618792</v>
          </cell>
        </row>
        <row r="3957">
          <cell r="C3957">
            <v>3949</v>
          </cell>
          <cell r="D3957">
            <v>2008</v>
          </cell>
          <cell r="E3957" t="str">
            <v>TORONTO HYDRO-ELECTRIC SYSTEM LIMITED</v>
          </cell>
          <cell r="F3957">
            <v>3798430872</v>
          </cell>
        </row>
        <row r="3958">
          <cell r="C3958">
            <v>3950</v>
          </cell>
          <cell r="D3958">
            <v>2008</v>
          </cell>
          <cell r="E3958" t="str">
            <v>VERIDIAN CONNECTIONS INC.</v>
          </cell>
          <cell r="F3958">
            <v>311602149</v>
          </cell>
        </row>
        <row r="3959">
          <cell r="C3959">
            <v>3951</v>
          </cell>
          <cell r="D3959">
            <v>2008</v>
          </cell>
          <cell r="E3959" t="str">
            <v>WASAGA DISTRIBUTION INC.</v>
          </cell>
          <cell r="F3959">
            <v>20398646</v>
          </cell>
        </row>
        <row r="3960">
          <cell r="C3960">
            <v>3952</v>
          </cell>
          <cell r="D3960">
            <v>2008</v>
          </cell>
          <cell r="E3960" t="str">
            <v>WATERLOO NORTH HYDRO INC.</v>
          </cell>
          <cell r="F3960">
            <v>197019583</v>
          </cell>
        </row>
        <row r="3961">
          <cell r="C3961">
            <v>3953</v>
          </cell>
          <cell r="D3961">
            <v>2008</v>
          </cell>
          <cell r="E3961" t="str">
            <v>WELLAND HYDRO-ELECTRIC SYSTEM CORP.</v>
          </cell>
          <cell r="F3961">
            <v>43191584</v>
          </cell>
        </row>
        <row r="3962">
          <cell r="C3962">
            <v>3954</v>
          </cell>
          <cell r="D3962">
            <v>2008</v>
          </cell>
          <cell r="E3962" t="str">
            <v>WELLINGTON NORTH POWER INC.</v>
          </cell>
          <cell r="F3962">
            <v>8736048</v>
          </cell>
        </row>
        <row r="3963">
          <cell r="C3963">
            <v>3955</v>
          </cell>
          <cell r="D3963">
            <v>2008</v>
          </cell>
          <cell r="E3963" t="str">
            <v>WEST COAST HURON ENERGY INC.</v>
          </cell>
          <cell r="F3963">
            <v>5221167</v>
          </cell>
        </row>
        <row r="3964">
          <cell r="C3964">
            <v>3956</v>
          </cell>
          <cell r="D3964">
            <v>2008</v>
          </cell>
          <cell r="E3964" t="str">
            <v>WEST PERTH POWER INC.</v>
          </cell>
          <cell r="F3964">
            <v>4573662</v>
          </cell>
        </row>
        <row r="3965">
          <cell r="C3965">
            <v>3957</v>
          </cell>
          <cell r="D3965">
            <v>2008</v>
          </cell>
          <cell r="E3965" t="str">
            <v>WESTARIO POWER INC.</v>
          </cell>
          <cell r="F3965">
            <v>43068425</v>
          </cell>
        </row>
        <row r="3966">
          <cell r="C3966">
            <v>3958</v>
          </cell>
          <cell r="D3966">
            <v>2008</v>
          </cell>
          <cell r="E3966" t="str">
            <v>WHITBY HYDRO ELECTRIC CORPORATION</v>
          </cell>
          <cell r="F3966">
            <v>140717293</v>
          </cell>
        </row>
        <row r="3967">
          <cell r="C3967">
            <v>3959</v>
          </cell>
          <cell r="D3967">
            <v>2008</v>
          </cell>
          <cell r="E3967" t="str">
            <v>WOODSTOCK HYDRO SERVICES INC.</v>
          </cell>
          <cell r="F3967">
            <v>33530417</v>
          </cell>
        </row>
        <row r="3968">
          <cell r="C3968">
            <v>3960</v>
          </cell>
          <cell r="F3968">
            <v>18622880180</v>
          </cell>
        </row>
        <row r="3969">
          <cell r="C3969">
            <v>3961</v>
          </cell>
          <cell r="F3969">
            <v>0</v>
          </cell>
        </row>
        <row r="3970">
          <cell r="C3970">
            <v>3962</v>
          </cell>
          <cell r="F3970">
            <v>0</v>
          </cell>
        </row>
        <row r="3971">
          <cell r="C3971">
            <v>3963</v>
          </cell>
          <cell r="F3971">
            <v>56864</v>
          </cell>
        </row>
        <row r="3972">
          <cell r="C3972">
            <v>3964</v>
          </cell>
          <cell r="F3972">
            <v>0</v>
          </cell>
        </row>
        <row r="3973">
          <cell r="C3973">
            <v>3965</v>
          </cell>
          <cell r="F3973">
            <v>0</v>
          </cell>
        </row>
        <row r="3974">
          <cell r="C3974">
            <v>3966</v>
          </cell>
          <cell r="F3974">
            <v>58540</v>
          </cell>
        </row>
        <row r="3975">
          <cell r="C3975">
            <v>3967</v>
          </cell>
          <cell r="F3975">
            <v>0</v>
          </cell>
        </row>
        <row r="3976">
          <cell r="C3976">
            <v>3968</v>
          </cell>
          <cell r="D3976">
            <v>2009</v>
          </cell>
          <cell r="E3976" t="str">
            <v>ALGOMA POWER INC.</v>
          </cell>
          <cell r="F3976">
            <v>82304240</v>
          </cell>
        </row>
        <row r="3977">
          <cell r="C3977">
            <v>3969</v>
          </cell>
          <cell r="D3977">
            <v>2009</v>
          </cell>
          <cell r="E3977" t="str">
            <v>ATIKOKAN HYDRO INC.</v>
          </cell>
          <cell r="F3977">
            <v>4258789</v>
          </cell>
        </row>
        <row r="3978">
          <cell r="C3978">
            <v>3970</v>
          </cell>
          <cell r="D3978">
            <v>2009</v>
          </cell>
          <cell r="E3978" t="str">
            <v>BLUEWATER POWER DISTRIBUTION CORPORATION</v>
          </cell>
          <cell r="F3978">
            <v>88402626</v>
          </cell>
        </row>
        <row r="3979">
          <cell r="C3979">
            <v>3971</v>
          </cell>
          <cell r="D3979">
            <v>2009</v>
          </cell>
          <cell r="E3979" t="str">
            <v>BRANT COUNTY POWER INC.</v>
          </cell>
          <cell r="F3979">
            <v>23786415</v>
          </cell>
        </row>
        <row r="3980">
          <cell r="C3980">
            <v>3972</v>
          </cell>
          <cell r="D3980">
            <v>2009</v>
          </cell>
          <cell r="E3980" t="str">
            <v>BRANTFORD POWER INC.</v>
          </cell>
          <cell r="F3980">
            <v>83673525</v>
          </cell>
        </row>
        <row r="3981">
          <cell r="C3981">
            <v>3973</v>
          </cell>
          <cell r="D3981">
            <v>2009</v>
          </cell>
          <cell r="E3981" t="str">
            <v>BURLINGTON HYDRO INC.</v>
          </cell>
          <cell r="F3981">
            <v>210823369</v>
          </cell>
        </row>
        <row r="3982">
          <cell r="C3982">
            <v>3974</v>
          </cell>
          <cell r="D3982">
            <v>2009</v>
          </cell>
          <cell r="E3982" t="str">
            <v>CAMBRIDGE AND NORTH DUMFRIES HYDRO INC.</v>
          </cell>
          <cell r="F3982">
            <v>175527618</v>
          </cell>
        </row>
        <row r="3983">
          <cell r="C3983">
            <v>3975</v>
          </cell>
          <cell r="D3983">
            <v>2009</v>
          </cell>
          <cell r="E3983" t="str">
            <v>CANADIAN NIAGARA POWER INC.</v>
          </cell>
          <cell r="F3983">
            <v>76525188</v>
          </cell>
        </row>
        <row r="3984">
          <cell r="C3984">
            <v>3976</v>
          </cell>
          <cell r="D3984">
            <v>2009</v>
          </cell>
          <cell r="E3984" t="str">
            <v>CENTRE WELLINGTON HYDRO LTD.</v>
          </cell>
          <cell r="F3984">
            <v>15364405</v>
          </cell>
        </row>
        <row r="3985">
          <cell r="C3985">
            <v>3977</v>
          </cell>
          <cell r="D3985">
            <v>2009</v>
          </cell>
          <cell r="E3985" t="str">
            <v>CHAPLEAU PUBLIC UTILITIES CORPORATION</v>
          </cell>
          <cell r="F3985">
            <v>2225907</v>
          </cell>
        </row>
        <row r="3986">
          <cell r="C3986">
            <v>3978</v>
          </cell>
          <cell r="D3986">
            <v>2009</v>
          </cell>
          <cell r="E3986" t="str">
            <v>CHATHAM-KENT HYDRO INC.</v>
          </cell>
          <cell r="F3986">
            <v>73918027</v>
          </cell>
        </row>
        <row r="3987">
          <cell r="C3987">
            <v>3979</v>
          </cell>
          <cell r="D3987">
            <v>2009</v>
          </cell>
          <cell r="E3987" t="str">
            <v>CLINTON POWER CORPORATION</v>
          </cell>
          <cell r="F3987">
            <v>1731645</v>
          </cell>
        </row>
        <row r="3988">
          <cell r="C3988">
            <v>3980</v>
          </cell>
          <cell r="D3988">
            <v>2009</v>
          </cell>
          <cell r="E3988" t="str">
            <v>COLLUS POWER CORPORATION</v>
          </cell>
          <cell r="F3988">
            <v>32548993</v>
          </cell>
        </row>
        <row r="3989">
          <cell r="C3989">
            <v>3981</v>
          </cell>
          <cell r="D3989">
            <v>2009</v>
          </cell>
          <cell r="E3989" t="str">
            <v>COOPERATIVE HYDRO EMBRUN INC.</v>
          </cell>
          <cell r="F3989">
            <v>3241890</v>
          </cell>
        </row>
        <row r="3990">
          <cell r="C3990">
            <v>3982</v>
          </cell>
          <cell r="D3990">
            <v>2009</v>
          </cell>
          <cell r="E3990" t="str">
            <v>E.L.K. ENERGY INC.</v>
          </cell>
          <cell r="F3990">
            <v>23460872</v>
          </cell>
        </row>
        <row r="3991">
          <cell r="C3991">
            <v>3983</v>
          </cell>
          <cell r="D3991">
            <v>2009</v>
          </cell>
          <cell r="E3991" t="str">
            <v>ENERSOURCE HYDRO MISSISSAUGA INC.</v>
          </cell>
          <cell r="F3991">
            <v>875468841</v>
          </cell>
        </row>
        <row r="3992">
          <cell r="C3992">
            <v>3984</v>
          </cell>
          <cell r="D3992">
            <v>2009</v>
          </cell>
          <cell r="E3992" t="str">
            <v>ENWIN UTILITIES LTD.</v>
          </cell>
          <cell r="F3992">
            <v>281436220</v>
          </cell>
        </row>
        <row r="3993">
          <cell r="C3993">
            <v>3985</v>
          </cell>
          <cell r="D3993">
            <v>2009</v>
          </cell>
          <cell r="E3993" t="str">
            <v>ERIE THAMES POWERLINES CORPORATION</v>
          </cell>
          <cell r="F3993">
            <v>26684569</v>
          </cell>
        </row>
        <row r="3994">
          <cell r="C3994">
            <v>3986</v>
          </cell>
          <cell r="D3994">
            <v>2009</v>
          </cell>
          <cell r="E3994" t="str">
            <v>ESPANOLA REGIONAL HYDRO DISTRIBUTION CORPORATION</v>
          </cell>
          <cell r="F3994">
            <v>5758249</v>
          </cell>
        </row>
        <row r="3995">
          <cell r="C3995">
            <v>3987</v>
          </cell>
          <cell r="D3995">
            <v>2009</v>
          </cell>
          <cell r="E3995" t="str">
            <v>ESSEX POWERLINES CORPORATION</v>
          </cell>
          <cell r="F3995">
            <v>52702920</v>
          </cell>
        </row>
        <row r="3996">
          <cell r="C3996">
            <v>3988</v>
          </cell>
          <cell r="D3996">
            <v>2009</v>
          </cell>
          <cell r="E3996" t="str">
            <v>FESTIVAL HYDRO INC.</v>
          </cell>
          <cell r="F3996">
            <v>72686625</v>
          </cell>
        </row>
        <row r="3997">
          <cell r="C3997">
            <v>3989</v>
          </cell>
          <cell r="D3997">
            <v>2009</v>
          </cell>
          <cell r="E3997" t="str">
            <v>FORT FRANCES POWER CORPORATION</v>
          </cell>
          <cell r="F3997">
            <v>9339591</v>
          </cell>
        </row>
        <row r="3998">
          <cell r="C3998">
            <v>3990</v>
          </cell>
          <cell r="D3998">
            <v>2009</v>
          </cell>
          <cell r="E3998" t="str">
            <v>GREATER SUDBURY HYDRO INC.</v>
          </cell>
          <cell r="F3998">
            <v>165675433</v>
          </cell>
        </row>
        <row r="3999">
          <cell r="C3999">
            <v>3991</v>
          </cell>
          <cell r="D3999">
            <v>2009</v>
          </cell>
          <cell r="E3999" t="str">
            <v>GRIMSBY POWER INCORPORATED</v>
          </cell>
          <cell r="F3999">
            <v>26876250</v>
          </cell>
        </row>
        <row r="4000">
          <cell r="C4000">
            <v>3992</v>
          </cell>
          <cell r="D4000">
            <v>2009</v>
          </cell>
          <cell r="E4000" t="str">
            <v>GUELPH HYDRO ELECTRIC SYSTEMS INC.</v>
          </cell>
          <cell r="F4000">
            <v>163513114</v>
          </cell>
        </row>
        <row r="4001">
          <cell r="C4001">
            <v>3993</v>
          </cell>
          <cell r="D4001">
            <v>2009</v>
          </cell>
          <cell r="E4001" t="str">
            <v>HALDIMAND COUNTY HYDRO INC.</v>
          </cell>
          <cell r="F4001">
            <v>54444352</v>
          </cell>
        </row>
        <row r="4002">
          <cell r="C4002">
            <v>3994</v>
          </cell>
          <cell r="D4002">
            <v>2009</v>
          </cell>
          <cell r="E4002" t="str">
            <v>HALTON HILLS HYDRO INC.</v>
          </cell>
          <cell r="F4002">
            <v>46349001</v>
          </cell>
        </row>
        <row r="4003">
          <cell r="C4003">
            <v>3995</v>
          </cell>
          <cell r="D4003">
            <v>2009</v>
          </cell>
          <cell r="E4003" t="str">
            <v>HEARST POWER DISTRIBUTION COMPANY LIMITED</v>
          </cell>
          <cell r="F4003">
            <v>3118855</v>
          </cell>
        </row>
        <row r="4004">
          <cell r="C4004">
            <v>3996</v>
          </cell>
          <cell r="D4004">
            <v>2009</v>
          </cell>
          <cell r="E4004" t="str">
            <v>HORIZON UTILITIES CORPORATION</v>
          </cell>
          <cell r="F4004">
            <v>594619247</v>
          </cell>
        </row>
        <row r="4005">
          <cell r="C4005">
            <v>3997</v>
          </cell>
          <cell r="D4005">
            <v>2009</v>
          </cell>
          <cell r="E4005" t="str">
            <v>HYDRO 2000 INC.</v>
          </cell>
          <cell r="F4005">
            <v>922685</v>
          </cell>
        </row>
        <row r="4006">
          <cell r="C4006">
            <v>3998</v>
          </cell>
          <cell r="D4006">
            <v>2009</v>
          </cell>
          <cell r="E4006" t="str">
            <v>HYDRO HAWKESBURY INC.</v>
          </cell>
          <cell r="F4006">
            <v>3206425</v>
          </cell>
        </row>
        <row r="4007">
          <cell r="C4007">
            <v>3999</v>
          </cell>
          <cell r="D4007">
            <v>2009</v>
          </cell>
          <cell r="E4007" t="str">
            <v>HYDRO ONE BRAMPTON NETWORKS INC.</v>
          </cell>
          <cell r="F4007">
            <v>541434786</v>
          </cell>
        </row>
        <row r="4008">
          <cell r="C4008">
            <v>4000</v>
          </cell>
          <cell r="D4008">
            <v>2009</v>
          </cell>
          <cell r="E4008" t="str">
            <v>HYDRO ONE NETWORKS INC.</v>
          </cell>
          <cell r="F4008">
            <v>6039852862</v>
          </cell>
        </row>
        <row r="4009">
          <cell r="C4009">
            <v>4001</v>
          </cell>
          <cell r="D4009">
            <v>2009</v>
          </cell>
          <cell r="E4009" t="str">
            <v>HYDRO ONE REMOTE COMMUNITIES INC.</v>
          </cell>
          <cell r="F4009">
            <v>16481746</v>
          </cell>
        </row>
        <row r="4010">
          <cell r="C4010">
            <v>4002</v>
          </cell>
          <cell r="D4010">
            <v>2009</v>
          </cell>
          <cell r="E4010" t="str">
            <v>HYDRO OTTAWA LIMITED</v>
          </cell>
          <cell r="F4010">
            <v>1024301188</v>
          </cell>
        </row>
        <row r="4011">
          <cell r="C4011">
            <v>4003</v>
          </cell>
          <cell r="D4011">
            <v>2009</v>
          </cell>
          <cell r="E4011" t="str">
            <v>INNISFIL HYDRO DISTRIBUTION SYSTEMS LIMITED</v>
          </cell>
          <cell r="F4011">
            <v>48606090</v>
          </cell>
        </row>
        <row r="4012">
          <cell r="C4012">
            <v>4004</v>
          </cell>
          <cell r="D4012">
            <v>2009</v>
          </cell>
          <cell r="E4012" t="str">
            <v>KENORA HYDRO ELECTRIC CORPORATION LTD.</v>
          </cell>
          <cell r="F4012">
            <v>12792782</v>
          </cell>
        </row>
        <row r="4013">
          <cell r="C4013">
            <v>4005</v>
          </cell>
          <cell r="D4013">
            <v>2009</v>
          </cell>
          <cell r="E4013" t="str">
            <v>KINGSTON HYDRO CORPORATION</v>
          </cell>
          <cell r="F4013">
            <v>42100568</v>
          </cell>
        </row>
        <row r="4014">
          <cell r="C4014">
            <v>4006</v>
          </cell>
          <cell r="D4014">
            <v>2009</v>
          </cell>
          <cell r="E4014" t="str">
            <v>KITCHENER-WILMOT HYDRO INC.</v>
          </cell>
          <cell r="F4014">
            <v>284694220</v>
          </cell>
        </row>
        <row r="4015">
          <cell r="C4015">
            <v>4007</v>
          </cell>
          <cell r="D4015">
            <v>2009</v>
          </cell>
          <cell r="E4015" t="str">
            <v>LAKEFRONT UTILITIES INC.</v>
          </cell>
          <cell r="F4015">
            <v>17896595</v>
          </cell>
        </row>
        <row r="4016">
          <cell r="C4016">
            <v>4008</v>
          </cell>
          <cell r="D4016">
            <v>2009</v>
          </cell>
          <cell r="E4016" t="str">
            <v>LAKELAND POWER DISTRIBUTION LTD.</v>
          </cell>
          <cell r="F4016">
            <v>23210976</v>
          </cell>
        </row>
        <row r="4017">
          <cell r="C4017">
            <v>4009</v>
          </cell>
          <cell r="D4017">
            <v>2009</v>
          </cell>
          <cell r="E4017" t="str">
            <v>LONDON HYDRO INC.</v>
          </cell>
          <cell r="F4017">
            <v>367545768</v>
          </cell>
        </row>
        <row r="4018">
          <cell r="C4018">
            <v>4010</v>
          </cell>
          <cell r="D4018">
            <v>2009</v>
          </cell>
          <cell r="E4018" t="str">
            <v>MIDDLESEX POWER DISTRIBUTION CORPORATION</v>
          </cell>
          <cell r="F4018">
            <v>18018617</v>
          </cell>
        </row>
        <row r="4019">
          <cell r="C4019">
            <v>4011</v>
          </cell>
          <cell r="D4019">
            <v>2009</v>
          </cell>
          <cell r="E4019" t="str">
            <v>MIDLAND POWER UTILITY CORPORATION</v>
          </cell>
          <cell r="F4019">
            <v>18167298</v>
          </cell>
        </row>
        <row r="4020">
          <cell r="C4020">
            <v>4012</v>
          </cell>
          <cell r="D4020">
            <v>2009</v>
          </cell>
          <cell r="E4020" t="str">
            <v>MILTON HYDRO DISTRIBUTION INC.</v>
          </cell>
          <cell r="F4020">
            <v>116879502</v>
          </cell>
        </row>
        <row r="4021">
          <cell r="C4021">
            <v>4013</v>
          </cell>
          <cell r="D4021">
            <v>2009</v>
          </cell>
          <cell r="E4021" t="str">
            <v>NEWMARKET-TAY POWER DISTRIBUTION LTD.</v>
          </cell>
          <cell r="F4021">
            <v>116350436</v>
          </cell>
        </row>
        <row r="4022">
          <cell r="C4022">
            <v>4014</v>
          </cell>
          <cell r="D4022">
            <v>2009</v>
          </cell>
          <cell r="E4022" t="str">
            <v>NIAGARA PENINSULA ENERGY INC.</v>
          </cell>
          <cell r="F4022">
            <v>194006753</v>
          </cell>
        </row>
        <row r="4023">
          <cell r="C4023">
            <v>4015</v>
          </cell>
          <cell r="D4023">
            <v>2009</v>
          </cell>
          <cell r="E4023" t="str">
            <v>NIAGARA-ON-THE-LAKE HYDRO INC.</v>
          </cell>
          <cell r="F4023">
            <v>41941910</v>
          </cell>
        </row>
        <row r="4024">
          <cell r="C4024">
            <v>4016</v>
          </cell>
          <cell r="D4024">
            <v>2009</v>
          </cell>
          <cell r="E4024" t="str">
            <v>NORFOLK POWER DISTRIBUTION INC.</v>
          </cell>
          <cell r="F4024">
            <v>82037422</v>
          </cell>
        </row>
        <row r="4025">
          <cell r="C4025">
            <v>4017</v>
          </cell>
          <cell r="D4025">
            <v>2009</v>
          </cell>
          <cell r="E4025" t="str">
            <v>NORTH BAY HYDRO DISTRIBUTION LIMITED</v>
          </cell>
          <cell r="F4025">
            <v>82537161</v>
          </cell>
        </row>
        <row r="4026">
          <cell r="C4026">
            <v>4018</v>
          </cell>
          <cell r="D4026">
            <v>2009</v>
          </cell>
          <cell r="E4026" t="str">
            <v>NORTHERN ONTARIO WIRES INC.</v>
          </cell>
          <cell r="F4026">
            <v>5812941</v>
          </cell>
        </row>
        <row r="4027">
          <cell r="C4027">
            <v>4019</v>
          </cell>
          <cell r="D4027">
            <v>2009</v>
          </cell>
          <cell r="E4027" t="str">
            <v>OAKVILLE HYDRO ELECTRICITY DISTRIBUTION INC.</v>
          </cell>
          <cell r="F4027">
            <v>191631237</v>
          </cell>
        </row>
        <row r="4028">
          <cell r="C4028">
            <v>4020</v>
          </cell>
          <cell r="D4028">
            <v>2009</v>
          </cell>
          <cell r="E4028" t="str">
            <v>ORANGEVILLE HYDRO LIMITED</v>
          </cell>
          <cell r="F4028">
            <v>31375114</v>
          </cell>
        </row>
        <row r="4029">
          <cell r="C4029">
            <v>4021</v>
          </cell>
          <cell r="D4029">
            <v>2009</v>
          </cell>
          <cell r="E4029" t="str">
            <v>ORILLIA POWER DISTRIBUTION CORPORATION</v>
          </cell>
          <cell r="F4029">
            <v>31628712</v>
          </cell>
        </row>
        <row r="4030">
          <cell r="C4030">
            <v>4022</v>
          </cell>
          <cell r="D4030">
            <v>2009</v>
          </cell>
          <cell r="E4030" t="str">
            <v>OSHAWA PUC NETWORKS INC.</v>
          </cell>
          <cell r="F4030">
            <v>147965871</v>
          </cell>
        </row>
        <row r="4031">
          <cell r="C4031">
            <v>4023</v>
          </cell>
          <cell r="D4031">
            <v>2009</v>
          </cell>
          <cell r="E4031" t="str">
            <v>OTTAWA RIVER POWER CORPORATION</v>
          </cell>
          <cell r="F4031">
            <v>22698074</v>
          </cell>
        </row>
        <row r="4032">
          <cell r="C4032">
            <v>4024</v>
          </cell>
          <cell r="D4032">
            <v>2009</v>
          </cell>
          <cell r="E4032" t="str">
            <v>PARRY SOUND POWER CORPORATION</v>
          </cell>
          <cell r="F4032">
            <v>11291868</v>
          </cell>
        </row>
        <row r="4033">
          <cell r="C4033">
            <v>4025</v>
          </cell>
          <cell r="D4033">
            <v>2009</v>
          </cell>
          <cell r="E4033" t="str">
            <v>PETERBOROUGH DISTRIBUTION INCORPORATED</v>
          </cell>
          <cell r="F4033">
            <v>79180905</v>
          </cell>
        </row>
        <row r="4034">
          <cell r="C4034">
            <v>4026</v>
          </cell>
          <cell r="D4034">
            <v>2009</v>
          </cell>
          <cell r="E4034" t="str">
            <v>CANADIAN NIAGARA POWER INC.</v>
          </cell>
          <cell r="F4034">
            <v>14128706</v>
          </cell>
        </row>
        <row r="4035">
          <cell r="C4035">
            <v>4027</v>
          </cell>
          <cell r="D4035">
            <v>2009</v>
          </cell>
          <cell r="E4035" t="str">
            <v>POWERSTREAM INC.</v>
          </cell>
          <cell r="F4035">
            <v>1345584242</v>
          </cell>
        </row>
        <row r="4036">
          <cell r="C4036">
            <v>4028</v>
          </cell>
          <cell r="D4036">
            <v>2009</v>
          </cell>
          <cell r="E4036" t="str">
            <v>PUC DISTRIBUTION INC.</v>
          </cell>
          <cell r="F4036">
            <v>86543800</v>
          </cell>
        </row>
        <row r="4037">
          <cell r="C4037">
            <v>4029</v>
          </cell>
          <cell r="D4037">
            <v>2009</v>
          </cell>
          <cell r="E4037" t="str">
            <v>RENFREW HYDRO INC.</v>
          </cell>
          <cell r="F4037">
            <v>10980201</v>
          </cell>
        </row>
        <row r="4038">
          <cell r="C4038">
            <v>4030</v>
          </cell>
          <cell r="D4038">
            <v>2009</v>
          </cell>
          <cell r="E4038" t="str">
            <v>RIDEAU ST. LAWRENCE DISTRIBUTION INC.</v>
          </cell>
          <cell r="F4038">
            <v>5541527</v>
          </cell>
        </row>
        <row r="4039">
          <cell r="C4039">
            <v>4031</v>
          </cell>
          <cell r="D4039">
            <v>2009</v>
          </cell>
          <cell r="E4039" t="str">
            <v>SIOUX LOOKOUT HYDRO INC.</v>
          </cell>
          <cell r="F4039">
            <v>7274546</v>
          </cell>
        </row>
        <row r="4040">
          <cell r="C4040">
            <v>4032</v>
          </cell>
          <cell r="D4040">
            <v>2009</v>
          </cell>
          <cell r="E4040" t="str">
            <v>ST. THOMAS ENERGY INC.</v>
          </cell>
          <cell r="F4040">
            <v>44749287</v>
          </cell>
        </row>
        <row r="4041">
          <cell r="C4041">
            <v>4033</v>
          </cell>
          <cell r="D4041">
            <v>2009</v>
          </cell>
          <cell r="E4041" t="str">
            <v>THUNDER BAY HYDRO ELECTRICITY DISTRIBUTION INC.</v>
          </cell>
          <cell r="F4041">
            <v>138102694</v>
          </cell>
        </row>
        <row r="4042">
          <cell r="C4042">
            <v>4034</v>
          </cell>
          <cell r="D4042">
            <v>2009</v>
          </cell>
          <cell r="E4042" t="str">
            <v>TILLSONBURG HYDRO INC.</v>
          </cell>
          <cell r="F4042">
            <v>16628084</v>
          </cell>
        </row>
        <row r="4043">
          <cell r="C4043">
            <v>4035</v>
          </cell>
          <cell r="D4043">
            <v>2009</v>
          </cell>
          <cell r="E4043" t="str">
            <v>TORONTO HYDRO-ELECTRIC SYSTEM LIMITED</v>
          </cell>
          <cell r="F4043">
            <v>3966839359</v>
          </cell>
        </row>
        <row r="4044">
          <cell r="C4044">
            <v>4036</v>
          </cell>
          <cell r="D4044">
            <v>2009</v>
          </cell>
          <cell r="E4044" t="str">
            <v>VERIDIAN CONNECTIONS INC.</v>
          </cell>
          <cell r="F4044">
            <v>326263698</v>
          </cell>
        </row>
        <row r="4045">
          <cell r="C4045">
            <v>4037</v>
          </cell>
          <cell r="D4045">
            <v>2009</v>
          </cell>
          <cell r="E4045" t="str">
            <v>WASAGA DISTRIBUTION INC.</v>
          </cell>
          <cell r="F4045">
            <v>23269199</v>
          </cell>
        </row>
        <row r="4046">
          <cell r="C4046">
            <v>4038</v>
          </cell>
          <cell r="D4046">
            <v>2009</v>
          </cell>
          <cell r="E4046" t="str">
            <v>WATERLOO NORTH HYDRO INC.</v>
          </cell>
          <cell r="F4046">
            <v>211637905</v>
          </cell>
        </row>
        <row r="4047">
          <cell r="C4047">
            <v>4039</v>
          </cell>
          <cell r="D4047">
            <v>2009</v>
          </cell>
          <cell r="E4047" t="str">
            <v>WELLAND HYDRO-ELECTRIC SYSTEM CORP.</v>
          </cell>
          <cell r="F4047">
            <v>45031477</v>
          </cell>
        </row>
        <row r="4048">
          <cell r="C4048">
            <v>4040</v>
          </cell>
          <cell r="D4048">
            <v>2009</v>
          </cell>
          <cell r="E4048" t="str">
            <v>WELLINGTON NORTH POWER INC.</v>
          </cell>
          <cell r="F4048">
            <v>9270385</v>
          </cell>
        </row>
        <row r="4049">
          <cell r="C4049">
            <v>4041</v>
          </cell>
          <cell r="D4049">
            <v>2009</v>
          </cell>
          <cell r="E4049" t="str">
            <v>WEST COAST HURON ENERGY INC.</v>
          </cell>
          <cell r="F4049">
            <v>5771479</v>
          </cell>
        </row>
        <row r="4050">
          <cell r="C4050">
            <v>4042</v>
          </cell>
          <cell r="D4050">
            <v>2009</v>
          </cell>
          <cell r="E4050" t="str">
            <v>WEST PERTH POWER INC.</v>
          </cell>
          <cell r="F4050">
            <v>4860312</v>
          </cell>
        </row>
        <row r="4051">
          <cell r="C4051">
            <v>4043</v>
          </cell>
          <cell r="D4051">
            <v>2009</v>
          </cell>
          <cell r="E4051" t="str">
            <v>WESTARIO POWER INC.</v>
          </cell>
          <cell r="F4051">
            <v>45701398</v>
          </cell>
        </row>
        <row r="4052">
          <cell r="C4052">
            <v>4044</v>
          </cell>
          <cell r="D4052">
            <v>2009</v>
          </cell>
          <cell r="E4052" t="str">
            <v>WHITBY HYDRO ELECTRIC CORPORATION</v>
          </cell>
          <cell r="F4052">
            <v>147629744</v>
          </cell>
        </row>
        <row r="4053">
          <cell r="C4053">
            <v>4045</v>
          </cell>
          <cell r="D4053">
            <v>2009</v>
          </cell>
          <cell r="E4053" t="str">
            <v>WOODSTOCK HYDRO SERVICES INC.</v>
          </cell>
          <cell r="F4053">
            <v>36383942</v>
          </cell>
        </row>
        <row r="4054">
          <cell r="C4054">
            <v>4046</v>
          </cell>
          <cell r="F4054">
            <v>19383229270</v>
          </cell>
        </row>
        <row r="4055">
          <cell r="C4055">
            <v>4047</v>
          </cell>
          <cell r="F4055">
            <v>0</v>
          </cell>
        </row>
        <row r="4056">
          <cell r="C4056">
            <v>4048</v>
          </cell>
          <cell r="F4056">
            <v>0</v>
          </cell>
        </row>
        <row r="4057">
          <cell r="C4057">
            <v>4049</v>
          </cell>
          <cell r="F4057">
            <v>56864</v>
          </cell>
        </row>
        <row r="4058">
          <cell r="C4058">
            <v>4050</v>
          </cell>
          <cell r="F4058">
            <v>0</v>
          </cell>
        </row>
        <row r="4059">
          <cell r="C4059">
            <v>4051</v>
          </cell>
          <cell r="F4059">
            <v>0</v>
          </cell>
        </row>
        <row r="4060">
          <cell r="C4060">
            <v>4052</v>
          </cell>
          <cell r="F4060">
            <v>58540</v>
          </cell>
        </row>
        <row r="4061">
          <cell r="C4061">
            <v>4053</v>
          </cell>
          <cell r="F4061">
            <v>0</v>
          </cell>
        </row>
        <row r="4062">
          <cell r="C4062">
            <v>4054</v>
          </cell>
          <cell r="D4062">
            <v>2010</v>
          </cell>
          <cell r="E4062" t="str">
            <v>ALGOMA POWER INC.</v>
          </cell>
          <cell r="F4062">
            <v>90004049</v>
          </cell>
        </row>
        <row r="4063">
          <cell r="C4063">
            <v>4055</v>
          </cell>
          <cell r="D4063">
            <v>2010</v>
          </cell>
          <cell r="E4063" t="str">
            <v>ATIKOKAN HYDRO INC.</v>
          </cell>
          <cell r="F4063">
            <v>4272530</v>
          </cell>
        </row>
        <row r="4064">
          <cell r="C4064">
            <v>4056</v>
          </cell>
          <cell r="D4064">
            <v>2010</v>
          </cell>
          <cell r="E4064" t="str">
            <v>BLUEWATER POWER DISTRIBUTION CORPORATION</v>
          </cell>
          <cell r="F4064">
            <v>95673846</v>
          </cell>
        </row>
        <row r="4065">
          <cell r="C4065">
            <v>4057</v>
          </cell>
          <cell r="D4065">
            <v>2010</v>
          </cell>
          <cell r="E4065" t="str">
            <v>BRANT COUNTY POWER INC.</v>
          </cell>
          <cell r="F4065">
            <v>24979982</v>
          </cell>
        </row>
        <row r="4066">
          <cell r="C4066">
            <v>4058</v>
          </cell>
          <cell r="D4066">
            <v>2010</v>
          </cell>
          <cell r="E4066" t="str">
            <v>BRANTFORD POWER INC.</v>
          </cell>
          <cell r="F4066">
            <v>89275825</v>
          </cell>
        </row>
        <row r="4067">
          <cell r="C4067">
            <v>4059</v>
          </cell>
          <cell r="D4067">
            <v>2010</v>
          </cell>
          <cell r="E4067" t="str">
            <v>BURLINGTON HYDRO INC.</v>
          </cell>
          <cell r="F4067">
            <v>219169162</v>
          </cell>
        </row>
        <row r="4068">
          <cell r="C4068">
            <v>4060</v>
          </cell>
          <cell r="D4068">
            <v>2010</v>
          </cell>
          <cell r="E4068" t="str">
            <v>CAMBRIDGE AND NORTH DUMFRIES HYDRO INC.</v>
          </cell>
          <cell r="F4068">
            <v>176748170</v>
          </cell>
        </row>
        <row r="4069">
          <cell r="C4069">
            <v>4061</v>
          </cell>
          <cell r="D4069">
            <v>2010</v>
          </cell>
          <cell r="E4069" t="str">
            <v>CANADIAN NIAGARA POWER INC.</v>
          </cell>
          <cell r="F4069">
            <v>80278344</v>
          </cell>
        </row>
        <row r="4070">
          <cell r="C4070">
            <v>4062</v>
          </cell>
          <cell r="D4070">
            <v>2010</v>
          </cell>
          <cell r="E4070" t="str">
            <v>CENTRE WELLINGTON HYDRO LTD.</v>
          </cell>
          <cell r="F4070">
            <v>15853076</v>
          </cell>
        </row>
        <row r="4071">
          <cell r="C4071">
            <v>4063</v>
          </cell>
          <cell r="D4071">
            <v>2010</v>
          </cell>
          <cell r="E4071" t="str">
            <v>CHAPLEAU PUBLIC UTILITIES CORPORATION</v>
          </cell>
          <cell r="F4071">
            <v>2235424</v>
          </cell>
        </row>
        <row r="4072">
          <cell r="C4072">
            <v>4064</v>
          </cell>
          <cell r="D4072">
            <v>2010</v>
          </cell>
          <cell r="E4072" t="str">
            <v>CHATHAM-KENT HYDRO INC.</v>
          </cell>
          <cell r="F4072">
            <v>78827428</v>
          </cell>
        </row>
        <row r="4073">
          <cell r="C4073">
            <v>4065</v>
          </cell>
          <cell r="D4073">
            <v>2010</v>
          </cell>
          <cell r="E4073" t="str">
            <v>CLINTON POWER CORPORATION</v>
          </cell>
          <cell r="F4073">
            <v>2044612</v>
          </cell>
        </row>
        <row r="4074">
          <cell r="C4074">
            <v>4066</v>
          </cell>
          <cell r="D4074">
            <v>2010</v>
          </cell>
          <cell r="E4074" t="str">
            <v>COLLUS POWER CORPORATION</v>
          </cell>
          <cell r="F4074">
            <v>35511108</v>
          </cell>
        </row>
        <row r="4075">
          <cell r="C4075">
            <v>4067</v>
          </cell>
          <cell r="D4075">
            <v>2010</v>
          </cell>
          <cell r="E4075" t="str">
            <v>COOPERATIVE HYDRO EMBRUN INC.</v>
          </cell>
          <cell r="F4075">
            <v>3399475</v>
          </cell>
        </row>
        <row r="4076">
          <cell r="C4076">
            <v>4068</v>
          </cell>
          <cell r="D4076">
            <v>2010</v>
          </cell>
          <cell r="E4076" t="str">
            <v>E.L.K. ENERGY INC.</v>
          </cell>
          <cell r="F4076">
            <v>23194500</v>
          </cell>
        </row>
        <row r="4077">
          <cell r="C4077">
            <v>4069</v>
          </cell>
          <cell r="D4077">
            <v>2010</v>
          </cell>
          <cell r="E4077" t="str">
            <v>ENERSOURCE HYDRO MISSISSAUGA INC.</v>
          </cell>
          <cell r="F4077">
            <v>901847850</v>
          </cell>
        </row>
        <row r="4078">
          <cell r="C4078">
            <v>4070</v>
          </cell>
          <cell r="D4078">
            <v>2010</v>
          </cell>
          <cell r="E4078" t="str">
            <v>ENWIN UTILITIES LTD.</v>
          </cell>
          <cell r="F4078">
            <v>297352672</v>
          </cell>
        </row>
        <row r="4079">
          <cell r="C4079">
            <v>4071</v>
          </cell>
          <cell r="D4079">
            <v>2010</v>
          </cell>
          <cell r="E4079" t="str">
            <v>ERIE THAMES POWERLINES CORPORATION</v>
          </cell>
          <cell r="F4079">
            <v>28928210</v>
          </cell>
        </row>
        <row r="4080">
          <cell r="C4080">
            <v>4072</v>
          </cell>
          <cell r="D4080">
            <v>2010</v>
          </cell>
          <cell r="E4080" t="str">
            <v>ESPANOLA REGIONAL HYDRO DISTRIBUTION CORPORATION</v>
          </cell>
          <cell r="F4080">
            <v>6277589</v>
          </cell>
        </row>
        <row r="4081">
          <cell r="C4081">
            <v>4073</v>
          </cell>
          <cell r="D4081">
            <v>2010</v>
          </cell>
          <cell r="E4081" t="str">
            <v>ESSEX POWERLINES CORPORATION</v>
          </cell>
          <cell r="F4081">
            <v>57348249</v>
          </cell>
        </row>
        <row r="4082">
          <cell r="C4082">
            <v>4074</v>
          </cell>
          <cell r="D4082">
            <v>2010</v>
          </cell>
          <cell r="E4082" t="str">
            <v>FESTIVAL HYDRO INC.</v>
          </cell>
          <cell r="F4082">
            <v>76413520</v>
          </cell>
        </row>
        <row r="4083">
          <cell r="C4083">
            <v>4075</v>
          </cell>
          <cell r="D4083">
            <v>2010</v>
          </cell>
          <cell r="E4083" t="str">
            <v>FORT FRANCES POWER CORPORATION</v>
          </cell>
          <cell r="F4083">
            <v>9514608</v>
          </cell>
        </row>
        <row r="4084">
          <cell r="C4084">
            <v>4076</v>
          </cell>
          <cell r="D4084">
            <v>2010</v>
          </cell>
          <cell r="E4084" t="str">
            <v>GREATER SUDBURY HYDRO INC.</v>
          </cell>
          <cell r="F4084">
            <v>173133069</v>
          </cell>
        </row>
        <row r="4085">
          <cell r="C4085">
            <v>4077</v>
          </cell>
          <cell r="D4085">
            <v>2010</v>
          </cell>
          <cell r="E4085" t="str">
            <v>GRIMSBY POWER INCORPORATED</v>
          </cell>
          <cell r="F4085">
            <v>27878344</v>
          </cell>
        </row>
        <row r="4086">
          <cell r="C4086">
            <v>4078</v>
          </cell>
          <cell r="D4086">
            <v>2010</v>
          </cell>
          <cell r="E4086" t="str">
            <v>GUELPH HYDRO ELECTRIC SYSTEMS INC.</v>
          </cell>
          <cell r="F4086">
            <v>172684225</v>
          </cell>
        </row>
        <row r="4087">
          <cell r="C4087">
            <v>4079</v>
          </cell>
          <cell r="D4087">
            <v>2010</v>
          </cell>
          <cell r="E4087" t="str">
            <v>HALDIMAND COUNTY HYDRO INC.</v>
          </cell>
          <cell r="F4087">
            <v>57413868</v>
          </cell>
        </row>
        <row r="4088">
          <cell r="C4088">
            <v>4080</v>
          </cell>
          <cell r="D4088">
            <v>2010</v>
          </cell>
          <cell r="E4088" t="str">
            <v>HALTON HILLS HYDRO INC.</v>
          </cell>
          <cell r="F4088">
            <v>48319254</v>
          </cell>
        </row>
        <row r="4089">
          <cell r="C4089">
            <v>4081</v>
          </cell>
          <cell r="D4089">
            <v>2010</v>
          </cell>
          <cell r="E4089" t="str">
            <v>HEARST POWER DISTRIBUTION COMPANY LIMITED</v>
          </cell>
          <cell r="F4089">
            <v>3137110</v>
          </cell>
        </row>
        <row r="4090">
          <cell r="C4090">
            <v>4082</v>
          </cell>
          <cell r="D4090">
            <v>2010</v>
          </cell>
          <cell r="E4090" t="str">
            <v>HORIZON UTILITIES CORPORATION</v>
          </cell>
          <cell r="F4090">
            <v>622028745</v>
          </cell>
        </row>
        <row r="4091">
          <cell r="C4091">
            <v>4083</v>
          </cell>
          <cell r="D4091">
            <v>2010</v>
          </cell>
          <cell r="E4091" t="str">
            <v>HYDRO 2000 INC.</v>
          </cell>
          <cell r="F4091">
            <v>985771</v>
          </cell>
        </row>
        <row r="4092">
          <cell r="C4092">
            <v>4084</v>
          </cell>
          <cell r="D4092">
            <v>2010</v>
          </cell>
          <cell r="E4092" t="str">
            <v>HYDRO HAWKESBURY INC.</v>
          </cell>
          <cell r="F4092">
            <v>3423381</v>
          </cell>
        </row>
        <row r="4093">
          <cell r="C4093">
            <v>4085</v>
          </cell>
          <cell r="D4093">
            <v>2010</v>
          </cell>
          <cell r="E4093" t="str">
            <v>HYDRO ONE BRAMPTON NETWORKS INC.</v>
          </cell>
          <cell r="F4093">
            <v>565181345</v>
          </cell>
        </row>
        <row r="4094">
          <cell r="C4094">
            <v>4086</v>
          </cell>
          <cell r="D4094">
            <v>2010</v>
          </cell>
          <cell r="E4094" t="str">
            <v>HYDRO ONE NETWORKS INC.</v>
          </cell>
          <cell r="F4094">
            <v>6842740537</v>
          </cell>
        </row>
        <row r="4095">
          <cell r="C4095">
            <v>4087</v>
          </cell>
          <cell r="D4095">
            <v>2010</v>
          </cell>
          <cell r="E4095" t="str">
            <v>HYDRO ONE REMOTE COMMUNITIES INC.</v>
          </cell>
          <cell r="F4095">
            <v>18029</v>
          </cell>
        </row>
        <row r="4096">
          <cell r="C4096">
            <v>4088</v>
          </cell>
          <cell r="D4096">
            <v>2010</v>
          </cell>
          <cell r="E4096" t="str">
            <v>HYDRO OTTAWA LIMITED</v>
          </cell>
          <cell r="F4096">
            <v>1082238183</v>
          </cell>
        </row>
        <row r="4097">
          <cell r="C4097">
            <v>4089</v>
          </cell>
          <cell r="D4097">
            <v>2010</v>
          </cell>
          <cell r="E4097" t="str">
            <v>INNISFIL HYDRO DISTRIBUTION SYSTEMS LIMITED</v>
          </cell>
          <cell r="F4097">
            <v>52834284</v>
          </cell>
        </row>
        <row r="4098">
          <cell r="C4098">
            <v>4090</v>
          </cell>
          <cell r="D4098">
            <v>2010</v>
          </cell>
          <cell r="E4098" t="str">
            <v>KASHECHEWAN POWER CORPORATION</v>
          </cell>
          <cell r="F4098">
            <v>580707</v>
          </cell>
        </row>
        <row r="4099">
          <cell r="C4099">
            <v>4091</v>
          </cell>
          <cell r="D4099">
            <v>2010</v>
          </cell>
          <cell r="E4099" t="str">
            <v>KENORA HYDRO ELECTRIC CORPORATION LTD.</v>
          </cell>
          <cell r="F4099">
            <v>13722615</v>
          </cell>
        </row>
        <row r="4100">
          <cell r="C4100">
            <v>4092</v>
          </cell>
          <cell r="D4100">
            <v>2010</v>
          </cell>
          <cell r="E4100" t="str">
            <v>KINGSTON HYDRO CORPORATION</v>
          </cell>
          <cell r="F4100">
            <v>45547426</v>
          </cell>
        </row>
        <row r="4101">
          <cell r="C4101">
            <v>4093</v>
          </cell>
          <cell r="D4101">
            <v>2010</v>
          </cell>
          <cell r="E4101" t="str">
            <v>KITCHENER-WILMOT HYDRO INC.</v>
          </cell>
          <cell r="F4101">
            <v>303107471</v>
          </cell>
        </row>
        <row r="4102">
          <cell r="C4102">
            <v>4094</v>
          </cell>
          <cell r="D4102">
            <v>2010</v>
          </cell>
          <cell r="E4102" t="str">
            <v>LAKEFRONT UTILITIES INC.</v>
          </cell>
          <cell r="F4102">
            <v>19452840</v>
          </cell>
        </row>
        <row r="4103">
          <cell r="C4103">
            <v>4095</v>
          </cell>
          <cell r="D4103">
            <v>2010</v>
          </cell>
          <cell r="E4103" t="str">
            <v>LAKELAND POWER DISTRIBUTION LTD.</v>
          </cell>
          <cell r="F4103">
            <v>25278524</v>
          </cell>
        </row>
        <row r="4104">
          <cell r="C4104">
            <v>4096</v>
          </cell>
          <cell r="D4104">
            <v>2010</v>
          </cell>
          <cell r="E4104" t="str">
            <v>LONDON HYDRO INC.</v>
          </cell>
          <cell r="F4104">
            <v>346278135</v>
          </cell>
        </row>
        <row r="4105">
          <cell r="C4105">
            <v>4097</v>
          </cell>
          <cell r="D4105">
            <v>2010</v>
          </cell>
          <cell r="E4105" t="str">
            <v>MIDDLESEX POWER DISTRIBUTION CORPORATION</v>
          </cell>
          <cell r="F4105">
            <v>18916710</v>
          </cell>
        </row>
        <row r="4106">
          <cell r="C4106">
            <v>4098</v>
          </cell>
          <cell r="D4106">
            <v>2010</v>
          </cell>
          <cell r="E4106" t="str">
            <v>MIDLAND POWER UTILITY CORPORATION</v>
          </cell>
          <cell r="F4106">
            <v>21725179</v>
          </cell>
        </row>
        <row r="4107">
          <cell r="C4107">
            <v>4099</v>
          </cell>
          <cell r="D4107">
            <v>2010</v>
          </cell>
          <cell r="E4107" t="str">
            <v>MILTON HYDRO DISTRIBUTION INC.</v>
          </cell>
          <cell r="F4107">
            <v>130372827</v>
          </cell>
        </row>
        <row r="4108">
          <cell r="C4108">
            <v>4100</v>
          </cell>
          <cell r="D4108">
            <v>2010</v>
          </cell>
          <cell r="E4108" t="str">
            <v>NEWMARKET-TAY POWER DISTRIBUTION LTD.</v>
          </cell>
          <cell r="F4108">
            <v>112513398</v>
          </cell>
        </row>
        <row r="4109">
          <cell r="C4109">
            <v>4101</v>
          </cell>
          <cell r="D4109">
            <v>2010</v>
          </cell>
          <cell r="E4109" t="str">
            <v>NIAGARA PENINSULA ENERGY INC.</v>
          </cell>
          <cell r="F4109">
            <v>202771547</v>
          </cell>
        </row>
        <row r="4110">
          <cell r="C4110">
            <v>4102</v>
          </cell>
          <cell r="D4110">
            <v>2010</v>
          </cell>
          <cell r="E4110" t="str">
            <v>NIAGARA-ON-THE-LAKE HYDRO INC.</v>
          </cell>
          <cell r="F4110">
            <v>43571596</v>
          </cell>
        </row>
        <row r="4111">
          <cell r="C4111">
            <v>4103</v>
          </cell>
          <cell r="D4111">
            <v>2010</v>
          </cell>
          <cell r="E4111" t="str">
            <v>NORFOLK POWER DISTRIBUTION INC.</v>
          </cell>
          <cell r="F4111">
            <v>80069327</v>
          </cell>
        </row>
        <row r="4112">
          <cell r="C4112">
            <v>4104</v>
          </cell>
          <cell r="D4112">
            <v>2010</v>
          </cell>
          <cell r="E4112" t="str">
            <v>NORTH BAY HYDRO DISTRIBUTION LIMITED</v>
          </cell>
          <cell r="F4112">
            <v>89416947</v>
          </cell>
        </row>
        <row r="4113">
          <cell r="C4113">
            <v>4105</v>
          </cell>
          <cell r="D4113">
            <v>2010</v>
          </cell>
          <cell r="E4113" t="str">
            <v>NORTHERN ONTARIO WIRES INC.</v>
          </cell>
          <cell r="F4113">
            <v>5550250</v>
          </cell>
        </row>
        <row r="4114">
          <cell r="C4114">
            <v>4106</v>
          </cell>
          <cell r="D4114">
            <v>2010</v>
          </cell>
          <cell r="E4114" t="str">
            <v>OAKVILLE HYDRO ELECTRICITY DISTRIBUTION INC.</v>
          </cell>
          <cell r="F4114">
            <v>206328572</v>
          </cell>
        </row>
        <row r="4115">
          <cell r="C4115">
            <v>4107</v>
          </cell>
          <cell r="D4115">
            <v>2010</v>
          </cell>
          <cell r="E4115" t="str">
            <v>ORANGEVILLE HYDRO LIMITED</v>
          </cell>
          <cell r="F4115">
            <v>32676407</v>
          </cell>
        </row>
        <row r="4116">
          <cell r="C4116">
            <v>4108</v>
          </cell>
          <cell r="D4116">
            <v>2010</v>
          </cell>
          <cell r="E4116" t="str">
            <v>ORILLIA POWER DISTRIBUTION CORPORATION</v>
          </cell>
          <cell r="F4116">
            <v>31164994</v>
          </cell>
        </row>
        <row r="4117">
          <cell r="C4117">
            <v>4109</v>
          </cell>
          <cell r="D4117">
            <v>2010</v>
          </cell>
          <cell r="E4117" t="str">
            <v>OSHAWA PUC NETWORKS INC.</v>
          </cell>
          <cell r="F4117">
            <v>154368482</v>
          </cell>
        </row>
        <row r="4118">
          <cell r="C4118">
            <v>4110</v>
          </cell>
          <cell r="D4118">
            <v>2010</v>
          </cell>
          <cell r="E4118" t="str">
            <v>OTTAWA RIVER POWER CORPORATION</v>
          </cell>
          <cell r="F4118">
            <v>23175171</v>
          </cell>
        </row>
        <row r="4119">
          <cell r="C4119">
            <v>4111</v>
          </cell>
          <cell r="D4119">
            <v>2010</v>
          </cell>
          <cell r="E4119" t="str">
            <v>PARRY SOUND POWER CORPORATION</v>
          </cell>
          <cell r="F4119">
            <v>11610745</v>
          </cell>
        </row>
        <row r="4120">
          <cell r="C4120">
            <v>4112</v>
          </cell>
          <cell r="D4120">
            <v>2010</v>
          </cell>
          <cell r="E4120" t="str">
            <v>PETERBOROUGH DISTRIBUTION INCORPORATED</v>
          </cell>
          <cell r="F4120">
            <v>84594885</v>
          </cell>
        </row>
        <row r="4121">
          <cell r="C4121">
            <v>4113</v>
          </cell>
          <cell r="D4121">
            <v>2010</v>
          </cell>
          <cell r="E4121" t="str">
            <v>CANADIAN NIAGARA POWER INC.</v>
          </cell>
          <cell r="F4121">
            <v>15069273</v>
          </cell>
        </row>
        <row r="4122">
          <cell r="C4122">
            <v>4114</v>
          </cell>
          <cell r="D4122">
            <v>2010</v>
          </cell>
          <cell r="E4122" t="str">
            <v>POWERSTREAM INC.</v>
          </cell>
          <cell r="F4122">
            <v>1421334528</v>
          </cell>
        </row>
        <row r="4123">
          <cell r="C4123">
            <v>4115</v>
          </cell>
          <cell r="D4123">
            <v>2010</v>
          </cell>
          <cell r="E4123" t="str">
            <v>PUC DISTRIBUTION INC.</v>
          </cell>
          <cell r="F4123">
            <v>90503417</v>
          </cell>
        </row>
        <row r="4124">
          <cell r="C4124">
            <v>4116</v>
          </cell>
          <cell r="D4124">
            <v>2010</v>
          </cell>
          <cell r="E4124" t="str">
            <v>RENFREW HYDRO INC.</v>
          </cell>
          <cell r="F4124">
            <v>11502395</v>
          </cell>
        </row>
        <row r="4125">
          <cell r="C4125">
            <v>4117</v>
          </cell>
          <cell r="D4125">
            <v>2010</v>
          </cell>
          <cell r="E4125" t="str">
            <v>RIDEAU ST. LAWRENCE DISTRIBUTION INC.</v>
          </cell>
          <cell r="F4125">
            <v>5766622</v>
          </cell>
        </row>
        <row r="4126">
          <cell r="C4126">
            <v>4118</v>
          </cell>
          <cell r="D4126">
            <v>2010</v>
          </cell>
          <cell r="E4126" t="str">
            <v>SIOUX LOOKOUT HYDRO INC.</v>
          </cell>
          <cell r="F4126">
            <v>7657260</v>
          </cell>
        </row>
        <row r="4127">
          <cell r="C4127">
            <v>4119</v>
          </cell>
          <cell r="D4127">
            <v>2010</v>
          </cell>
          <cell r="E4127" t="str">
            <v>ST. THOMAS ENERGY INC.</v>
          </cell>
          <cell r="F4127">
            <v>46266704</v>
          </cell>
        </row>
        <row r="4128">
          <cell r="C4128">
            <v>4120</v>
          </cell>
          <cell r="D4128">
            <v>2010</v>
          </cell>
          <cell r="E4128" t="str">
            <v>THUNDER BAY HYDRO ELECTRICITY DISTRIBUTION INC.</v>
          </cell>
          <cell r="F4128">
            <v>145628455</v>
          </cell>
        </row>
        <row r="4129">
          <cell r="C4129">
            <v>4121</v>
          </cell>
          <cell r="D4129">
            <v>2010</v>
          </cell>
          <cell r="E4129" t="str">
            <v>TILLSONBURG HYDRO INC.</v>
          </cell>
          <cell r="F4129">
            <v>17317782</v>
          </cell>
        </row>
        <row r="4130">
          <cell r="C4130">
            <v>4122</v>
          </cell>
          <cell r="D4130">
            <v>2010</v>
          </cell>
          <cell r="E4130" t="str">
            <v>TORONTO HYDRO-ELECTRIC SYSTEM LIMITED</v>
          </cell>
          <cell r="F4130">
            <v>4234486399</v>
          </cell>
        </row>
        <row r="4131">
          <cell r="C4131">
            <v>4123</v>
          </cell>
          <cell r="D4131">
            <v>2010</v>
          </cell>
          <cell r="E4131" t="str">
            <v>VERIDIAN CONNECTIONS INC.</v>
          </cell>
          <cell r="F4131">
            <v>352571727</v>
          </cell>
        </row>
        <row r="4132">
          <cell r="C4132">
            <v>4124</v>
          </cell>
          <cell r="D4132">
            <v>2010</v>
          </cell>
          <cell r="E4132" t="str">
            <v>WASAGA DISTRIBUTION INC.</v>
          </cell>
          <cell r="F4132">
            <v>23247088</v>
          </cell>
        </row>
        <row r="4133">
          <cell r="C4133">
            <v>4125</v>
          </cell>
          <cell r="D4133">
            <v>2010</v>
          </cell>
          <cell r="E4133" t="str">
            <v>WATERLOO NORTH HYDRO INC.</v>
          </cell>
          <cell r="F4133">
            <v>233853561</v>
          </cell>
        </row>
        <row r="4134">
          <cell r="C4134">
            <v>4126</v>
          </cell>
          <cell r="D4134">
            <v>2010</v>
          </cell>
          <cell r="E4134" t="str">
            <v>WELLAND HYDRO-ELECTRIC SYSTEM CORP.</v>
          </cell>
          <cell r="F4134">
            <v>47526875</v>
          </cell>
        </row>
        <row r="4135">
          <cell r="C4135">
            <v>4127</v>
          </cell>
          <cell r="D4135">
            <v>2010</v>
          </cell>
          <cell r="E4135" t="str">
            <v>WELLINGTON NORTH POWER INC.</v>
          </cell>
          <cell r="F4135">
            <v>9730582</v>
          </cell>
        </row>
        <row r="4136">
          <cell r="C4136">
            <v>4128</v>
          </cell>
          <cell r="D4136">
            <v>2010</v>
          </cell>
          <cell r="E4136" t="str">
            <v>WEST COAST HURON ENERGY INC.</v>
          </cell>
          <cell r="F4136">
            <v>5818223</v>
          </cell>
        </row>
        <row r="4137">
          <cell r="C4137">
            <v>4129</v>
          </cell>
          <cell r="D4137">
            <v>2010</v>
          </cell>
          <cell r="E4137" t="str">
            <v>WEST PERTH POWER INC.</v>
          </cell>
          <cell r="F4137">
            <v>5045281</v>
          </cell>
        </row>
        <row r="4138">
          <cell r="C4138">
            <v>4130</v>
          </cell>
          <cell r="D4138">
            <v>2010</v>
          </cell>
          <cell r="E4138" t="str">
            <v>WESTARIO POWER INC.</v>
          </cell>
          <cell r="F4138">
            <v>48008934</v>
          </cell>
        </row>
        <row r="4139">
          <cell r="C4139">
            <v>4131</v>
          </cell>
          <cell r="D4139">
            <v>2010</v>
          </cell>
          <cell r="E4139" t="str">
            <v>WHITBY HYDRO ELECTRIC CORPORATION</v>
          </cell>
          <cell r="F4139">
            <v>153097961</v>
          </cell>
        </row>
        <row r="4140">
          <cell r="C4140">
            <v>4132</v>
          </cell>
          <cell r="D4140">
            <v>2010</v>
          </cell>
          <cell r="E4140" t="str">
            <v>WOODSTOCK HYDRO SERVICES INC.</v>
          </cell>
          <cell r="F4140">
            <v>39725525</v>
          </cell>
        </row>
        <row r="4141">
          <cell r="C4141">
            <v>4133</v>
          </cell>
          <cell r="F4141">
            <v>20888119716</v>
          </cell>
        </row>
        <row r="4142">
          <cell r="C4142">
            <v>4134</v>
          </cell>
          <cell r="F4142">
            <v>0</v>
          </cell>
        </row>
        <row r="4143">
          <cell r="C4143">
            <v>4135</v>
          </cell>
          <cell r="F4143">
            <v>0</v>
          </cell>
        </row>
        <row r="4144">
          <cell r="C4144">
            <v>4136</v>
          </cell>
          <cell r="F4144">
            <v>56864</v>
          </cell>
        </row>
        <row r="4145">
          <cell r="C4145">
            <v>4137</v>
          </cell>
          <cell r="F4145">
            <v>0</v>
          </cell>
        </row>
        <row r="4146">
          <cell r="C4146">
            <v>4138</v>
          </cell>
          <cell r="F4146">
            <v>0</v>
          </cell>
        </row>
        <row r="4147">
          <cell r="C4147">
            <v>4139</v>
          </cell>
          <cell r="F4147">
            <v>58540</v>
          </cell>
        </row>
        <row r="4148">
          <cell r="C4148">
            <v>4140</v>
          </cell>
          <cell r="F4148">
            <v>0</v>
          </cell>
        </row>
        <row r="4149">
          <cell r="C4149">
            <v>4141</v>
          </cell>
          <cell r="D4149">
            <v>2011</v>
          </cell>
          <cell r="E4149" t="str">
            <v>ALGOMA POWER INC.</v>
          </cell>
          <cell r="F4149">
            <v>98769272</v>
          </cell>
        </row>
        <row r="4150">
          <cell r="C4150">
            <v>4142</v>
          </cell>
          <cell r="D4150">
            <v>2011</v>
          </cell>
          <cell r="E4150" t="str">
            <v>ATIKOKAN HYDRO INC.</v>
          </cell>
          <cell r="F4150">
            <v>4325846</v>
          </cell>
          <cell r="G4150">
            <v>2367601.52</v>
          </cell>
          <cell r="H4150">
            <v>0.54731525810211457</v>
          </cell>
        </row>
        <row r="4151">
          <cell r="C4151">
            <v>4143</v>
          </cell>
          <cell r="D4151">
            <v>2011</v>
          </cell>
          <cell r="E4151" t="str">
            <v>BLUEWATER POWER DISTRIBUTION CORPORATION</v>
          </cell>
          <cell r="F4151">
            <v>100104708</v>
          </cell>
        </row>
        <row r="4152">
          <cell r="C4152">
            <v>4144</v>
          </cell>
          <cell r="D4152">
            <v>2011</v>
          </cell>
          <cell r="E4152" t="str">
            <v>BRANT COUNTY POWER INC.</v>
          </cell>
          <cell r="F4152">
            <v>27547318</v>
          </cell>
        </row>
        <row r="4153">
          <cell r="C4153">
            <v>4145</v>
          </cell>
          <cell r="D4153">
            <v>2011</v>
          </cell>
          <cell r="E4153" t="str">
            <v>BRANTFORD POWER INC.</v>
          </cell>
          <cell r="F4153">
            <v>93262965</v>
          </cell>
        </row>
        <row r="4154">
          <cell r="C4154">
            <v>4146</v>
          </cell>
          <cell r="D4154">
            <v>2011</v>
          </cell>
          <cell r="E4154" t="str">
            <v>BURLINGTON HYDRO INC.</v>
          </cell>
          <cell r="F4154">
            <v>228355586</v>
          </cell>
        </row>
        <row r="4155">
          <cell r="C4155">
            <v>4147</v>
          </cell>
          <cell r="D4155">
            <v>2011</v>
          </cell>
          <cell r="E4155" t="str">
            <v>CAMBRIDGE AND NORTH DUMFRIES HYDRO INC.</v>
          </cell>
          <cell r="F4155">
            <v>185739842</v>
          </cell>
        </row>
        <row r="4156">
          <cell r="C4156">
            <v>4148</v>
          </cell>
          <cell r="D4156">
            <v>2011</v>
          </cell>
          <cell r="E4156" t="str">
            <v>CANADIAN NIAGARA POWER INC.</v>
          </cell>
          <cell r="F4156">
            <v>84620159</v>
          </cell>
        </row>
        <row r="4157">
          <cell r="C4157">
            <v>4149</v>
          </cell>
          <cell r="D4157">
            <v>2011</v>
          </cell>
          <cell r="E4157" t="str">
            <v>CENTRE WELLINGTON HYDRO LTD.</v>
          </cell>
          <cell r="F4157">
            <v>16505709</v>
          </cell>
        </row>
        <row r="4158">
          <cell r="C4158">
            <v>4150</v>
          </cell>
          <cell r="D4158">
            <v>2011</v>
          </cell>
          <cell r="E4158" t="str">
            <v>CHAPLEAU PUBLIC UTILITIES CORPORATION</v>
          </cell>
          <cell r="F4158">
            <v>2099329</v>
          </cell>
        </row>
        <row r="4159">
          <cell r="C4159">
            <v>4151</v>
          </cell>
          <cell r="D4159">
            <v>2011</v>
          </cell>
          <cell r="E4159" t="str">
            <v>CHATHAM-KENT HYDRO INC.</v>
          </cell>
          <cell r="F4159">
            <v>82439919</v>
          </cell>
        </row>
        <row r="4160">
          <cell r="C4160">
            <v>4152</v>
          </cell>
          <cell r="D4160">
            <v>2011</v>
          </cell>
          <cell r="E4160" t="str">
            <v>COLLUS POWER CORPORATION</v>
          </cell>
          <cell r="F4160">
            <v>36314803</v>
          </cell>
        </row>
        <row r="4161">
          <cell r="C4161">
            <v>4153</v>
          </cell>
          <cell r="D4161">
            <v>2011</v>
          </cell>
          <cell r="E4161" t="str">
            <v>COOPERATIVE HYDRO EMBRUN INC.</v>
          </cell>
          <cell r="F4161">
            <v>3495939</v>
          </cell>
        </row>
        <row r="4162">
          <cell r="C4162">
            <v>4154</v>
          </cell>
          <cell r="D4162">
            <v>2011</v>
          </cell>
          <cell r="E4162" t="str">
            <v>E.L.K. ENERGY INC.</v>
          </cell>
          <cell r="F4162">
            <v>23847803</v>
          </cell>
        </row>
        <row r="4163">
          <cell r="C4163">
            <v>4155</v>
          </cell>
          <cell r="D4163">
            <v>2011</v>
          </cell>
          <cell r="E4163" t="str">
            <v>ENERSOURCE HYDRO MISSISSAUGA INC.</v>
          </cell>
          <cell r="F4163">
            <v>851281141</v>
          </cell>
        </row>
        <row r="4164">
          <cell r="C4164">
            <v>4156</v>
          </cell>
          <cell r="D4164">
            <v>2011</v>
          </cell>
          <cell r="E4164" t="str">
            <v>ENWIN UTILITIES LTD.</v>
          </cell>
          <cell r="F4164">
            <v>307569511</v>
          </cell>
        </row>
        <row r="4165">
          <cell r="C4165">
            <v>4157</v>
          </cell>
          <cell r="D4165">
            <v>2011</v>
          </cell>
          <cell r="E4165" t="str">
            <v>ERIE THAMES POWERLINES CORPORATION</v>
          </cell>
          <cell r="F4165">
            <v>39127395</v>
          </cell>
        </row>
        <row r="4166">
          <cell r="C4166">
            <v>4158</v>
          </cell>
          <cell r="D4166">
            <v>2011</v>
          </cell>
          <cell r="E4166" t="str">
            <v>ESPANOLA REGIONAL HYDRO DISTRIBUTION CORPORATION</v>
          </cell>
          <cell r="F4166">
            <v>6623273</v>
          </cell>
        </row>
        <row r="4167">
          <cell r="C4167">
            <v>4159</v>
          </cell>
          <cell r="D4167">
            <v>2011</v>
          </cell>
          <cell r="E4167" t="str">
            <v>ESSEX POWERLINES CORPORATION</v>
          </cell>
          <cell r="F4167">
            <v>61551451</v>
          </cell>
        </row>
        <row r="4168">
          <cell r="C4168">
            <v>4160</v>
          </cell>
          <cell r="D4168">
            <v>2011</v>
          </cell>
          <cell r="E4168" t="str">
            <v>FESTIVAL HYDRO INC.</v>
          </cell>
          <cell r="F4168">
            <v>79121592</v>
          </cell>
        </row>
        <row r="4169">
          <cell r="C4169">
            <v>4161</v>
          </cell>
          <cell r="D4169">
            <v>2011</v>
          </cell>
          <cell r="E4169" t="str">
            <v>FORT FRANCES POWER CORPORATION</v>
          </cell>
          <cell r="F4169">
            <v>9641056</v>
          </cell>
        </row>
        <row r="4170">
          <cell r="C4170">
            <v>4162</v>
          </cell>
          <cell r="D4170">
            <v>2011</v>
          </cell>
          <cell r="E4170" t="str">
            <v>GREATER SUDBURY HYDRO INC.</v>
          </cell>
          <cell r="F4170">
            <v>179778942</v>
          </cell>
        </row>
        <row r="4171">
          <cell r="C4171">
            <v>4163</v>
          </cell>
          <cell r="D4171">
            <v>2011</v>
          </cell>
          <cell r="E4171" t="str">
            <v>GRIMSBY POWER INCORPORATED</v>
          </cell>
          <cell r="F4171">
            <v>29726957</v>
          </cell>
        </row>
        <row r="4172">
          <cell r="C4172">
            <v>4164</v>
          </cell>
          <cell r="D4172">
            <v>2011</v>
          </cell>
          <cell r="E4172" t="str">
            <v>GUELPH HYDRO ELECTRIC SYSTEMS INC.</v>
          </cell>
          <cell r="F4172">
            <v>187454971</v>
          </cell>
        </row>
        <row r="4173">
          <cell r="C4173">
            <v>4165</v>
          </cell>
          <cell r="D4173">
            <v>2011</v>
          </cell>
          <cell r="E4173" t="str">
            <v>HALDIMAND COUNTY HYDRO INC.</v>
          </cell>
          <cell r="F4173">
            <v>62103134</v>
          </cell>
        </row>
        <row r="4174">
          <cell r="C4174">
            <v>4166</v>
          </cell>
          <cell r="D4174">
            <v>2011</v>
          </cell>
          <cell r="E4174" t="str">
            <v>HALTON HILLS HYDRO INC.</v>
          </cell>
          <cell r="F4174">
            <v>53638647</v>
          </cell>
        </row>
        <row r="4175">
          <cell r="C4175">
            <v>4167</v>
          </cell>
          <cell r="D4175">
            <v>2011</v>
          </cell>
          <cell r="E4175" t="str">
            <v>HEARST POWER DISTRIBUTION COMPANY LIMITED</v>
          </cell>
          <cell r="F4175">
            <v>3156261</v>
          </cell>
        </row>
        <row r="4176">
          <cell r="C4176">
            <v>4168</v>
          </cell>
          <cell r="D4176">
            <v>2011</v>
          </cell>
          <cell r="E4176" t="str">
            <v>HORIZON UTILITIES CORPORATION</v>
          </cell>
          <cell r="F4176">
            <v>634975195</v>
          </cell>
        </row>
        <row r="4177">
          <cell r="C4177">
            <v>4169</v>
          </cell>
          <cell r="D4177">
            <v>2011</v>
          </cell>
          <cell r="E4177" t="str">
            <v>HYDRO 2000 INC.</v>
          </cell>
          <cell r="F4177">
            <v>1047305</v>
          </cell>
        </row>
        <row r="4178">
          <cell r="C4178">
            <v>4170</v>
          </cell>
          <cell r="D4178">
            <v>2011</v>
          </cell>
          <cell r="E4178" t="str">
            <v>HYDRO HAWKESBURY INC.</v>
          </cell>
          <cell r="F4178">
            <v>3604395</v>
          </cell>
        </row>
        <row r="4179">
          <cell r="C4179">
            <v>4171</v>
          </cell>
          <cell r="D4179">
            <v>2011</v>
          </cell>
          <cell r="E4179" t="str">
            <v>HYDRO ONE BRAMPTON NETWORKS INC.</v>
          </cell>
          <cell r="F4179">
            <v>614978944</v>
          </cell>
        </row>
        <row r="4180">
          <cell r="C4180">
            <v>4172</v>
          </cell>
          <cell r="D4180">
            <v>2011</v>
          </cell>
          <cell r="E4180" t="str">
            <v>HYDRO ONE NETWORKS INC.</v>
          </cell>
          <cell r="F4180">
            <v>7299793502</v>
          </cell>
        </row>
        <row r="4181">
          <cell r="C4181">
            <v>4173</v>
          </cell>
          <cell r="D4181">
            <v>2011</v>
          </cell>
          <cell r="E4181" t="str">
            <v>HYDRO ONE REMOTE COMMUNITIES INC.</v>
          </cell>
          <cell r="F4181">
            <v>19485</v>
          </cell>
        </row>
        <row r="4182">
          <cell r="C4182">
            <v>4174</v>
          </cell>
          <cell r="D4182">
            <v>2011</v>
          </cell>
          <cell r="E4182" t="str">
            <v>HYDRO OTTAWA LIMITED</v>
          </cell>
          <cell r="F4182">
            <v>1114924863</v>
          </cell>
        </row>
        <row r="4183">
          <cell r="C4183">
            <v>4175</v>
          </cell>
          <cell r="D4183">
            <v>2011</v>
          </cell>
          <cell r="E4183" t="str">
            <v>INNISFIL HYDRO DISTRIBUTION SYSTEMS LIMITED</v>
          </cell>
          <cell r="F4183">
            <v>56680594</v>
          </cell>
        </row>
        <row r="4184">
          <cell r="C4184">
            <v>4176</v>
          </cell>
          <cell r="D4184">
            <v>2011</v>
          </cell>
          <cell r="E4184" t="str">
            <v>KENORA HYDRO ELECTRIC CORPORATION LTD.</v>
          </cell>
          <cell r="F4184">
            <v>14716337</v>
          </cell>
        </row>
        <row r="4185">
          <cell r="C4185">
            <v>4177</v>
          </cell>
          <cell r="D4185">
            <v>2011</v>
          </cell>
          <cell r="E4185" t="str">
            <v>KINGSTON HYDRO CORPORATION</v>
          </cell>
          <cell r="F4185">
            <v>47809083</v>
          </cell>
        </row>
        <row r="4186">
          <cell r="C4186">
            <v>4178</v>
          </cell>
          <cell r="D4186">
            <v>2011</v>
          </cell>
          <cell r="E4186" t="str">
            <v>KITCHENER-WILMOT HYDRO INC.</v>
          </cell>
          <cell r="F4186">
            <v>316889731</v>
          </cell>
        </row>
        <row r="4187">
          <cell r="C4187">
            <v>4179</v>
          </cell>
          <cell r="D4187">
            <v>2011</v>
          </cell>
          <cell r="E4187" t="str">
            <v>LAKEFRONT UTILITIES INC.</v>
          </cell>
          <cell r="F4187">
            <v>20726462</v>
          </cell>
        </row>
        <row r="4188">
          <cell r="C4188">
            <v>4180</v>
          </cell>
          <cell r="D4188">
            <v>2011</v>
          </cell>
          <cell r="E4188" t="str">
            <v>LAKELAND POWER DISTRIBUTION LTD.</v>
          </cell>
          <cell r="F4188">
            <v>28026863</v>
          </cell>
        </row>
        <row r="4189">
          <cell r="C4189">
            <v>4181</v>
          </cell>
          <cell r="D4189">
            <v>2011</v>
          </cell>
          <cell r="E4189" t="str">
            <v>LONDON HYDRO INC.</v>
          </cell>
          <cell r="F4189">
            <v>394360022</v>
          </cell>
        </row>
        <row r="4190">
          <cell r="C4190">
            <v>4182</v>
          </cell>
          <cell r="D4190">
            <v>2011</v>
          </cell>
          <cell r="E4190" t="str">
            <v>MIDDLESEX POWER DISTRIBUTION CORPORATION</v>
          </cell>
          <cell r="F4190">
            <v>19571821</v>
          </cell>
        </row>
        <row r="4191">
          <cell r="C4191">
            <v>4183</v>
          </cell>
          <cell r="D4191">
            <v>2011</v>
          </cell>
          <cell r="E4191" t="str">
            <v>MIDLAND POWER UTILITY CORPORATION</v>
          </cell>
          <cell r="F4191">
            <v>22725911</v>
          </cell>
        </row>
        <row r="4192">
          <cell r="C4192">
            <v>4184</v>
          </cell>
          <cell r="D4192">
            <v>2011</v>
          </cell>
          <cell r="E4192" t="str">
            <v>MILTON HYDRO DISTRIBUTION INC.</v>
          </cell>
          <cell r="F4192">
            <v>139367770</v>
          </cell>
        </row>
        <row r="4193">
          <cell r="C4193">
            <v>4185</v>
          </cell>
          <cell r="D4193">
            <v>2011</v>
          </cell>
          <cell r="E4193" t="str">
            <v>NEWMARKET-TAY POWER DISTRIBUTION LTD.</v>
          </cell>
          <cell r="F4193">
            <v>114651638</v>
          </cell>
        </row>
        <row r="4194">
          <cell r="C4194">
            <v>4186</v>
          </cell>
          <cell r="D4194">
            <v>2011</v>
          </cell>
          <cell r="E4194" t="str">
            <v>NIAGARA PENINSULA ENERGY INC.</v>
          </cell>
          <cell r="F4194">
            <v>211363655</v>
          </cell>
        </row>
        <row r="4195">
          <cell r="C4195">
            <v>4187</v>
          </cell>
          <cell r="D4195">
            <v>2011</v>
          </cell>
          <cell r="E4195" t="str">
            <v>NIAGARA-ON-THE-LAKE HYDRO INC.</v>
          </cell>
          <cell r="F4195">
            <v>44747584</v>
          </cell>
        </row>
        <row r="4196">
          <cell r="C4196">
            <v>4188</v>
          </cell>
          <cell r="D4196">
            <v>2011</v>
          </cell>
          <cell r="E4196" t="str">
            <v>NORFOLK POWER DISTRIBUTION INC.</v>
          </cell>
          <cell r="F4196">
            <v>84526396</v>
          </cell>
        </row>
        <row r="4197">
          <cell r="C4197">
            <v>4189</v>
          </cell>
          <cell r="D4197">
            <v>2011</v>
          </cell>
          <cell r="E4197" t="str">
            <v>NORTH BAY HYDRO DISTRIBUTION LIMITED</v>
          </cell>
          <cell r="F4197">
            <v>96273340</v>
          </cell>
        </row>
        <row r="4198">
          <cell r="C4198">
            <v>4190</v>
          </cell>
          <cell r="D4198">
            <v>2011</v>
          </cell>
          <cell r="E4198" t="str">
            <v>NORTHERN ONTARIO WIRES INC.</v>
          </cell>
          <cell r="F4198">
            <v>6390847</v>
          </cell>
        </row>
        <row r="4199">
          <cell r="C4199">
            <v>4191</v>
          </cell>
          <cell r="D4199">
            <v>2011</v>
          </cell>
          <cell r="E4199" t="str">
            <v>OAKVILLE HYDRO ELECTRICITY DISTRIBUTION INC.</v>
          </cell>
          <cell r="F4199">
            <v>245240792</v>
          </cell>
        </row>
        <row r="4200">
          <cell r="C4200">
            <v>4192</v>
          </cell>
          <cell r="D4200">
            <v>2011</v>
          </cell>
          <cell r="E4200" t="str">
            <v>ORANGEVILLE HYDRO LIMITED</v>
          </cell>
          <cell r="F4200">
            <v>34323791</v>
          </cell>
        </row>
        <row r="4201">
          <cell r="C4201">
            <v>4193</v>
          </cell>
          <cell r="D4201">
            <v>2011</v>
          </cell>
          <cell r="E4201" t="str">
            <v>ORILLIA POWER DISTRIBUTION CORPORATION</v>
          </cell>
          <cell r="F4201">
            <v>31987515</v>
          </cell>
        </row>
        <row r="4202">
          <cell r="C4202">
            <v>4194</v>
          </cell>
          <cell r="D4202">
            <v>2011</v>
          </cell>
          <cell r="E4202" t="str">
            <v>OSHAWA PUC NETWORKS INC.</v>
          </cell>
          <cell r="F4202">
            <v>164032211</v>
          </cell>
        </row>
        <row r="4203">
          <cell r="C4203">
            <v>4195</v>
          </cell>
          <cell r="D4203">
            <v>2011</v>
          </cell>
          <cell r="E4203" t="str">
            <v>OTTAWA RIVER POWER CORPORATION</v>
          </cell>
          <cell r="F4203">
            <v>24153786</v>
          </cell>
        </row>
        <row r="4204">
          <cell r="C4204">
            <v>4196</v>
          </cell>
          <cell r="D4204">
            <v>2011</v>
          </cell>
          <cell r="E4204" t="str">
            <v>PARRY SOUND POWER CORPORATION</v>
          </cell>
          <cell r="F4204">
            <v>11769444</v>
          </cell>
        </row>
        <row r="4205">
          <cell r="C4205">
            <v>4197</v>
          </cell>
          <cell r="D4205">
            <v>2011</v>
          </cell>
          <cell r="E4205" t="str">
            <v>PETERBOROUGH DISTRIBUTION INCORPORATED</v>
          </cell>
          <cell r="F4205">
            <v>90862951</v>
          </cell>
        </row>
        <row r="4206">
          <cell r="C4206">
            <v>4198</v>
          </cell>
          <cell r="D4206">
            <v>2011</v>
          </cell>
          <cell r="E4206" t="str">
            <v>CANADIAN NIAGARA POWER INC.</v>
          </cell>
          <cell r="F4206">
            <v>16466696</v>
          </cell>
        </row>
        <row r="4207">
          <cell r="C4207">
            <v>4199</v>
          </cell>
          <cell r="D4207">
            <v>2011</v>
          </cell>
          <cell r="E4207" t="str">
            <v>POWERSTREAM INC.</v>
          </cell>
          <cell r="F4207">
            <v>1527035831</v>
          </cell>
        </row>
        <row r="4208">
          <cell r="C4208">
            <v>4200</v>
          </cell>
          <cell r="D4208">
            <v>2011</v>
          </cell>
          <cell r="E4208" t="str">
            <v>PUC DISTRIBUTION INC.</v>
          </cell>
          <cell r="F4208">
            <v>100775720</v>
          </cell>
        </row>
        <row r="4209">
          <cell r="C4209">
            <v>4201</v>
          </cell>
          <cell r="D4209">
            <v>2011</v>
          </cell>
          <cell r="E4209" t="str">
            <v>RENFREW HYDRO INC.</v>
          </cell>
          <cell r="F4209">
            <v>11980475</v>
          </cell>
        </row>
        <row r="4210">
          <cell r="C4210">
            <v>4202</v>
          </cell>
          <cell r="D4210">
            <v>2011</v>
          </cell>
          <cell r="E4210" t="str">
            <v>RIDEAU ST. LAWRENCE DISTRIBUTION INC.</v>
          </cell>
          <cell r="F4210">
            <v>6042525</v>
          </cell>
        </row>
        <row r="4211">
          <cell r="C4211">
            <v>4203</v>
          </cell>
          <cell r="D4211">
            <v>2011</v>
          </cell>
          <cell r="E4211" t="str">
            <v>SIOUX LOOKOUT HYDRO INC.</v>
          </cell>
          <cell r="F4211">
            <v>7978306</v>
          </cell>
        </row>
        <row r="4212">
          <cell r="C4212">
            <v>4204</v>
          </cell>
          <cell r="D4212">
            <v>2011</v>
          </cell>
          <cell r="E4212" t="str">
            <v>ST. THOMAS ENERGY INC.</v>
          </cell>
          <cell r="F4212">
            <v>48148458</v>
          </cell>
        </row>
        <row r="4213">
          <cell r="C4213">
            <v>4205</v>
          </cell>
          <cell r="D4213">
            <v>2011</v>
          </cell>
          <cell r="E4213" t="str">
            <v>THUNDER BAY HYDRO ELECTRICITY DISTRIBUTION INC.</v>
          </cell>
          <cell r="F4213">
            <v>154303155</v>
          </cell>
        </row>
        <row r="4214">
          <cell r="C4214">
            <v>4206</v>
          </cell>
          <cell r="D4214">
            <v>2011</v>
          </cell>
          <cell r="E4214" t="str">
            <v>TILLSONBURG HYDRO INC.</v>
          </cell>
          <cell r="F4214">
            <v>18139037</v>
          </cell>
        </row>
        <row r="4215">
          <cell r="C4215">
            <v>4207</v>
          </cell>
          <cell r="D4215">
            <v>2011</v>
          </cell>
          <cell r="E4215" t="str">
            <v>TORONTO HYDRO-ELECTRIC SYSTEM LIMITED</v>
          </cell>
          <cell r="F4215">
            <v>4669477665</v>
          </cell>
        </row>
        <row r="4216">
          <cell r="C4216">
            <v>4208</v>
          </cell>
          <cell r="D4216">
            <v>2011</v>
          </cell>
          <cell r="E4216" t="str">
            <v>VERIDIAN CONNECTIONS INC.</v>
          </cell>
          <cell r="F4216">
            <v>374577800</v>
          </cell>
        </row>
        <row r="4217">
          <cell r="C4217">
            <v>4209</v>
          </cell>
          <cell r="D4217">
            <v>2011</v>
          </cell>
          <cell r="E4217" t="str">
            <v>WASAGA DISTRIBUTION INC.</v>
          </cell>
          <cell r="F4217">
            <v>24544642</v>
          </cell>
        </row>
        <row r="4218">
          <cell r="C4218">
            <v>4210</v>
          </cell>
          <cell r="D4218">
            <v>2011</v>
          </cell>
          <cell r="E4218" t="str">
            <v>WATERLOO NORTH HYDRO INC.</v>
          </cell>
          <cell r="F4218">
            <v>277720235</v>
          </cell>
        </row>
        <row r="4219">
          <cell r="C4219">
            <v>4211</v>
          </cell>
          <cell r="D4219">
            <v>2011</v>
          </cell>
          <cell r="E4219" t="str">
            <v>WELLAND HYDRO-ELECTRIC SYSTEM CORP.</v>
          </cell>
          <cell r="F4219">
            <v>50026668</v>
          </cell>
        </row>
        <row r="4220">
          <cell r="C4220">
            <v>4212</v>
          </cell>
          <cell r="D4220">
            <v>2011</v>
          </cell>
          <cell r="E4220" t="str">
            <v>WELLINGTON NORTH POWER INC.</v>
          </cell>
          <cell r="F4220">
            <v>10374731</v>
          </cell>
        </row>
        <row r="4221">
          <cell r="C4221">
            <v>4213</v>
          </cell>
          <cell r="D4221">
            <v>2011</v>
          </cell>
          <cell r="E4221" t="str">
            <v>WEST COAST HURON ENERGY INC.</v>
          </cell>
          <cell r="F4221">
            <v>5727425</v>
          </cell>
        </row>
        <row r="4222">
          <cell r="C4222">
            <v>4214</v>
          </cell>
          <cell r="D4222">
            <v>2011</v>
          </cell>
          <cell r="E4222" t="str">
            <v>WESTARIO POWER INC.</v>
          </cell>
          <cell r="F4222">
            <v>51493942</v>
          </cell>
        </row>
        <row r="4223">
          <cell r="C4223">
            <v>4215</v>
          </cell>
          <cell r="D4223">
            <v>2011</v>
          </cell>
          <cell r="E4223" t="str">
            <v>WHITBY HYDRO ELECTRIC CORPORATION</v>
          </cell>
          <cell r="F4223">
            <v>159542384</v>
          </cell>
        </row>
        <row r="4224">
          <cell r="C4224">
            <v>4216</v>
          </cell>
          <cell r="D4224">
            <v>2011</v>
          </cell>
          <cell r="E4224" t="str">
            <v>WOODSTOCK HYDRO SERVICES INC.</v>
          </cell>
          <cell r="F4224">
            <v>44104993</v>
          </cell>
        </row>
      </sheetData>
      <sheetData sheetId="13" refreshError="1"/>
      <sheetData sheetId="14" refreshError="1"/>
      <sheetData sheetId="15" refreshError="1"/>
      <sheetData sheetId="16" refreshError="1"/>
      <sheetData sheetId="17" refreshError="1"/>
      <sheetData sheetId="18">
        <row r="93">
          <cell r="M93">
            <v>95.5</v>
          </cell>
        </row>
      </sheetData>
      <sheetData sheetId="19">
        <row r="106">
          <cell r="W106">
            <v>91.329146341463414</v>
          </cell>
        </row>
      </sheetData>
      <sheetData sheetId="20">
        <row r="108">
          <cell r="M108">
            <v>91.329146341463414</v>
          </cell>
        </row>
      </sheetData>
      <sheetData sheetId="21">
        <row r="95">
          <cell r="M95">
            <v>51.164212860310414</v>
          </cell>
        </row>
      </sheetData>
      <sheetData sheetId="22">
        <row r="2">
          <cell r="B2">
            <v>0</v>
          </cell>
        </row>
      </sheetData>
      <sheetData sheetId="23">
        <row r="7">
          <cell r="E7" t="str">
            <v>PTOT</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Name val="variables"/>
      <sheetName val="2. Smart Meter Investment Data"/>
      <sheetName val="3. HV Data-HV Equipment Owners"/>
      <sheetName val="4. LV Data-Host Distributors"/>
      <sheetName val="lists"/>
      <sheetName val="1815 Balances"/>
    </sheetNames>
    <sheetDataSet>
      <sheetData sheetId="0" refreshError="1">
        <row r="14">
          <cell r="F14" t="str">
            <v>Algoma Power Inc.</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Name val="variables"/>
      <sheetName val="2. Smart Meter Investment Data"/>
      <sheetName val="3. HV Data-HV Equipment Owners"/>
      <sheetName val="4. LV Data-Host Distributors"/>
      <sheetName val="lists"/>
      <sheetName val="1815 Balances"/>
    </sheetNames>
    <sheetDataSet>
      <sheetData sheetId="0" refreshError="1">
        <row r="14">
          <cell r="F14" t="str">
            <v>Bluewater Power Distribution Corporation</v>
          </cell>
        </row>
      </sheetData>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er Group Unit Cost Calc"/>
      <sheetName val="peer group data with H1 and TOR"/>
      <sheetName val="2011 yndx calc"/>
      <sheetName val="2010 yndx calc"/>
      <sheetName val="2009 yndx calc "/>
      <sheetName val="2009-2011 Unit costs"/>
      <sheetName val="Company ranking by unit cost BM"/>
      <sheetName val="peer group calc"/>
      <sheetName val="Left-bottom"/>
      <sheetName val="Right-top"/>
      <sheetName val="Right-bottom"/>
      <sheetName val="Peer groups"/>
      <sheetName val="12 group table"/>
      <sheetName val="6 peer group table"/>
      <sheetName val="Left-bottom chart"/>
      <sheetName val="TFP Calculations"/>
      <sheetName val="BM Database"/>
      <sheetName val="Capital Calculations for TFP"/>
      <sheetName val="Q Capital Data"/>
      <sheetName val="Capital Calculations BM"/>
      <sheetName val="data request responses"/>
      <sheetName val="COMA"/>
      <sheetName val="Aggregate HV charges"/>
      <sheetName val="HV-Related O&amp;M Exp"/>
      <sheetName val="Z variables"/>
      <sheetName val="CNP Plant"/>
      <sheetName val="OM&amp;A Price"/>
      <sheetName val="Q OM&amp;A"/>
      <sheetName val="Output Indexes"/>
      <sheetName val="Q Output"/>
      <sheetName val="Q Business Conditions"/>
      <sheetName val="GDPIPI Ontario"/>
      <sheetName val="Z key"/>
      <sheetName val="embedded dist summary"/>
      <sheetName val="TWA40 0211"/>
    </sheetNames>
    <sheetDataSet>
      <sheetData sheetId="0" refreshError="1">
        <row r="4">
          <cell r="A4" t="str">
            <v>ENERSOURCE HYDRO MISSISSAUGA INC.</v>
          </cell>
          <cell r="B4">
            <v>39751187.478046209</v>
          </cell>
          <cell r="C4">
            <v>-8.2088511345344548E-2</v>
          </cell>
          <cell r="D4" t="str">
            <v>BRANTFORD POWER INC.</v>
          </cell>
          <cell r="E4">
            <v>37081179.829891548</v>
          </cell>
          <cell r="F4">
            <v>-0.1585595139735004</v>
          </cell>
          <cell r="G4" t="str">
            <v>CENTRE WELLINGTON HYDRO LTD.</v>
          </cell>
          <cell r="H4">
            <v>50486278.411016107</v>
          </cell>
          <cell r="I4">
            <v>1.5065519962440623E-2</v>
          </cell>
        </row>
        <row r="5">
          <cell r="A5" t="str">
            <v>ENWIN UTILITIES LTD.</v>
          </cell>
          <cell r="B5">
            <v>41480380.506671302</v>
          </cell>
          <cell r="C5">
            <v>-4.215898350537458E-2</v>
          </cell>
          <cell r="D5" t="str">
            <v>E.L.K. ENERGY INC.</v>
          </cell>
          <cell r="E5">
            <v>44017464.503229409</v>
          </cell>
          <cell r="F5">
            <v>-1.1623984144445698E-3</v>
          </cell>
          <cell r="G5" t="str">
            <v>COLLUS POWER CORPORATION</v>
          </cell>
          <cell r="H5">
            <v>51108225.999345817</v>
          </cell>
          <cell r="I5">
            <v>2.7570255348115826E-2</v>
          </cell>
        </row>
        <row r="6">
          <cell r="A6" t="str">
            <v>HORIZON UTILITIES CORPORATION</v>
          </cell>
          <cell r="B6">
            <v>33331805.582322493</v>
          </cell>
          <cell r="C6">
            <v>-0.23032117471925681</v>
          </cell>
          <cell r="D6" t="str">
            <v>ESSEX POWERLINES CORPORATION</v>
          </cell>
          <cell r="E6">
            <v>51829376.320674591</v>
          </cell>
          <cell r="F6">
            <v>0.17610431495934223</v>
          </cell>
          <cell r="G6" t="str">
            <v>COOPERATIVE HYDRO EMBRUN INC.</v>
          </cell>
          <cell r="H6">
            <v>77988639.027818441</v>
          </cell>
          <cell r="I6">
            <v>0.56802166682704269</v>
          </cell>
        </row>
        <row r="7">
          <cell r="A7" t="str">
            <v>HYDRO ONE BRAMPTON NETWORKS INC.</v>
          </cell>
          <cell r="B7">
            <v>38012939.225483082</v>
          </cell>
          <cell r="C7">
            <v>-0.12222713719250365</v>
          </cell>
          <cell r="D7" t="str">
            <v>FESTIVAL HYDRO INC.</v>
          </cell>
          <cell r="E7">
            <v>43079283.818667859</v>
          </cell>
          <cell r="F7">
            <v>-2.2451451643591892E-2</v>
          </cell>
          <cell r="G7" t="str">
            <v>GRIMSBY POWER INCORPORATED</v>
          </cell>
          <cell r="H7">
            <v>38490822.808299117</v>
          </cell>
          <cell r="I7">
            <v>-0.22611235572548991</v>
          </cell>
        </row>
        <row r="8">
          <cell r="A8" t="str">
            <v>HYDRO ONE NETWORKS INC.</v>
          </cell>
          <cell r="B8">
            <v>73591195.799244985</v>
          </cell>
          <cell r="C8">
            <v>0.69932543839772909</v>
          </cell>
          <cell r="D8" t="str">
            <v>KINGSTON HYDRO CORPORATION</v>
          </cell>
          <cell r="E8">
            <v>32982826.858639326</v>
          </cell>
          <cell r="F8">
            <v>-0.25155871550534403</v>
          </cell>
          <cell r="G8" t="str">
            <v>GUELPH HYDRO ELECTRIC SYSTEMS INC.</v>
          </cell>
          <cell r="H8">
            <v>43500450.880043529</v>
          </cell>
          <cell r="I8">
            <v>-0.12538992413595701</v>
          </cell>
        </row>
        <row r="9">
          <cell r="A9" t="str">
            <v>HYDRO OTTAWA LIMITED</v>
          </cell>
          <cell r="B9">
            <v>40345821.897338338</v>
          </cell>
          <cell r="C9">
            <v>-6.8357556381566875E-2</v>
          </cell>
          <cell r="D9" t="str">
            <v>ORANGEVILLE HYDRO LIMITED</v>
          </cell>
          <cell r="E9">
            <v>55354574.790507875</v>
          </cell>
          <cell r="F9">
            <v>0.25609758182420256</v>
          </cell>
          <cell r="G9" t="str">
            <v>LAKEFRONT UTILITIES INC.</v>
          </cell>
          <cell r="H9">
            <v>47924777.743373483</v>
          </cell>
          <cell r="I9">
            <v>-3.643542423307089E-2</v>
          </cell>
        </row>
        <row r="10">
          <cell r="A10" t="str">
            <v>KITCHENER-WILMOT HYDRO INC.</v>
          </cell>
          <cell r="B10">
            <v>33249560.446607154</v>
          </cell>
          <cell r="C10">
            <v>-0.23222033194571112</v>
          </cell>
          <cell r="D10" t="str">
            <v>OSHAWA PUC NETWORKS INC.</v>
          </cell>
          <cell r="E10">
            <v>37037119.018569</v>
          </cell>
          <cell r="F10">
            <v>-0.15955933519450913</v>
          </cell>
          <cell r="G10" t="str">
            <v>MIDLAND POWER UTILITY CORPORATION</v>
          </cell>
          <cell r="H10">
            <v>59360554.748443127</v>
          </cell>
          <cell r="I10">
            <v>0.19348968209626907</v>
          </cell>
        </row>
        <row r="11">
          <cell r="A11" t="str">
            <v>LONDON HYDRO INC.</v>
          </cell>
          <cell r="B11">
            <v>32708205.569364682</v>
          </cell>
          <cell r="C11">
            <v>-0.24472098646161791</v>
          </cell>
          <cell r="D11" t="str">
            <v>PETERBOROUGH DISTRIBUTION INCORPORATED</v>
          </cell>
          <cell r="E11">
            <v>47946122.784339197</v>
          </cell>
          <cell r="F11">
            <v>8.7986117049571627E-2</v>
          </cell>
          <cell r="G11" t="str">
            <v>NEWMARKET-TAY POWER DISTRIBUTION LTD.</v>
          </cell>
          <cell r="H11">
            <v>40069741.447477661</v>
          </cell>
          <cell r="I11">
            <v>-0.19436698015218465</v>
          </cell>
        </row>
        <row r="12">
          <cell r="A12" t="str">
            <v>POWERSTREAM INC.</v>
          </cell>
          <cell r="B12">
            <v>41092822.54197415</v>
          </cell>
          <cell r="C12">
            <v>-5.110824844272021E-2</v>
          </cell>
          <cell r="D12" t="str">
            <v>TILLSONBURG HYDRO INC.</v>
          </cell>
          <cell r="E12">
            <v>38269240.303189866</v>
          </cell>
          <cell r="F12">
            <v>-0.13160022662970464</v>
          </cell>
          <cell r="G12" t="str">
            <v>ST. THOMAS ENERGY INC.</v>
          </cell>
          <cell r="H12">
            <v>36947872.00325156</v>
          </cell>
          <cell r="I12">
            <v>-0.25713457028548253</v>
          </cell>
        </row>
        <row r="13">
          <cell r="A13" t="str">
            <v>TORONTO HYDRO-ELECTRIC SYSTEM LIMITED</v>
          </cell>
          <cell r="B13">
            <v>56014118.394734323</v>
          </cell>
          <cell r="C13">
            <v>0.29344570724546881</v>
          </cell>
          <cell r="D13" t="str">
            <v>WOODSTOCK HYDRO SERVICES INC.</v>
          </cell>
          <cell r="E13">
            <v>53089710.556999266</v>
          </cell>
          <cell r="F13">
            <v>0.2047036275279783</v>
          </cell>
          <cell r="G13" t="str">
            <v>WASAGA DISTRIBUTION INC.</v>
          </cell>
          <cell r="H13">
            <v>51492288.624786288</v>
          </cell>
          <cell r="I13">
            <v>3.5292130298316286E-2</v>
          </cell>
        </row>
        <row r="14">
          <cell r="A14" t="str">
            <v>VERIDIAN CONNECTIONS INC.</v>
          </cell>
          <cell r="B14">
            <v>46789311.331008933</v>
          </cell>
          <cell r="C14">
            <v>8.0431784350898261E-2</v>
          </cell>
        </row>
        <row r="20">
          <cell r="A20" t="str">
            <v>BRANT COUNTY POWER INC.</v>
          </cell>
          <cell r="B20">
            <v>48302776.297091581</v>
          </cell>
          <cell r="C20">
            <v>4.6351050231945724E-2</v>
          </cell>
          <cell r="D20" t="str">
            <v>CHAPLEAU PUBLIC UTILITIES CORPORATION</v>
          </cell>
          <cell r="E20">
            <v>39701692.306614399</v>
          </cell>
          <cell r="F20">
            <v>-0.20585088880309965</v>
          </cell>
          <cell r="G20" t="str">
            <v>ALGOMA POWER INC.</v>
          </cell>
          <cell r="H20">
            <v>113948443.5025468</v>
          </cell>
          <cell r="I20">
            <v>1.0978386034662262</v>
          </cell>
        </row>
        <row r="21">
          <cell r="A21" t="str">
            <v>BURLINGTON HYDRO INC.</v>
          </cell>
          <cell r="B21">
            <v>36206139.620957106</v>
          </cell>
          <cell r="C21">
            <v>-0.21569037803911842</v>
          </cell>
          <cell r="D21" t="str">
            <v>ENTEGRUS POWERLINES</v>
          </cell>
          <cell r="E21">
            <v>36471578.223085068</v>
          </cell>
          <cell r="F21">
            <v>-0.2704625483940446</v>
          </cell>
          <cell r="G21" t="str">
            <v>ATIKOKAN HYDRO INC.</v>
          </cell>
          <cell r="H21">
            <v>56725011.831178673</v>
          </cell>
          <cell r="I21">
            <v>4.4331242654186087E-2</v>
          </cell>
        </row>
        <row r="22">
          <cell r="A22" t="str">
            <v>CAMBRIDGE AND NORTH DUMFRIES HYDRO INC.</v>
          </cell>
          <cell r="B22">
            <v>34737859.608833656</v>
          </cell>
          <cell r="C22">
            <v>-0.24749675544629973</v>
          </cell>
          <cell r="D22" t="str">
            <v>ESPANOLA REGIONAL HYDRO DISTRIBUTION CORPORATION</v>
          </cell>
          <cell r="E22">
            <v>66658364.037140571</v>
          </cell>
          <cell r="F22">
            <v>0.33336080852944472</v>
          </cell>
          <cell r="G22" t="str">
            <v>BLUEWATER POWER DISTRIBUTION CORPORATION</v>
          </cell>
          <cell r="H22">
            <v>39162445.494403876</v>
          </cell>
          <cell r="I22">
            <v>-0.27900296450766182</v>
          </cell>
        </row>
        <row r="23">
          <cell r="A23" t="str">
            <v>CANADIAN NIAGARA POWER INC.</v>
          </cell>
          <cell r="B23">
            <v>53188192.30238793</v>
          </cell>
          <cell r="C23">
            <v>0.15218058136532675</v>
          </cell>
          <cell r="D23" t="str">
            <v>FORT FRANCES POWER CORPORATION</v>
          </cell>
          <cell r="E23">
            <v>44789087.220283099</v>
          </cell>
          <cell r="F23">
            <v>-0.10408822040610211</v>
          </cell>
          <cell r="G23" t="str">
            <v>ERIE THAMES POWERLINES CORPORATION</v>
          </cell>
          <cell r="H23">
            <v>56934558.145577155</v>
          </cell>
          <cell r="I23">
            <v>4.818907812825627E-2</v>
          </cell>
        </row>
        <row r="24">
          <cell r="A24" t="str">
            <v>HALTON HILLS HYDRO INC.</v>
          </cell>
          <cell r="B24">
            <v>50240894.028802089</v>
          </cell>
          <cell r="C24">
            <v>8.8335210967869199E-2</v>
          </cell>
          <cell r="D24" t="str">
            <v>HEARST POWER DISTRIBUTION COMPANY LIMITED</v>
          </cell>
          <cell r="E24">
            <v>46947846.17805583</v>
          </cell>
          <cell r="F24">
            <v>-6.0906773772454639E-2</v>
          </cell>
          <cell r="G24" t="str">
            <v>GREATER SUDBURY HYDRO INC.</v>
          </cell>
          <cell r="H24">
            <v>46933979.085859738</v>
          </cell>
          <cell r="I24">
            <v>-0.13592577384883339</v>
          </cell>
        </row>
        <row r="25">
          <cell r="A25" t="str">
            <v>INNISFIL HYDRO DISTRIBUTION SYSTEMS LIMITED</v>
          </cell>
          <cell r="B25">
            <v>58365014.830644965</v>
          </cell>
          <cell r="C25">
            <v>0.26432265899642765</v>
          </cell>
          <cell r="D25" t="str">
            <v>HYDRO 2000 INC.</v>
          </cell>
          <cell r="E25">
            <v>57964312.489297181</v>
          </cell>
          <cell r="F25">
            <v>0.15945453632075154</v>
          </cell>
          <cell r="G25" t="str">
            <v>HALDIMAND COUNTY HYDRO INC.</v>
          </cell>
          <cell r="H25">
            <v>43539691.92241738</v>
          </cell>
          <cell r="I25">
            <v>-0.19841602315671539</v>
          </cell>
        </row>
        <row r="26">
          <cell r="A26" t="str">
            <v>MILTON HYDRO DISTRIBUTION INC.</v>
          </cell>
          <cell r="B26">
            <v>48546484.603451103</v>
          </cell>
          <cell r="C26">
            <v>5.1630341855704608E-2</v>
          </cell>
          <cell r="D26" t="str">
            <v>HYDRO HAWKESBURY INC.</v>
          </cell>
          <cell r="E26">
            <v>35933788.926673122</v>
          </cell>
          <cell r="F26">
            <v>-0.2812198956743166</v>
          </cell>
          <cell r="G26" t="str">
            <v>LAKELAND POWER DISTRIBUTION LTD.</v>
          </cell>
          <cell r="H26">
            <v>70795463.142385244</v>
          </cell>
          <cell r="I26">
            <v>0.30337414856436112</v>
          </cell>
        </row>
        <row r="27">
          <cell r="A27" t="str">
            <v>NIAGARA-ON-THE-LAKE HYDRO INC.</v>
          </cell>
          <cell r="B27">
            <v>45072995.809250928</v>
          </cell>
          <cell r="C27">
            <v>-2.3613545274631793E-2</v>
          </cell>
          <cell r="D27" t="str">
            <v>KENORA HYDRO ELECTRIC CORPORATION LTD.</v>
          </cell>
          <cell r="E27">
            <v>41801142.673030429</v>
          </cell>
          <cell r="F27">
            <v>-0.1638557861859368</v>
          </cell>
          <cell r="G27" t="str">
            <v>NIAGARA PENINSULA ENERGY INC.</v>
          </cell>
          <cell r="H27">
            <v>46888458.201888166</v>
          </cell>
          <cell r="I27">
            <v>-0.13676383240166776</v>
          </cell>
        </row>
        <row r="28">
          <cell r="A28" t="str">
            <v>OAKVILLE HYDRO ELECTRICITY DISTRIBUTION INC.</v>
          </cell>
          <cell r="B28">
            <v>47231842.206519842</v>
          </cell>
          <cell r="C28">
            <v>2.3152114346630896E-2</v>
          </cell>
          <cell r="D28" t="str">
            <v>NORTHERN ONTARIO WIRES INC.</v>
          </cell>
          <cell r="E28">
            <v>39196204.861059025</v>
          </cell>
          <cell r="F28">
            <v>-0.2159621052849752</v>
          </cell>
          <cell r="G28" t="str">
            <v>NORFOLK POWER DISTRIBUTION INC.</v>
          </cell>
          <cell r="H28">
            <v>48865910.495023571</v>
          </cell>
          <cell r="I28">
            <v>-0.10035810688634252</v>
          </cell>
        </row>
        <row r="29">
          <cell r="A29" t="str">
            <v>WATERLOO NORTH HYDRO INC.</v>
          </cell>
          <cell r="B29">
            <v>41599533.163341686</v>
          </cell>
          <cell r="C29">
            <v>-9.8856865971860691E-2</v>
          </cell>
          <cell r="D29" t="str">
            <v>ORILLIA POWER DISTRIBUTION CORPORATION</v>
          </cell>
          <cell r="E29">
            <v>49965446.906025849</v>
          </cell>
          <cell r="F29">
            <v>-5.4599827812489878E-4</v>
          </cell>
          <cell r="G29" t="str">
            <v>NORTH BAY HYDRO DISTRIBUTION LIMITED</v>
          </cell>
          <cell r="H29">
            <v>41340243.180268228</v>
          </cell>
          <cell r="I29">
            <v>-0.23890879634253426</v>
          </cell>
        </row>
        <row r="30">
          <cell r="A30" t="str">
            <v>WHITBY HYDRO ELECTRIC CORPORATION</v>
          </cell>
          <cell r="B30">
            <v>44302032.489557736</v>
          </cell>
          <cell r="C30">
            <v>-4.0314413031996142E-2</v>
          </cell>
          <cell r="D30" t="str">
            <v>OTTAWA RIVER POWER CORPORATION</v>
          </cell>
          <cell r="E30">
            <v>69396290.623507768</v>
          </cell>
          <cell r="F30">
            <v>0.38812728921983147</v>
          </cell>
          <cell r="G30" t="str">
            <v>PUC DISTRIBUTION INC.</v>
          </cell>
          <cell r="H30">
            <v>35016855.164206512</v>
          </cell>
          <cell r="I30">
            <v>-0.35532502000506716</v>
          </cell>
        </row>
        <row r="31">
          <cell r="D31" t="str">
            <v>PARRY SOUND POWER CORPORATION</v>
          </cell>
          <cell r="E31">
            <v>57293999.191035986</v>
          </cell>
          <cell r="F31">
            <v>0.14604632424942623</v>
          </cell>
          <cell r="G31" t="str">
            <v>SIOUX LOOKOUT HYDRO INC.</v>
          </cell>
          <cell r="H31">
            <v>62569064.40096283</v>
          </cell>
          <cell r="I31">
            <v>0.15192269984952014</v>
          </cell>
        </row>
        <row r="32">
          <cell r="D32" t="str">
            <v>RENFREW HYDRO INC.</v>
          </cell>
          <cell r="E32">
            <v>77119044.592503086</v>
          </cell>
          <cell r="F32">
            <v>0.5426047899043096</v>
          </cell>
          <cell r="G32" t="str">
            <v>THUNDER BAY HYDRO ELECTRICITY DISTRIBUTION INC.</v>
          </cell>
          <cell r="H32">
            <v>43401768.264088981</v>
          </cell>
          <cell r="I32">
            <v>-0.20095525551372548</v>
          </cell>
        </row>
        <row r="33">
          <cell r="D33" t="str">
            <v>RIDEAU ST. LAWRENCE DISTRIBUTION INC.</v>
          </cell>
          <cell r="E33">
            <v>44399971.015545964</v>
          </cell>
          <cell r="F33">
            <v>-0.11187167421350627</v>
          </cell>
        </row>
        <row r="34">
          <cell r="D34" t="str">
            <v>WELLAND HYDRO-ELECTRIC SYSTEM CORP.</v>
          </cell>
          <cell r="E34">
            <v>33295297.846245836</v>
          </cell>
          <cell r="F34">
            <v>-0.3339973775569513</v>
          </cell>
        </row>
        <row r="35">
          <cell r="D35" t="str">
            <v>WELLINGTON NORTH POWER INC.</v>
          </cell>
          <cell r="E35">
            <v>66963653.787803553</v>
          </cell>
          <cell r="F35">
            <v>0.33946748988383474</v>
          </cell>
        </row>
        <row r="36">
          <cell r="D36" t="str">
            <v>WEST COAST HURON ENERGY INC.</v>
          </cell>
          <cell r="E36">
            <v>36349509.957047127</v>
          </cell>
          <cell r="F36">
            <v>-0.27290426811296015</v>
          </cell>
        </row>
        <row r="37">
          <cell r="D37" t="str">
            <v>WESTARIO POWER INC.</v>
          </cell>
          <cell r="E37">
            <v>55622140.600852825</v>
          </cell>
          <cell r="F37">
            <v>0.11260429857487679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NY_DRILL_TrialBalance_(540"/>
      <sheetName val="Lists"/>
      <sheetName val="Review 1"/>
      <sheetName val="summary8902"/>
      <sheetName val="summary02 (scratch)"/>
      <sheetName val="panel"/>
      <sheetName val="panel (plant add chk)"/>
      <sheetName val="plant add chk"/>
      <sheetName val="Retirements 40"/>
      <sheetName val="TWA40 0211"/>
      <sheetName val="TWA40 02"/>
      <sheetName val="TWA40 89"/>
      <sheetName val="plant8911"/>
      <sheetName val="data0211"/>
      <sheetName val="PEG_ Gross Plant"/>
      <sheetName val="PEG_Accumulated Amortization"/>
      <sheetName val="2011 data "/>
      <sheetName val="2010 data"/>
      <sheetName val="2009 data"/>
      <sheetName val="2008 data"/>
      <sheetName val="2007 data"/>
      <sheetName val="2006 data"/>
      <sheetName val="2005 data"/>
      <sheetName val="2004 data"/>
      <sheetName val="2003 data"/>
      <sheetName val="2002 data"/>
      <sheetName val="2001 data"/>
      <sheetName val="2000 data"/>
      <sheetName val="OEB 2001 Electricity Distributo"/>
      <sheetName val="OEB 2001 Electricity Distri (2)"/>
      <sheetName val="OEB 2000 Electricity Distributo"/>
      <sheetName val="OEB 2000 Electricity Distri (2)"/>
      <sheetName val="Cost per Customer"/>
      <sheetName val="Labor Price index CANSIM table"/>
      <sheetName val="GDP-IPI 2002-2006"/>
      <sheetName val="GDP-IPI 2007-2011"/>
      <sheetName val="Definition of Terms"/>
    </sheetNames>
    <sheetDataSet>
      <sheetData sheetId="0" refreshError="1">
        <row r="5">
          <cell r="A5" t="str">
            <v>AILSA CRAIG HYDRO ELECTRIC SYSTEM</v>
          </cell>
          <cell r="B5" t="str">
            <v>HYDRO ONE NETWORKS INC.</v>
          </cell>
          <cell r="D5">
            <v>-11297</v>
          </cell>
        </row>
        <row r="6">
          <cell r="A6" t="str">
            <v>AJAX HYDRO-ELECTRIC COMMISSION</v>
          </cell>
          <cell r="B6" t="str">
            <v>VERIDIAN CONNECTIONS INC.</v>
          </cell>
          <cell r="D6">
            <v>-1214160</v>
          </cell>
        </row>
        <row r="7">
          <cell r="A7" t="str">
            <v>ALLISTON</v>
          </cell>
          <cell r="B7" t="str">
            <v>POWERSTREAM INC.</v>
          </cell>
          <cell r="D7">
            <v>-113415</v>
          </cell>
        </row>
        <row r="8">
          <cell r="A8" t="str">
            <v>ALVINSTON PUBLIC UTILITIES COMMISSION</v>
          </cell>
          <cell r="B8" t="str">
            <v>BLUEWATER POWER DISTRIBUTION CORPORATION</v>
          </cell>
          <cell r="D8">
            <v>-13792</v>
          </cell>
        </row>
        <row r="9">
          <cell r="A9" t="str">
            <v>ANCASTER HYDRO-ELECTRIC COMMISSION</v>
          </cell>
          <cell r="B9" t="str">
            <v>HORIZON UTILITIES CORPORATION</v>
          </cell>
          <cell r="D9">
            <v>-296080</v>
          </cell>
        </row>
        <row r="10">
          <cell r="A10" t="str">
            <v>ARKONA HYDRO ELECTRIC COMMISSION</v>
          </cell>
          <cell r="B10" t="str">
            <v>HYDRO ONE NETWORKS INC.</v>
          </cell>
          <cell r="D10">
            <v>-512</v>
          </cell>
        </row>
        <row r="11">
          <cell r="A11" t="str">
            <v>ARNPRIOR HYDRO ELECTRIC COMMISSION</v>
          </cell>
          <cell r="B11" t="str">
            <v>HYDRO ONE NETWORKS INC.</v>
          </cell>
          <cell r="D11">
            <v>-55356</v>
          </cell>
        </row>
        <row r="12">
          <cell r="A12" t="str">
            <v>ASPHODEL-NORWOOD DISTRIBUTION INCORPORATED</v>
          </cell>
          <cell r="B12" t="str">
            <v>PETERBOROUGH DISTRIBUTION INCORPORATED</v>
          </cell>
          <cell r="D12">
            <v>-56817</v>
          </cell>
        </row>
        <row r="13">
          <cell r="A13" t="str">
            <v>ATIKOKAN HYDRO INC.</v>
          </cell>
          <cell r="B13" t="str">
            <v>ATIKOKAN HYDRO INC.</v>
          </cell>
          <cell r="D13">
            <v>-138338</v>
          </cell>
        </row>
        <row r="14">
          <cell r="A14" t="str">
            <v>AURORA HYDRO CONNECTIONS LIMITED</v>
          </cell>
          <cell r="B14" t="str">
            <v>POWERSTREAM INC.</v>
          </cell>
          <cell r="D14">
            <v>-1064644</v>
          </cell>
        </row>
        <row r="15">
          <cell r="A15" t="str">
            <v>AYLMER PUBLIC UTILITIES COMMISSION</v>
          </cell>
          <cell r="B15" t="str">
            <v>ERIE THAMES POWERLINES CORPORATION</v>
          </cell>
          <cell r="D15">
            <v>-78534</v>
          </cell>
        </row>
        <row r="16">
          <cell r="A16" t="str">
            <v>BATH HYDRO</v>
          </cell>
          <cell r="B16" t="str">
            <v>HYDRO ONE NETWORKS INC.</v>
          </cell>
          <cell r="D16">
            <v>-14356</v>
          </cell>
        </row>
        <row r="17">
          <cell r="A17" t="str">
            <v>BEACHBURG HYDRO</v>
          </cell>
          <cell r="B17" t="str">
            <v>OTTAWA RIVER POWER CORPORATION</v>
          </cell>
          <cell r="D17">
            <v>-11615</v>
          </cell>
        </row>
        <row r="18">
          <cell r="A18" t="str">
            <v>BEETON</v>
          </cell>
          <cell r="B18" t="str">
            <v>POWERSTREAM INC.</v>
          </cell>
          <cell r="D18">
            <v>-1224</v>
          </cell>
        </row>
        <row r="19">
          <cell r="A19" t="str">
            <v>BELLEVILLE ELECTRIC CORPORATION</v>
          </cell>
          <cell r="B19" t="str">
            <v>VERIDIAN CONNECTIONS INC.</v>
          </cell>
          <cell r="D19">
            <v>-257617</v>
          </cell>
        </row>
        <row r="20">
          <cell r="A20" t="str">
            <v>BLANDFORD-BLENHEIM PUBLIC UTILITIES COMMISSION</v>
          </cell>
          <cell r="B20" t="str">
            <v>HYDRO ONE NETWORKS INC.</v>
          </cell>
          <cell r="D20">
            <v>-8118</v>
          </cell>
        </row>
        <row r="21">
          <cell r="A21" t="str">
            <v>BLUE MOUNTAINS HYDRO SERVICES COMPANY INC.</v>
          </cell>
          <cell r="B21" t="str">
            <v>COLLUS POWER CORP.</v>
          </cell>
          <cell r="D21">
            <v>-61159</v>
          </cell>
        </row>
        <row r="22">
          <cell r="A22" t="str">
            <v>BLYTH HYDRO ELECTRIC COMMISSION</v>
          </cell>
          <cell r="B22" t="str">
            <v>HYDRO ONE NETWORKS INC.</v>
          </cell>
          <cell r="D22">
            <v>-21600</v>
          </cell>
        </row>
        <row r="23">
          <cell r="A23" t="str">
            <v>BOARD OF LIGHT &amp; HEAT COMM. OF THE CITY OF GUELPH</v>
          </cell>
          <cell r="B23" t="str">
            <v>GUELPH HYDRO ELECTRIC SYSTEMS INC.</v>
          </cell>
          <cell r="D23">
            <v>-3280287</v>
          </cell>
        </row>
        <row r="24">
          <cell r="A24" t="str">
            <v>BOBCAYGEON HYDRO ELECTRIC COMMISSION</v>
          </cell>
          <cell r="B24" t="str">
            <v>HYDRO ONE NETWORKS INC.</v>
          </cell>
          <cell r="D24">
            <v>-30357</v>
          </cell>
        </row>
        <row r="25">
          <cell r="A25" t="str">
            <v>BRADFORD WEST GWILLIMBURY PUBLIC UTILITIES COMMISSION</v>
          </cell>
          <cell r="B25" t="str">
            <v>POWERSTREAM INC.</v>
          </cell>
          <cell r="D25">
            <v>-482271</v>
          </cell>
        </row>
        <row r="26">
          <cell r="A26" t="str">
            <v>BRIGHTON DISTRIBUTION INC.</v>
          </cell>
          <cell r="B26" t="str">
            <v>HYDRO ONE NETWORKS INC.</v>
          </cell>
          <cell r="D26">
            <v>-84276</v>
          </cell>
        </row>
        <row r="27">
          <cell r="A27" t="str">
            <v>BROCK HYDRO-ELECTRIC COMMISSION</v>
          </cell>
          <cell r="B27" t="str">
            <v>VERIDIAN CONNECTIONS INC.</v>
          </cell>
          <cell r="D27">
            <v>-118719</v>
          </cell>
        </row>
        <row r="28">
          <cell r="A28" t="str">
            <v>BROCKVILLE UTILITIES INCORPORATED</v>
          </cell>
          <cell r="B28" t="str">
            <v>HYDRO ONE NETWORKS INC.</v>
          </cell>
          <cell r="D28">
            <v>-454703</v>
          </cell>
        </row>
        <row r="29">
          <cell r="A29" t="str">
            <v>BRUSSELS PUBLIC UTILITIES COMMISSION</v>
          </cell>
          <cell r="B29" t="str">
            <v>FESTIVAL HYDRO INC.</v>
          </cell>
          <cell r="D29">
            <v>-7778</v>
          </cell>
        </row>
        <row r="30">
          <cell r="A30" t="str">
            <v>BURK'S FALLS HYDRO ELECTRIC COMMISSION</v>
          </cell>
          <cell r="B30" t="str">
            <v>LAKELAND POWER DISTRIBUTION LTD.</v>
          </cell>
          <cell r="D30">
            <v>-42691</v>
          </cell>
        </row>
        <row r="31">
          <cell r="A31" t="str">
            <v>BURLINGTON HYDRO INC.</v>
          </cell>
          <cell r="B31" t="str">
            <v>BURLINGTON HYDRO INC.</v>
          </cell>
          <cell r="D31">
            <v>-4699681</v>
          </cell>
        </row>
        <row r="32">
          <cell r="A32" t="str">
            <v>CALEDON HYDRO CORPORATION</v>
          </cell>
          <cell r="B32" t="str">
            <v>HYDRO ONE NETWORKS INC.</v>
          </cell>
          <cell r="D32">
            <v>-1025158</v>
          </cell>
        </row>
        <row r="33">
          <cell r="A33" t="str">
            <v>CAMBRIDGE AND NORTH DUMFRIES HYDRO INC.</v>
          </cell>
          <cell r="B33" t="str">
            <v>CAMBRIDGE AND NORTH DUMFRIES HYDRO INC.</v>
          </cell>
          <cell r="D33">
            <v>-2213124</v>
          </cell>
        </row>
        <row r="34">
          <cell r="A34" t="str">
            <v>CAPREOL HYDRO ELECTRIC COMMISSION</v>
          </cell>
          <cell r="B34" t="str">
            <v>GREATER SUDBURY HYDRO INC.</v>
          </cell>
          <cell r="D34">
            <v>-158031</v>
          </cell>
        </row>
        <row r="35">
          <cell r="A35" t="str">
            <v>CASSELMAN HYDRO INC.</v>
          </cell>
          <cell r="B35" t="str">
            <v>HYDRO OTTAWA LIMITED</v>
          </cell>
          <cell r="D35">
            <v>-32757</v>
          </cell>
        </row>
        <row r="36">
          <cell r="A36" t="str">
            <v>CAVAN-MILLBROOK-NORTH MONAGHAN PUBLIC UTILITIES COMMISSION</v>
          </cell>
          <cell r="B36" t="str">
            <v>HYDRO ONE NETWORKS INC.</v>
          </cell>
          <cell r="D36">
            <v>-32841</v>
          </cell>
        </row>
        <row r="37">
          <cell r="A37" t="str">
            <v>CENTRE HASTINGS HYDRO ELECTRIC COMMISSION</v>
          </cell>
          <cell r="B37" t="str">
            <v>HYDRO ONE NETWORKS INC.</v>
          </cell>
          <cell r="D37">
            <v>-12753</v>
          </cell>
        </row>
        <row r="38">
          <cell r="A38" t="str">
            <v>CHALK RIVER HYDRO</v>
          </cell>
          <cell r="B38" t="str">
            <v>HYDRO ONE NETWORKS INC.</v>
          </cell>
          <cell r="D38">
            <v>-14160</v>
          </cell>
        </row>
        <row r="39">
          <cell r="A39" t="str">
            <v>CHAPLEAU PUBLIC UTILITIES CORPORATION</v>
          </cell>
          <cell r="B39" t="str">
            <v>CHAPLEAU PUBLIC UTILITIES CORPORATION</v>
          </cell>
          <cell r="D39">
            <v>-8179</v>
          </cell>
        </row>
        <row r="40">
          <cell r="A40" t="str">
            <v>CITY OF DRYDEN HYDRO ELECTRIC COMMISSION</v>
          </cell>
          <cell r="B40" t="str">
            <v>HYDRO ONE NETWORKS INC.</v>
          </cell>
          <cell r="D40">
            <v>-71382</v>
          </cell>
        </row>
        <row r="41">
          <cell r="A41" t="str">
            <v>CLARINGTON HYDRO-ELECTRIC COMMISSION</v>
          </cell>
          <cell r="B41" t="str">
            <v>VERIDIAN CONNECTIONS INC.</v>
          </cell>
          <cell r="D41">
            <v>-719052</v>
          </cell>
        </row>
        <row r="42">
          <cell r="A42" t="str">
            <v>CLINTON POWER CORPORATION</v>
          </cell>
          <cell r="B42" t="str">
            <v>ERIE THAMES POWERLINES CORPORATION</v>
          </cell>
          <cell r="D42">
            <v>-15123</v>
          </cell>
        </row>
        <row r="43">
          <cell r="A43" t="str">
            <v>COBDEN HYDRO</v>
          </cell>
          <cell r="B43" t="str">
            <v>HYDRO ONE NETWORKS INC.</v>
          </cell>
          <cell r="D43">
            <v>-7778</v>
          </cell>
        </row>
        <row r="44">
          <cell r="A44" t="str">
            <v>COLBORNE PUBLIC UTILITIES COMMISSION</v>
          </cell>
          <cell r="B44" t="str">
            <v>LAKEFRONT UTILITIES INC.</v>
          </cell>
          <cell r="D44">
            <v>-16834</v>
          </cell>
        </row>
        <row r="45">
          <cell r="A45" t="str">
            <v>COTTAM HYDRO-ELECTRIC SYSTEM</v>
          </cell>
          <cell r="B45" t="str">
            <v>E.L.K. ENERGY INC.</v>
          </cell>
          <cell r="D45">
            <v>-148231</v>
          </cell>
        </row>
        <row r="46">
          <cell r="A46" t="str">
            <v>DASHWOOD HYDRO-ELECTRIC SYSTEM</v>
          </cell>
          <cell r="B46" t="str">
            <v>FESTIVAL HYDRO INC.</v>
          </cell>
          <cell r="D46">
            <v>-129</v>
          </cell>
        </row>
        <row r="47">
          <cell r="A47" t="str">
            <v>DEEP RIVER HYDRO</v>
          </cell>
          <cell r="B47" t="str">
            <v>HYDRO ONE NETWORKS INC.</v>
          </cell>
          <cell r="D47">
            <v>-229875</v>
          </cell>
        </row>
        <row r="48">
          <cell r="A48" t="str">
            <v>DELHI HYDRO-ELECTRIC COMMISSION</v>
          </cell>
          <cell r="B48" t="str">
            <v>NORFOLK POWER DISTRIBUTION INC.</v>
          </cell>
          <cell r="D48">
            <v>-20713</v>
          </cell>
        </row>
        <row r="49">
          <cell r="A49" t="str">
            <v>DESERONTO PUBLIC UTILITIES COMMISSION</v>
          </cell>
          <cell r="B49" t="str">
            <v>HYDRO ONE NETWORKS INC.</v>
          </cell>
          <cell r="D49">
            <v>-7940</v>
          </cell>
        </row>
        <row r="50">
          <cell r="A50" t="str">
            <v>DRESDEN UTILITIES COMMISSION</v>
          </cell>
          <cell r="B50" t="str">
            <v>CHATHAM-KENT HYDRO INC.</v>
          </cell>
          <cell r="D50">
            <v>-33135</v>
          </cell>
        </row>
        <row r="51">
          <cell r="A51" t="str">
            <v>DUNDALK HYDRO ELECTRIC SYSTEM</v>
          </cell>
          <cell r="B51" t="str">
            <v>HYDRO ONE NETWORKS INC.</v>
          </cell>
          <cell r="D51">
            <v>-2020</v>
          </cell>
        </row>
        <row r="52">
          <cell r="A52" t="str">
            <v>DUNDAS HYDRO-ELECTRIC COMMISSION</v>
          </cell>
          <cell r="B52" t="str">
            <v>HORIZON UTILITIES CORPORATION</v>
          </cell>
          <cell r="D52">
            <v>-490989</v>
          </cell>
        </row>
        <row r="53">
          <cell r="A53" t="str">
            <v>DUNNVILLE HYDRO ELECTRIC COMMISSION</v>
          </cell>
          <cell r="B53" t="str">
            <v>HALDIMAND COUNTY HYDRO INC.</v>
          </cell>
          <cell r="D53">
            <v>-141195</v>
          </cell>
        </row>
        <row r="54">
          <cell r="A54" t="str">
            <v>DURHAM HYDRO ELECTRIC COMMISSION</v>
          </cell>
          <cell r="B54" t="str">
            <v>HYDRO ONE NETWORKS INC.</v>
          </cell>
          <cell r="D54">
            <v>-11586</v>
          </cell>
        </row>
        <row r="55">
          <cell r="A55" t="str">
            <v>DUTTON HYDRO LIMITED</v>
          </cell>
          <cell r="B55" t="str">
            <v>MIDDLESEX POWER DISTRIBUTION CORPORATION</v>
          </cell>
          <cell r="D55">
            <v>-4834</v>
          </cell>
        </row>
        <row r="56">
          <cell r="A56" t="str">
            <v>EAST ZORRA-TAVISTOCK PUBLIC UTILITY COMMISSION</v>
          </cell>
          <cell r="B56" t="str">
            <v>ERIE THAMES POWERLINES CORPORATION</v>
          </cell>
          <cell r="D56">
            <v>-38969</v>
          </cell>
        </row>
        <row r="57">
          <cell r="A57" t="str">
            <v>ELMWOOD HYDRO-ELECTRIC SYSTEM</v>
          </cell>
          <cell r="B57" t="str">
            <v>WESTARIO POWER INC.</v>
          </cell>
          <cell r="D57">
            <v>-234</v>
          </cell>
        </row>
        <row r="58">
          <cell r="A58" t="str">
            <v>EMBRUN COOPERATIVE HYDRO INC.</v>
          </cell>
          <cell r="B58" t="str">
            <v>COOPERATIVE HYDRO EMBRUN INC.</v>
          </cell>
          <cell r="D58">
            <v>-30195</v>
          </cell>
        </row>
        <row r="59">
          <cell r="A59" t="str">
            <v>ERIN HYDRO ELECTRIC COMMISSION</v>
          </cell>
          <cell r="B59" t="str">
            <v>HYDRO ONE NETWORKS INC.</v>
          </cell>
          <cell r="D59">
            <v>-228679</v>
          </cell>
        </row>
        <row r="60">
          <cell r="A60" t="str">
            <v>ESSEX HYDRO-ELECTRIC COMMISSION</v>
          </cell>
          <cell r="B60" t="str">
            <v>E.L.K. ENERGY INC.</v>
          </cell>
          <cell r="D60">
            <v>-199203</v>
          </cell>
        </row>
        <row r="61">
          <cell r="A61" t="str">
            <v>FENELON FALLS BOARD OF WATER, LIGHT AND POWER COMMISSIONERS</v>
          </cell>
          <cell r="B61" t="str">
            <v>HYDRO ONE NETWORKS INC.</v>
          </cell>
          <cell r="D61">
            <v>-14194</v>
          </cell>
        </row>
        <row r="62">
          <cell r="A62" t="str">
            <v>FLAMBOROUGH HYDRO ELECTRIC COMMISSION</v>
          </cell>
          <cell r="B62" t="str">
            <v>HORIZON UTILITIES CORPORATION</v>
          </cell>
          <cell r="D62">
            <v>-84589</v>
          </cell>
        </row>
        <row r="63">
          <cell r="A63" t="str">
            <v>FOREST PUBLIC UTILITIES COMMISSION</v>
          </cell>
          <cell r="B63" t="str">
            <v>HYDRO ONE NETWORKS INC.</v>
          </cell>
          <cell r="D63">
            <v>-14335</v>
          </cell>
        </row>
        <row r="64">
          <cell r="A64" t="str">
            <v>GEORGINA HYDRO ELECTRIC COMMISSION</v>
          </cell>
          <cell r="B64" t="str">
            <v>HYDRO ONE NETWORKS INC.</v>
          </cell>
          <cell r="D64">
            <v>-219735</v>
          </cell>
        </row>
        <row r="65">
          <cell r="A65" t="str">
            <v>GLENCOE PUBLIC UTILITIES COMMISSION</v>
          </cell>
          <cell r="B65" t="str">
            <v>HYDRO ONE NETWORKS INC.</v>
          </cell>
          <cell r="D65">
            <v>-31325</v>
          </cell>
        </row>
        <row r="66">
          <cell r="A66" t="str">
            <v>GOULBOURN HYDRO ELECTRIC COMMISSION</v>
          </cell>
          <cell r="B66" t="str">
            <v>HYDRO OTTAWA LIMITED</v>
          </cell>
          <cell r="D66">
            <v>-129459</v>
          </cell>
        </row>
        <row r="67">
          <cell r="A67" t="str">
            <v>GRAND BEND PUBLIC UTILITIES COMMISSION</v>
          </cell>
          <cell r="B67" t="str">
            <v>HYDRO ONE NETWORKS INC.</v>
          </cell>
          <cell r="D67">
            <v>-31267</v>
          </cell>
        </row>
        <row r="68">
          <cell r="A68" t="str">
            <v>GRAND VALLEY ENERGY INC.</v>
          </cell>
          <cell r="B68" t="str">
            <v>ORANGEVILLE HYDRO LIMITED</v>
          </cell>
          <cell r="D68">
            <v>-11046</v>
          </cell>
        </row>
        <row r="69">
          <cell r="A69" t="str">
            <v>GRAVENHURST HYDRO ELECTRIC INC.</v>
          </cell>
          <cell r="B69" t="str">
            <v>VERIDIAN CONNECTIONS INC.</v>
          </cell>
          <cell r="D69">
            <v>-71431</v>
          </cell>
        </row>
        <row r="70">
          <cell r="A70" t="str">
            <v>GRIMSBY POWER INCORPORATED</v>
          </cell>
          <cell r="B70" t="str">
            <v>GRIMSBY POWER INCORPORATED</v>
          </cell>
          <cell r="D70">
            <v>-107612</v>
          </cell>
        </row>
        <row r="71">
          <cell r="A71" t="str">
            <v>GUELPH/ERAMOSA HYDRO-ELECTRIC COMMISSION</v>
          </cell>
          <cell r="B71" t="str">
            <v>GUELPH HYDRO ELECTRIC SYSTEMS INC.</v>
          </cell>
          <cell r="D71">
            <v>-12633</v>
          </cell>
        </row>
        <row r="72">
          <cell r="A72" t="str">
            <v>HALDIMAND HYDRO-ELECTRIC COMMISSION</v>
          </cell>
          <cell r="B72" t="str">
            <v>HALDIMAND COUNTY HYDRO INC.</v>
          </cell>
          <cell r="D72">
            <v>-189717</v>
          </cell>
        </row>
        <row r="73">
          <cell r="A73" t="str">
            <v>HALTON HILLS HYDRO INC.</v>
          </cell>
          <cell r="B73" t="str">
            <v>HALTON HILLS HYDRO INC.</v>
          </cell>
          <cell r="D73">
            <v>-657710</v>
          </cell>
        </row>
        <row r="74">
          <cell r="A74" t="str">
            <v>HAMILTON HYDRO INC.</v>
          </cell>
          <cell r="B74" t="str">
            <v>HORIZON UTILITIES CORPORATION</v>
          </cell>
          <cell r="D74">
            <v>-1968216</v>
          </cell>
        </row>
        <row r="75">
          <cell r="A75" t="str">
            <v>HANOVER ELECTRIC SERVICES INC.</v>
          </cell>
          <cell r="B75" t="str">
            <v>WESTARIO POWER INC.</v>
          </cell>
          <cell r="D75">
            <v>-23479</v>
          </cell>
        </row>
        <row r="76">
          <cell r="A76" t="str">
            <v>HASTINGS PUBLIC UTILITIES</v>
          </cell>
          <cell r="B76" t="str">
            <v>HYDRO ONE NETWORKS INC.</v>
          </cell>
          <cell r="D76">
            <v>-2979</v>
          </cell>
        </row>
        <row r="77">
          <cell r="A77" t="str">
            <v>HAVELOCK-BELMONT-METHUEN HYDRO ELECTRIC COMMISSION</v>
          </cell>
          <cell r="B77" t="str">
            <v>HYDRO ONE NETWORKS INC.</v>
          </cell>
          <cell r="D77">
            <v>-13956</v>
          </cell>
        </row>
        <row r="78">
          <cell r="A78" t="str">
            <v>HEARST POWER DISTRIBUTION COMPANY LIMITED</v>
          </cell>
          <cell r="B78" t="str">
            <v>HEARST POWER DISTRIBUTION COMPANY LIMITED</v>
          </cell>
          <cell r="D78">
            <v>-78090</v>
          </cell>
        </row>
        <row r="79">
          <cell r="A79" t="str">
            <v>HENSALL PUBLIC UTILITIES COMMISSION</v>
          </cell>
          <cell r="B79" t="str">
            <v>FESTIVAL HYDRO INC.</v>
          </cell>
          <cell r="D79">
            <v>-13612</v>
          </cell>
        </row>
        <row r="80">
          <cell r="A80" t="str">
            <v>HOLSTEIN HYDRO ELECTRIC SYSTEM</v>
          </cell>
          <cell r="B80" t="str">
            <v>WELLINGTON NORTH POWER INC.</v>
          </cell>
          <cell r="D80">
            <v>-5000</v>
          </cell>
        </row>
        <row r="81">
          <cell r="A81" t="str">
            <v>HUNTSVILLE PUBLIC UTILITIES COMMISSION</v>
          </cell>
          <cell r="B81" t="str">
            <v>LAKELAND POWER DISTRIBUTION LTD.</v>
          </cell>
          <cell r="D81">
            <v>-27094</v>
          </cell>
        </row>
        <row r="82">
          <cell r="A82" t="str">
            <v>HYDRO ELECTRIC COMMISSION OF THE CORPORATION OF THE TOWNSHIP OF MIDDLESEX CENTRE</v>
          </cell>
          <cell r="B82" t="str">
            <v>HYDRO ONE NETWORKS INC.</v>
          </cell>
          <cell r="D82">
            <v>-4306</v>
          </cell>
        </row>
        <row r="83">
          <cell r="A83" t="str">
            <v>HYDRO ELECTRIC COMMISSION OF THE TOWN OF LEAMINGTON</v>
          </cell>
          <cell r="B83" t="str">
            <v>ESSEX POWERLINES CORPORATION</v>
          </cell>
          <cell r="D83">
            <v>-224853</v>
          </cell>
        </row>
        <row r="84">
          <cell r="A84" t="str">
            <v>HYDRO ELECTRIC COMMISSION OF THE TOWNSHIP OF SPRINGWATER</v>
          </cell>
          <cell r="B84" t="str">
            <v>HYDRO ONE NETWORKS INC.</v>
          </cell>
          <cell r="D84">
            <v>-4028</v>
          </cell>
        </row>
        <row r="85">
          <cell r="A85" t="str">
            <v>HYDRO HAWKESBURY INC.</v>
          </cell>
          <cell r="B85" t="str">
            <v>HYDRO HAWKESBURY INC.</v>
          </cell>
          <cell r="D85">
            <v>-55841</v>
          </cell>
        </row>
        <row r="86">
          <cell r="A86" t="str">
            <v>HYDRO MISSISSAUGA CORPORATION</v>
          </cell>
          <cell r="B86" t="str">
            <v>ENERSOURCE HYDRO MISSISSAUGA INC.</v>
          </cell>
          <cell r="D86">
            <v>-25023071</v>
          </cell>
        </row>
        <row r="87">
          <cell r="A87" t="str">
            <v>HYDRO ONE BRAMPTON NETWORKS INC.</v>
          </cell>
          <cell r="B87" t="str">
            <v>HYDRO ONE BRAMPTON NETWORKS INC.</v>
          </cell>
          <cell r="D87">
            <v>-5425168</v>
          </cell>
        </row>
        <row r="88">
          <cell r="A88" t="str">
            <v>HYDRO OTTAWA LIMITED</v>
          </cell>
          <cell r="B88" t="str">
            <v>HYDRO OTTAWA LIMITED</v>
          </cell>
          <cell r="D88">
            <v>-10547515</v>
          </cell>
        </row>
        <row r="89">
          <cell r="A89" t="str">
            <v>HYDRO VAUGHAN DISTRIBUTION INC.</v>
          </cell>
          <cell r="B89" t="str">
            <v>POWERSTREAM INC.</v>
          </cell>
          <cell r="D89">
            <v>-2445760</v>
          </cell>
        </row>
        <row r="90">
          <cell r="A90" t="str">
            <v>HYDRO-ELECTRIC COMMISSION FOR THE TOWN OF AMHERSTBURG</v>
          </cell>
          <cell r="B90" t="str">
            <v>ESSEX POWERLINES CORPORATION</v>
          </cell>
          <cell r="D90">
            <v>-99742</v>
          </cell>
        </row>
        <row r="91">
          <cell r="A91" t="str">
            <v>HYDRO-ELECTRIC COMMISSION OF SOUTH DUMFRIES</v>
          </cell>
          <cell r="B91" t="str">
            <v>BRANT COUNTY POWER INC.</v>
          </cell>
          <cell r="D91">
            <v>-198</v>
          </cell>
        </row>
        <row r="92">
          <cell r="A92" t="str">
            <v>HYDRO-ELECTRIC COMMISSION OF THE CITY OF BRANTFORD</v>
          </cell>
          <cell r="B92" t="str">
            <v>BRANTFORD POWER INC.</v>
          </cell>
          <cell r="D92">
            <v>-2369968</v>
          </cell>
        </row>
        <row r="93">
          <cell r="A93" t="str">
            <v>HYDRO-ELECTRIC COMMISSION OF THE CITY OF PEMBROKE</v>
          </cell>
          <cell r="B93" t="str">
            <v>OTTAWA RIVER POWER CORPORATION</v>
          </cell>
          <cell r="D93">
            <v>-206736</v>
          </cell>
        </row>
        <row r="94">
          <cell r="A94" t="str">
            <v>HYDRO-ELECTRIC COMMISSION OF THE CITY OF SARNIA</v>
          </cell>
          <cell r="B94" t="str">
            <v>BLUEWATER POWER DISTRIBUTION CORPORATION</v>
          </cell>
          <cell r="D94">
            <v>-207180</v>
          </cell>
        </row>
        <row r="95">
          <cell r="A95" t="str">
            <v>HYDRO-ELECTRIC COMMISSION OF THE CITY OF TORONTO - EAST YORK OFFICE</v>
          </cell>
          <cell r="B95" t="str">
            <v>TORONTO HYDRO-ELECTRIC SYSTEM LIMITED</v>
          </cell>
          <cell r="D95">
            <v>-440772</v>
          </cell>
        </row>
        <row r="96">
          <cell r="A96" t="str">
            <v>HYDRO-ELECTRIC COMMISSION OF THE CITY OF TORONTO - ETOBICOKE OFFICE</v>
          </cell>
          <cell r="B96" t="str">
            <v>TORONTO HYDRO-ELECTRIC SYSTEM LIMITED</v>
          </cell>
          <cell r="D96">
            <v>-4809570</v>
          </cell>
        </row>
        <row r="97">
          <cell r="A97" t="str">
            <v>HYDRO-ELECTRIC COMMISSION OF THE CITY OF TORONTO - NORTH YORK OFFICE</v>
          </cell>
          <cell r="B97" t="str">
            <v>TORONTO HYDRO-ELECTRIC SYSTEM LIMITED</v>
          </cell>
          <cell r="D97">
            <v>-5644332</v>
          </cell>
        </row>
        <row r="98">
          <cell r="A98" t="str">
            <v>HYDRO-ELECTRIC COMMISSION OF THE CITY OF TORONTO - SCARBOROUGH OFFICE</v>
          </cell>
          <cell r="B98" t="str">
            <v>TORONTO HYDRO-ELECTRIC SYSTEM LIMITED</v>
          </cell>
          <cell r="D98">
            <v>-11302126</v>
          </cell>
        </row>
        <row r="99">
          <cell r="A99" t="str">
            <v>HYDRO-ELECTRIC COMMISSION OF THE CITY OF TORONTO - TORONTO OFFICE</v>
          </cell>
          <cell r="B99" t="str">
            <v>TORONTO HYDRO-ELECTRIC SYSTEM LIMITED</v>
          </cell>
          <cell r="D99">
            <v>-5379481</v>
          </cell>
        </row>
        <row r="100">
          <cell r="A100" t="str">
            <v>HYDRO-ELECTRIC COMMISSION OF THE CITY OF TORONTO - YORK OFFICE</v>
          </cell>
          <cell r="B100" t="str">
            <v>TORONTO HYDRO-ELECTRIC SYSTEM LIMITED</v>
          </cell>
          <cell r="D100">
            <v>-65062</v>
          </cell>
        </row>
        <row r="101">
          <cell r="A101" t="str">
            <v>HYDRO-ELECTRIC COMMISSION OF THE TOWN OF BOTHWELL</v>
          </cell>
          <cell r="B101" t="str">
            <v>CHATHAM-KENT HYDRO INC.</v>
          </cell>
          <cell r="D101">
            <v>-7508</v>
          </cell>
        </row>
        <row r="102">
          <cell r="A102" t="str">
            <v>HYDRO-ELECTRIC COMMISSION OF THE TOWN OF BRACEBRIDGE</v>
          </cell>
          <cell r="B102" t="str">
            <v>LAKELAND POWER DISTRIBUTION LTD.</v>
          </cell>
          <cell r="D102">
            <v>-28516</v>
          </cell>
        </row>
        <row r="103">
          <cell r="A103" t="str">
            <v>HYDRO-ELECTRIC COMMISSION OF THE TOWN OF CACHE BAY</v>
          </cell>
          <cell r="B103" t="str">
            <v>GREATER SUDBURY HYDRO INC.</v>
          </cell>
          <cell r="D103">
            <v>-2373</v>
          </cell>
        </row>
        <row r="104">
          <cell r="A104" t="str">
            <v>HYDRO-ELECTRIC COMMISSION OF THE TOWN OF HARRISTON</v>
          </cell>
          <cell r="B104" t="str">
            <v>WESTARIO POWER INC.</v>
          </cell>
          <cell r="D104">
            <v>-19398</v>
          </cell>
        </row>
        <row r="105">
          <cell r="A105" t="str">
            <v>HYDRO-ELECTRIC COMMISSION OF THE TOWN OF HARROW</v>
          </cell>
          <cell r="B105" t="str">
            <v>E.L.K. ENERGY INC.</v>
          </cell>
          <cell r="D105">
            <v>-179669</v>
          </cell>
        </row>
        <row r="106">
          <cell r="A106" t="str">
            <v>HYDRO-ELECTRIC COMMISSION OF THE TOWN OF LASALLE</v>
          </cell>
          <cell r="B106" t="str">
            <v>ESSEX POWERLINES CORPORATION</v>
          </cell>
          <cell r="D106">
            <v>-195418</v>
          </cell>
        </row>
        <row r="107">
          <cell r="A107" t="str">
            <v>HYDRO-ELECTRIC COMMISSION OF THE TOWN OF PORT ELGIN</v>
          </cell>
          <cell r="B107" t="str">
            <v>WESTARIO POWER INC.</v>
          </cell>
          <cell r="D107">
            <v>-712701</v>
          </cell>
        </row>
        <row r="108">
          <cell r="A108" t="str">
            <v>HYDRO-ELECTRIC COMMISSION OF THE TOWN OF STAYNER</v>
          </cell>
          <cell r="B108" t="str">
            <v>COLLUS POWER CORP.</v>
          </cell>
          <cell r="D108">
            <v>-6815</v>
          </cell>
        </row>
        <row r="109">
          <cell r="A109" t="str">
            <v>HYDRO-ELECTRIC COMMISSION OF THE TOWN OF STURGEON FALLS</v>
          </cell>
          <cell r="B109" t="str">
            <v>GREATER SUDBURY HYDRO INC.</v>
          </cell>
          <cell r="D109">
            <v>-3460</v>
          </cell>
        </row>
        <row r="110">
          <cell r="A110" t="str">
            <v>HYDRO-ELECTRIC COMMISSION OF THE TOWN OF VANKLEEK HILL</v>
          </cell>
          <cell r="B110" t="str">
            <v>HYDRO ONE NETWORKS INC.</v>
          </cell>
          <cell r="D110">
            <v>-64435</v>
          </cell>
        </row>
        <row r="111">
          <cell r="A111" t="str">
            <v>HYDRO-ELECTRIC COMMISSION OF THE TOWN OF WALLACEBURG</v>
          </cell>
          <cell r="B111" t="str">
            <v>CHATHAM-KENT HYDRO INC.</v>
          </cell>
          <cell r="D111">
            <v>-210055</v>
          </cell>
        </row>
        <row r="112">
          <cell r="A112" t="str">
            <v>HYDRO-ELECTRIC COMMISSION OF THE TOWN OF WASAGA BEACH</v>
          </cell>
          <cell r="B112" t="str">
            <v>WASAGA DISTRIBUTION INC.</v>
          </cell>
          <cell r="D112">
            <v>-138457</v>
          </cell>
        </row>
        <row r="113">
          <cell r="A113" t="str">
            <v>HYDRO-ELECTRIC COMMISSION OF THE TOWN OF WEBBWOOD</v>
          </cell>
          <cell r="B113" t="str">
            <v>ESPANOLA REGIONAL HYDRO DISTRIBUTION CORPORATION</v>
          </cell>
          <cell r="D113">
            <v>-2162</v>
          </cell>
        </row>
        <row r="114">
          <cell r="A114" t="str">
            <v>HYDRO-ELECTRIC COMMISSION OF THE TOWN OF WIARTON</v>
          </cell>
          <cell r="B114" t="str">
            <v>HYDRO ONE NETWORKS INC.</v>
          </cell>
          <cell r="D114">
            <v>-12430</v>
          </cell>
        </row>
        <row r="115">
          <cell r="A115" t="str">
            <v>HYDRO-ELECTRIC COMMISSION OF THE TOWNSHIP OF BRANTFORD</v>
          </cell>
          <cell r="B115" t="str">
            <v>BRANT COUNTY POWER INC.</v>
          </cell>
          <cell r="D115">
            <v>-234847</v>
          </cell>
        </row>
        <row r="116">
          <cell r="A116" t="str">
            <v>HYDRO-ELECTRIC COMMISSION OF THE TOWNSHIP OF ESSA</v>
          </cell>
          <cell r="B116" t="str">
            <v>POWERSTREAM INC.</v>
          </cell>
          <cell r="D116">
            <v>-7200</v>
          </cell>
        </row>
        <row r="117">
          <cell r="A117" t="str">
            <v>HYDRO-ELECTRIC COMMISSION OF THE VILLAGE OF ALFRED</v>
          </cell>
          <cell r="B117" t="str">
            <v>HYDRO 2000 INC.</v>
          </cell>
          <cell r="D117">
            <v>-11969</v>
          </cell>
        </row>
        <row r="118">
          <cell r="A118" t="str">
            <v>HYDRO-ELECTRIC COMMISSION OF THE VILLAGE OF CLIFFORD</v>
          </cell>
          <cell r="B118" t="str">
            <v>WESTARIO POWER INC.</v>
          </cell>
          <cell r="D118">
            <v>-5623</v>
          </cell>
        </row>
        <row r="119">
          <cell r="A119" t="str">
            <v>HYDRO-ELECTRIC COMMISSION OF THE VILLAGE OF ELORA</v>
          </cell>
          <cell r="B119" t="str">
            <v>CENTRE WELLINGTON HYDRO LTD.</v>
          </cell>
          <cell r="D119">
            <v>-11776</v>
          </cell>
        </row>
        <row r="120">
          <cell r="A120" t="str">
            <v>HYDRO-ELECTRIC COMMISSION OF THE VILLAGE OF FINCH</v>
          </cell>
          <cell r="B120" t="str">
            <v>HYDRO ONE NETWORKS INC.</v>
          </cell>
          <cell r="D120">
            <v>-6624</v>
          </cell>
        </row>
        <row r="121">
          <cell r="A121" t="str">
            <v>HYDRO-ELECTRIC COMMISSION OF THE VILLAGE OF FRANKFORD</v>
          </cell>
          <cell r="B121" t="str">
            <v>HYDRO ONE NETWORKS INC.</v>
          </cell>
          <cell r="D121">
            <v>-9515</v>
          </cell>
        </row>
        <row r="122">
          <cell r="A122" t="str">
            <v>HYDRO-ELECTRIC COMMISSION OF THE VILLAGE OF L'ORIGNAL</v>
          </cell>
          <cell r="B122" t="str">
            <v>HYDRO ONE NETWORKS INC.</v>
          </cell>
          <cell r="D122">
            <v>-88699</v>
          </cell>
        </row>
        <row r="123">
          <cell r="A123" t="str">
            <v>HYDRO-ELECTRIC COMMISSION OF THE VILLAGE OF LUCAN</v>
          </cell>
          <cell r="B123" t="str">
            <v>HYDRO ONE NETWORKS INC.</v>
          </cell>
          <cell r="D123">
            <v>-81993</v>
          </cell>
        </row>
        <row r="124">
          <cell r="A124" t="str">
            <v>HYDRO-ELECTRIC COMMISSION OF THE VILLAGE OF MORRISBURG</v>
          </cell>
          <cell r="B124" t="str">
            <v>RIDEAU ST. LAWRENCE DISTRIBUTION INC.</v>
          </cell>
          <cell r="D124">
            <v>-100351</v>
          </cell>
        </row>
        <row r="125">
          <cell r="A125" t="str">
            <v>HYDRO-ELECTRIC COMMISSION OF THE VILLAGE OF PAISLEY</v>
          </cell>
          <cell r="B125" t="str">
            <v>HYDRO ONE NETWORKS INC.</v>
          </cell>
          <cell r="D125">
            <v>-36754</v>
          </cell>
        </row>
        <row r="126">
          <cell r="A126" t="str">
            <v>HYDRO-ELECTRIC COMMISSION OF THE VILLAGE OF PLANTAGENET</v>
          </cell>
          <cell r="B126" t="str">
            <v>HYDRO 2000 INC.</v>
          </cell>
          <cell r="D126">
            <v>-2442</v>
          </cell>
        </row>
        <row r="127">
          <cell r="A127" t="str">
            <v>HYDRO-ELECTRIC COMMISSION OF THE VILLAGE OF ST. CLAIR BEACH</v>
          </cell>
          <cell r="B127" t="str">
            <v>ESSEX POWERLINES CORPORATION</v>
          </cell>
          <cell r="D127">
            <v>-544852</v>
          </cell>
        </row>
        <row r="128">
          <cell r="A128" t="str">
            <v>HYDRO-ELECTRIC COMMISSION OF THE VILLAGE OF VICTORIA HARBOUR</v>
          </cell>
          <cell r="B128" t="str">
            <v>NEWMARKET-TAY POWER DISTRIBUTION LTD.</v>
          </cell>
          <cell r="D128">
            <v>-9338</v>
          </cell>
        </row>
        <row r="129">
          <cell r="A129" t="str">
            <v>INGERSOLL PUBLIC UTILITY COMMISSION</v>
          </cell>
          <cell r="B129" t="str">
            <v>ERIE THAMES POWERLINES CORPORATION</v>
          </cell>
          <cell r="D129">
            <v>-123199</v>
          </cell>
        </row>
        <row r="130">
          <cell r="A130" t="str">
            <v>INNISFIL HYDRO DISTRIBUTION SYSTEMS LIMITED</v>
          </cell>
          <cell r="B130" t="str">
            <v>INNISFIL HYDRO DISTRIBUTION SYSTEMS LIMITED</v>
          </cell>
          <cell r="D130">
            <v>-46807</v>
          </cell>
        </row>
        <row r="131">
          <cell r="A131" t="str">
            <v>KENORA HYDRO ELECTRIC CORPORATION LTD.</v>
          </cell>
          <cell r="B131" t="str">
            <v>KENORA HYDRO ELECTRIC CORPORATION LTD.</v>
          </cell>
          <cell r="D131">
            <v>-52588</v>
          </cell>
        </row>
        <row r="132">
          <cell r="A132" t="str">
            <v>KILLALOE HYDRO ELECTRIC COMMISSION</v>
          </cell>
          <cell r="B132" t="str">
            <v>OTTAWA RIVER POWER CORPORATION</v>
          </cell>
          <cell r="D132">
            <v>-5864</v>
          </cell>
        </row>
        <row r="133">
          <cell r="A133" t="str">
            <v>KINCARDINE HYDRO ELECTRIC COMMISSION</v>
          </cell>
          <cell r="B133" t="str">
            <v>WESTARIO POWER INC.</v>
          </cell>
          <cell r="D133">
            <v>-610241</v>
          </cell>
        </row>
        <row r="134">
          <cell r="A134" t="str">
            <v>KINGSTON ELECTRICITY DISTRIBUTION LIMITED</v>
          </cell>
          <cell r="B134" t="str">
            <v>KINGSTON ELECTRICITY DISTRIBUTION LIMITED</v>
          </cell>
          <cell r="D134">
            <v>-91585</v>
          </cell>
        </row>
        <row r="135">
          <cell r="B135" t="str">
            <v>KINGSTON HYDRO CORPORATION</v>
          </cell>
          <cell r="D135">
            <v>-91585</v>
          </cell>
        </row>
        <row r="136">
          <cell r="A136" t="str">
            <v>KINGSVILLE PUBLIC UTILITY COMMISSION</v>
          </cell>
          <cell r="B136" t="str">
            <v>E.L.K. ENERGY INC.</v>
          </cell>
          <cell r="D136">
            <v>-252323</v>
          </cell>
        </row>
        <row r="137">
          <cell r="A137" t="str">
            <v>KIRKFIELD HYDRO ELECTRIC SYSTEM</v>
          </cell>
          <cell r="B137" t="str">
            <v>HYDRO ONE NETWORKS INC.</v>
          </cell>
          <cell r="D137">
            <v>-10027</v>
          </cell>
        </row>
        <row r="138">
          <cell r="A138" t="str">
            <v>KITCHENER-WILMOT HYDRO INC.</v>
          </cell>
          <cell r="B138" t="str">
            <v>KITCHENER-WILMOT HYDRO INC.</v>
          </cell>
          <cell r="D138">
            <v>-2341206</v>
          </cell>
        </row>
        <row r="139">
          <cell r="A139" t="str">
            <v>LAKEFIELD DISTRIBUTION INCORPORATED</v>
          </cell>
          <cell r="B139" t="str">
            <v>PETERBOROUGH DISTRIBUTION INCORPORATED</v>
          </cell>
          <cell r="D139">
            <v>-95910</v>
          </cell>
        </row>
        <row r="140">
          <cell r="A140" t="str">
            <v>LAKESHORE TOWNSHIP HEC</v>
          </cell>
          <cell r="B140" t="str">
            <v>E.L.K. ENERGY INC.</v>
          </cell>
          <cell r="D140">
            <v>-222757</v>
          </cell>
        </row>
        <row r="141">
          <cell r="A141" t="str">
            <v>LANARK HIGHLANDS PUBLIC UTILITIES COMMISSION</v>
          </cell>
          <cell r="B141" t="str">
            <v>HYDRO ONE NETWORKS INC.</v>
          </cell>
          <cell r="D141">
            <v>-7179</v>
          </cell>
        </row>
        <row r="142">
          <cell r="A142" t="str">
            <v>LARDER LAKE ELECTRIC COMPANY</v>
          </cell>
          <cell r="B142" t="str">
            <v>HYDRO ONE NETWORKS INC.</v>
          </cell>
          <cell r="D142">
            <v>-7045</v>
          </cell>
        </row>
        <row r="143">
          <cell r="A143" t="str">
            <v>LATCHFORD HYDRO ELECTRIC</v>
          </cell>
          <cell r="B143" t="str">
            <v>HYDRO ONE NETWORKS INC.</v>
          </cell>
          <cell r="D143">
            <v>-6945</v>
          </cell>
        </row>
        <row r="144">
          <cell r="A144" t="str">
            <v>LINCOLN HYDRO-ELECTRIC COMMISSION</v>
          </cell>
          <cell r="B144" t="str">
            <v>NIAGARA PENINSULA ENERGY INC.</v>
          </cell>
          <cell r="D144">
            <v>-91083</v>
          </cell>
        </row>
        <row r="145">
          <cell r="A145" t="str">
            <v>LINDSAY HYDRO-ELECTRIC SYSTEM</v>
          </cell>
          <cell r="B145" t="str">
            <v>HYDRO ONE NETWORKS INC.</v>
          </cell>
          <cell r="D145">
            <v>-202013</v>
          </cell>
        </row>
        <row r="146">
          <cell r="A146" t="str">
            <v>LONDON HYDRO UTILITIES SERVICES INC.</v>
          </cell>
          <cell r="B146" t="str">
            <v>LONDON HYDRO INC.</v>
          </cell>
          <cell r="D146">
            <v>-6893891</v>
          </cell>
        </row>
        <row r="147">
          <cell r="A147" t="str">
            <v>MALAHIDE UTILITY COMMISSION</v>
          </cell>
          <cell r="B147" t="str">
            <v>HYDRO ONE NETWORKS INC.</v>
          </cell>
          <cell r="D147">
            <v>-3029</v>
          </cell>
        </row>
        <row r="148">
          <cell r="A148" t="str">
            <v>MAPLETON HYDRO ELECTRIC COMMISSION</v>
          </cell>
          <cell r="B148" t="str">
            <v>HYDRO ONE NETWORKS INC.</v>
          </cell>
          <cell r="D148">
            <v>-2741</v>
          </cell>
        </row>
        <row r="149">
          <cell r="A149" t="str">
            <v>MARKDALE HYDRO SYSTEM</v>
          </cell>
          <cell r="B149" t="str">
            <v>HYDRO ONE NETWORKS INC.</v>
          </cell>
          <cell r="D149">
            <v>-18412</v>
          </cell>
        </row>
        <row r="150">
          <cell r="A150" t="str">
            <v>MARKHAM HYDRO DISTRIBUTION INC.</v>
          </cell>
          <cell r="B150" t="str">
            <v>POWERSTREAM INC.</v>
          </cell>
          <cell r="D150">
            <v>-3424963</v>
          </cell>
        </row>
        <row r="151">
          <cell r="A151" t="str">
            <v>MARMORA HYDRO COMMISSION</v>
          </cell>
          <cell r="B151" t="str">
            <v>HYDRO ONE NETWORKS INC.</v>
          </cell>
          <cell r="D151">
            <v>-21445</v>
          </cell>
        </row>
        <row r="152">
          <cell r="A152" t="str">
            <v>MARTINTOWN HYDRO SYSTEM</v>
          </cell>
          <cell r="B152" t="str">
            <v>HYDRO ONE NETWORKS INC.</v>
          </cell>
          <cell r="D152">
            <v>-843</v>
          </cell>
        </row>
        <row r="153">
          <cell r="A153" t="str">
            <v>MIDLAND POWER UTILITY CORPORATION</v>
          </cell>
          <cell r="B153" t="str">
            <v>MIDLAND POWER UTILITY CORPORATION</v>
          </cell>
          <cell r="D153">
            <v>-26525</v>
          </cell>
        </row>
        <row r="154">
          <cell r="A154" t="str">
            <v>MILDMAY HYDRO-ELECTRIC COMMISSION</v>
          </cell>
          <cell r="B154" t="str">
            <v>WESTARIO POWER INC.</v>
          </cell>
          <cell r="D154">
            <v>-3976</v>
          </cell>
        </row>
        <row r="155">
          <cell r="A155" t="str">
            <v>MILTON HYDRO DISTRIBUTION INC.</v>
          </cell>
          <cell r="B155" t="str">
            <v>MILTON HYDRO DISTRIBUTION INC.</v>
          </cell>
          <cell r="D155">
            <v>-1932501</v>
          </cell>
        </row>
        <row r="156">
          <cell r="A156" t="str">
            <v>MISSISSIPPI MILLS PUBLIC UTILITIES COMMISSION</v>
          </cell>
          <cell r="B156" t="str">
            <v>OTTAWA RIVER POWER CORPORATION</v>
          </cell>
          <cell r="D156">
            <v>-40818</v>
          </cell>
        </row>
        <row r="157">
          <cell r="A157" t="str">
            <v>NANTICOKE HYDRO ELECTRIC COMMISSION</v>
          </cell>
          <cell r="B157" t="str">
            <v>HALDIMAND COUNTY HYDRO INC.</v>
          </cell>
          <cell r="D157">
            <v>-401779</v>
          </cell>
        </row>
        <row r="158">
          <cell r="A158" t="str">
            <v>NAPANEE HYDRO-ELECTRIC COMMISSION</v>
          </cell>
          <cell r="B158" t="str">
            <v>HYDRO ONE NETWORKS INC.</v>
          </cell>
          <cell r="D158">
            <v>-38335</v>
          </cell>
        </row>
        <row r="159">
          <cell r="A159" t="str">
            <v>NEPEAN HYDRO ELECTRIC COMMISSION</v>
          </cell>
          <cell r="B159" t="str">
            <v>HYDRO OTTAWA LIMITED</v>
          </cell>
          <cell r="D159">
            <v>-3913299</v>
          </cell>
        </row>
        <row r="160">
          <cell r="A160" t="str">
            <v>NEWBURGH</v>
          </cell>
          <cell r="B160" t="str">
            <v>HYDRO ONE NETWORKS INC.</v>
          </cell>
          <cell r="D160">
            <v>-6199</v>
          </cell>
        </row>
        <row r="161">
          <cell r="A161" t="str">
            <v>NEWBURY POWER INC.</v>
          </cell>
          <cell r="B161" t="str">
            <v>MIDDLESEX POWER DISTRIBUTION CORPORATION</v>
          </cell>
          <cell r="D161">
            <v>-3415</v>
          </cell>
        </row>
        <row r="162">
          <cell r="A162" t="str">
            <v>NEWMARKET HYDRO LTD.</v>
          </cell>
          <cell r="B162" t="str">
            <v>NEWMARKET-TAY POWER DISTRIBUTION LTD.</v>
          </cell>
          <cell r="D162">
            <v>-1766340</v>
          </cell>
        </row>
        <row r="163">
          <cell r="A163" t="str">
            <v>NIAGARA FALLS HYDRO INC.</v>
          </cell>
          <cell r="B163" t="str">
            <v>NIAGARA PENINSULA ENERGY INC.</v>
          </cell>
          <cell r="D163">
            <v>-1629285</v>
          </cell>
        </row>
        <row r="164">
          <cell r="A164" t="str">
            <v>NIAGARA-ON-THE-LAKE HYDRO INC.</v>
          </cell>
          <cell r="B164" t="str">
            <v>NIAGARA-ON-THE-LAKE HYDRO INC.</v>
          </cell>
          <cell r="D164">
            <v>-185586</v>
          </cell>
        </row>
        <row r="165">
          <cell r="A165" t="str">
            <v>NICKEL CENTRE HYDRO-ELECTRIC COMMISSION</v>
          </cell>
          <cell r="B165" t="str">
            <v>GREATER SUDBURY HYDRO INC.</v>
          </cell>
          <cell r="D165">
            <v>-12457</v>
          </cell>
        </row>
        <row r="166">
          <cell r="A166" t="str">
            <v>NIPIGON HYDRO ELECTRIC COMMISSION</v>
          </cell>
          <cell r="B166" t="str">
            <v>HYDRO ONE NETWORKS INC.</v>
          </cell>
          <cell r="D166">
            <v>-16664</v>
          </cell>
        </row>
        <row r="167">
          <cell r="A167" t="str">
            <v>NORFOLK POWER DISTRIBUTION INC.</v>
          </cell>
          <cell r="B167" t="str">
            <v>NORFOLK POWER DISTRIBUTION INC.</v>
          </cell>
          <cell r="D167">
            <v>-31602</v>
          </cell>
        </row>
        <row r="168">
          <cell r="A168" t="str">
            <v>NORTH BAY HYDRO DISTRIBUTION LIMITED</v>
          </cell>
          <cell r="B168" t="str">
            <v>NORTH BAY HYDRO DISTRIBUTION LIMITED</v>
          </cell>
          <cell r="D168">
            <v>-366446</v>
          </cell>
        </row>
        <row r="169">
          <cell r="A169" t="str">
            <v>NORTH GRENVILLE HYDRO-ELECTRIC COMMISSION</v>
          </cell>
          <cell r="B169" t="str">
            <v>HYDRO ONE NETWORKS INC.</v>
          </cell>
          <cell r="D169">
            <v>-4401</v>
          </cell>
        </row>
        <row r="170">
          <cell r="A170" t="str">
            <v>NORTH PERTH UTILITY COMMISSION</v>
          </cell>
          <cell r="B170" t="str">
            <v>HYDRO ONE NETWORKS INC.</v>
          </cell>
          <cell r="D170">
            <v>-109179</v>
          </cell>
        </row>
        <row r="171">
          <cell r="A171" t="str">
            <v>NORWICH PUBLIC UTILITY COMMISSION</v>
          </cell>
          <cell r="B171" t="str">
            <v>ERIE THAMES POWERLINES CORPORATION</v>
          </cell>
          <cell r="D171">
            <v>-61495</v>
          </cell>
        </row>
        <row r="172">
          <cell r="A172" t="str">
            <v>OAKVILLE HYDRO ELECTRICITY DISTRIBUTION INC.</v>
          </cell>
          <cell r="B172" t="str">
            <v>OAKVILLE HYDRO ELECTRICITY DISTRIBUTION INC.</v>
          </cell>
          <cell r="D172">
            <v>-6005524</v>
          </cell>
        </row>
        <row r="173">
          <cell r="A173" t="str">
            <v>OIL SPRINGS HYDRO ELECTRIC COMMISSION</v>
          </cell>
          <cell r="B173" t="str">
            <v>BLUEWATER POWER DISTRIBUTION CORPORATION</v>
          </cell>
          <cell r="D173">
            <v>-5065</v>
          </cell>
        </row>
        <row r="174">
          <cell r="A174" t="str">
            <v>ORANGEVILLE HYDRO LIMITED</v>
          </cell>
          <cell r="B174" t="str">
            <v>ORANGEVILLE HYDRO LIMITED</v>
          </cell>
          <cell r="D174">
            <v>-919210</v>
          </cell>
        </row>
        <row r="175">
          <cell r="A175" t="str">
            <v>ORILLIA POWER DISTRIBUTION CORPORATION</v>
          </cell>
          <cell r="B175" t="str">
            <v>ORILLIA POWER DISTRIBUTION CORPORATION</v>
          </cell>
          <cell r="D175">
            <v>-461777</v>
          </cell>
        </row>
        <row r="176">
          <cell r="A176" t="str">
            <v>OSHAWA PUC NETWORKS INC.</v>
          </cell>
          <cell r="B176" t="str">
            <v>OSHAWA PUC NETWORKS INC.</v>
          </cell>
          <cell r="D176">
            <v>-2854490</v>
          </cell>
        </row>
        <row r="177">
          <cell r="A177" t="str">
            <v>PARKHILL P.U.C.</v>
          </cell>
          <cell r="B177" t="str">
            <v>MIDDLESEX POWER DISTRIBUTION CORPORATION</v>
          </cell>
          <cell r="D177">
            <v>-22663</v>
          </cell>
        </row>
        <row r="178">
          <cell r="A178" t="str">
            <v>PARRY SOUND POWER CORPORATION</v>
          </cell>
          <cell r="B178" t="str">
            <v>PARRY SOUND POWER CORPORATION</v>
          </cell>
          <cell r="D178">
            <v>-38660</v>
          </cell>
        </row>
        <row r="179">
          <cell r="A179" t="str">
            <v>PELHAM HYDRO-ELECTRIC COMMISSION</v>
          </cell>
          <cell r="B179" t="str">
            <v>NIAGARA PENINSULA ENERGY INC.</v>
          </cell>
          <cell r="D179">
            <v>-52420</v>
          </cell>
        </row>
        <row r="180">
          <cell r="A180" t="str">
            <v>PERTH EAST HYDRO ELECTRIC COMMISSION</v>
          </cell>
          <cell r="B180" t="str">
            <v>HYDRO ONE NETWORKS INC.</v>
          </cell>
          <cell r="D180">
            <v>-23746</v>
          </cell>
        </row>
        <row r="181">
          <cell r="A181" t="str">
            <v>PETERBOROUGH UTILITIES COMMISSION</v>
          </cell>
          <cell r="B181" t="str">
            <v>PETERBOROUGH DISTRIBUTION INCORPORATED</v>
          </cell>
          <cell r="D181">
            <v>-1184532</v>
          </cell>
        </row>
        <row r="182">
          <cell r="A182" t="str">
            <v>PICKERING HYDRO-ELECTRIC COMMISSION</v>
          </cell>
          <cell r="B182" t="str">
            <v>VERIDIAN CONNECTIONS INC.</v>
          </cell>
          <cell r="D182">
            <v>-708917</v>
          </cell>
        </row>
        <row r="183">
          <cell r="A183" t="str">
            <v>POLICE VILLAGE OF APPLE HILL HYDRO SYSTEM</v>
          </cell>
          <cell r="B183" t="str">
            <v>HYDRO ONE NETWORKS INC.</v>
          </cell>
          <cell r="D183">
            <v>-698</v>
          </cell>
        </row>
        <row r="184">
          <cell r="A184" t="str">
            <v>POLICE VILLAGE OF AVONMORE HYDRO SYSTEM</v>
          </cell>
          <cell r="B184" t="str">
            <v>HYDRO ONE NETWORKS INC.</v>
          </cell>
          <cell r="D184">
            <v>-2588</v>
          </cell>
        </row>
        <row r="185">
          <cell r="A185" t="str">
            <v>POLICE VILLAGE OF COMBER HYDRO SYSTEM</v>
          </cell>
          <cell r="B185" t="str">
            <v>E.L.K. ENERGY INC.</v>
          </cell>
          <cell r="D185">
            <v>-31005</v>
          </cell>
        </row>
        <row r="186">
          <cell r="A186" t="str">
            <v>POLICE VILLAGE OF DUBLIN HYDRO SYSTEM</v>
          </cell>
          <cell r="B186" t="str">
            <v>ERIE THAMES POWERLINES CORPORATION</v>
          </cell>
          <cell r="D186">
            <v>-1945</v>
          </cell>
        </row>
        <row r="187">
          <cell r="A187" t="str">
            <v>POLICE VILLAGE OF GRANTON HYDRO SYSTEM</v>
          </cell>
          <cell r="B187" t="str">
            <v>HYDRO ONE NETWORKS INC.</v>
          </cell>
          <cell r="D187">
            <v>-42896</v>
          </cell>
        </row>
        <row r="188">
          <cell r="A188" t="str">
            <v>POLICE VILLAGE OF MERLIN HYDRO SYSTEM</v>
          </cell>
          <cell r="B188" t="str">
            <v>CHATHAM-KENT HYDRO INC.</v>
          </cell>
          <cell r="D188">
            <v>-24071</v>
          </cell>
        </row>
        <row r="189">
          <cell r="A189" t="str">
            <v>POLICE VILLAGE OF MOOREFIELD HYDRO SYSTEM</v>
          </cell>
          <cell r="B189" t="str">
            <v>HYDRO ONE NETWORKS INC.</v>
          </cell>
          <cell r="D189">
            <v>-99</v>
          </cell>
        </row>
        <row r="190">
          <cell r="A190" t="str">
            <v>POLICE VILLAGE OF MOUNT BRYDGES HYDRO SYSTEM</v>
          </cell>
          <cell r="B190" t="str">
            <v>MIDDLESEX POWER DISTRIBUTION CORPORATION</v>
          </cell>
          <cell r="D190">
            <v>-27561</v>
          </cell>
        </row>
        <row r="191">
          <cell r="A191" t="str">
            <v>POLICE VILLAGE OF PRICEVILLE HYDRO SYSTEM</v>
          </cell>
          <cell r="B191" t="str">
            <v>HYDRO ONE NETWORKS INC.</v>
          </cell>
          <cell r="D191">
            <v>-2111</v>
          </cell>
        </row>
        <row r="192">
          <cell r="A192" t="str">
            <v>POLICE VILLAGE OF RUSSELL HYDRO ELECTRIC SYSTEM</v>
          </cell>
          <cell r="B192" t="str">
            <v>HYDRO ONE NETWORKS INC.</v>
          </cell>
          <cell r="D192">
            <v>-6098</v>
          </cell>
        </row>
        <row r="193">
          <cell r="A193" t="str">
            <v>PORT BURWELL</v>
          </cell>
          <cell r="B193" t="str">
            <v>HYDRO ONE NETWORKS INC.</v>
          </cell>
          <cell r="D193">
            <v>-8900</v>
          </cell>
        </row>
        <row r="194">
          <cell r="A194" t="str">
            <v>PORT COLBORNE HYDRO INC.</v>
          </cell>
          <cell r="B194" t="str">
            <v>CANADIAN NIAGARA POWER INC.</v>
          </cell>
          <cell r="D194">
            <v>-48570</v>
          </cell>
        </row>
        <row r="195">
          <cell r="A195" t="str">
            <v>PORT HOPE HYDRO</v>
          </cell>
          <cell r="B195" t="str">
            <v>VERIDIAN CONNECTIONS INC.</v>
          </cell>
          <cell r="D195">
            <v>-515719</v>
          </cell>
        </row>
        <row r="196">
          <cell r="A196" t="str">
            <v>PRESCOTT PUBLIC UTILITIES COMMISSION</v>
          </cell>
          <cell r="B196" t="str">
            <v>RIDEAU ST. LAWRENCE DISTRIBUTION INC.</v>
          </cell>
          <cell r="D196">
            <v>-33640</v>
          </cell>
        </row>
        <row r="197">
          <cell r="A197" t="str">
            <v>PUBLIC UTILITIES COMMISSION OF CHATHAM-KENT</v>
          </cell>
          <cell r="B197" t="str">
            <v>CHATHAM-KENT HYDRO INC.</v>
          </cell>
          <cell r="D197">
            <v>-931984</v>
          </cell>
        </row>
        <row r="198">
          <cell r="A198" t="str">
            <v>PUBLIC UTILITIES COMMISSION OF THE CITY OF BARRIE</v>
          </cell>
          <cell r="B198" t="str">
            <v>POWERSTREAM INC.</v>
          </cell>
          <cell r="D198">
            <v>-3573120</v>
          </cell>
        </row>
        <row r="199">
          <cell r="A199" t="str">
            <v>PUBLIC UTILITIES COMMISSION OF THE CITY OF OWEN SOUND</v>
          </cell>
          <cell r="B199" t="str">
            <v>HYDRO ONE NETWORKS INC.</v>
          </cell>
          <cell r="D199">
            <v>-172860</v>
          </cell>
        </row>
        <row r="200">
          <cell r="A200" t="str">
            <v>PUBLIC UTILITIES COMMISSION OF THE CITY OF TRENTON</v>
          </cell>
          <cell r="B200" t="str">
            <v>HYDRO ONE NETWORKS INC.</v>
          </cell>
          <cell r="D200">
            <v>-785703</v>
          </cell>
        </row>
        <row r="201">
          <cell r="A201" t="str">
            <v>PUBLIC UTILITIES COMMISSION OF THE CORPORATION OF THE TOWNSHIP OF MAGNETAWAN</v>
          </cell>
          <cell r="B201" t="str">
            <v>LAKELAND POWER DISTRIBUTION LTD.</v>
          </cell>
          <cell r="D201">
            <v>-26307</v>
          </cell>
        </row>
        <row r="202">
          <cell r="A202" t="str">
            <v>PUBLIC UTILITIES COMMISSION OF THE TOWN OF ALEXANDRIA</v>
          </cell>
          <cell r="B202" t="str">
            <v>HYDRO ONE NETWORKS INC.</v>
          </cell>
          <cell r="D202">
            <v>-15360</v>
          </cell>
        </row>
        <row r="203">
          <cell r="A203" t="str">
            <v>PUBLIC UTILITIES COMMISSION OF THE TOWN OF BLENHEIM</v>
          </cell>
          <cell r="B203" t="str">
            <v>CHATHAM-KENT HYDRO INC.</v>
          </cell>
          <cell r="D203">
            <v>-25316</v>
          </cell>
        </row>
        <row r="204">
          <cell r="A204" t="str">
            <v>PUBLIC UTILITIES COMMISSION OF THE TOWN OF CAMPBELLFORD</v>
          </cell>
          <cell r="B204" t="str">
            <v>HYDRO ONE NETWORKS INC.</v>
          </cell>
          <cell r="D204">
            <v>-32228</v>
          </cell>
        </row>
        <row r="205">
          <cell r="A205" t="str">
            <v>PUBLIC UTILITIES COMMISSION OF THE TOWN OF CHESLEY</v>
          </cell>
          <cell r="B205" t="str">
            <v>HYDRO ONE NETWORKS INC.</v>
          </cell>
          <cell r="D205">
            <v>-16267</v>
          </cell>
        </row>
        <row r="206">
          <cell r="A206" t="str">
            <v>PUBLIC UTILITIES COMMISSION OF THE TOWN OF COBOURG</v>
          </cell>
          <cell r="B206" t="str">
            <v>LAKEFRONT UTILITIES INC.</v>
          </cell>
          <cell r="D206">
            <v>-14001</v>
          </cell>
        </row>
        <row r="207">
          <cell r="A207" t="str">
            <v>PUBLIC UTILITIES COMMISSION OF THE TOWN OF FERGUS</v>
          </cell>
          <cell r="B207" t="str">
            <v>CENTRE WELLINGTON HYDRO LTD.</v>
          </cell>
          <cell r="D207">
            <v>-52302</v>
          </cell>
        </row>
        <row r="208">
          <cell r="A208" t="str">
            <v>PUBLIC UTILITIES COMMISSION OF THE TOWN OF GODERICH</v>
          </cell>
          <cell r="B208" t="str">
            <v>WEST COAST HURON ENERGY INC.</v>
          </cell>
          <cell r="D208">
            <v>-143766</v>
          </cell>
        </row>
        <row r="209">
          <cell r="A209" t="str">
            <v>PUBLIC UTILITIES COMMISSION OF THE TOWN OF MASSEY</v>
          </cell>
          <cell r="B209" t="str">
            <v>ESPANOLA REGIONAL HYDRO DISTRIBUTION CORPORATION</v>
          </cell>
          <cell r="D209">
            <v>-10397</v>
          </cell>
        </row>
        <row r="210">
          <cell r="A210" t="str">
            <v>PUBLIC UTILITIES COMMISSION OF THE TOWN OF MEAFORD</v>
          </cell>
          <cell r="B210" t="str">
            <v>HYDRO ONE NETWORKS INC.</v>
          </cell>
          <cell r="D210">
            <v>-107901</v>
          </cell>
        </row>
        <row r="211">
          <cell r="A211" t="str">
            <v>PUBLIC UTILITIES COMMISSION OF THE TOWN OF MITCHELL</v>
          </cell>
          <cell r="B211" t="str">
            <v>ERIE THAMES POWERLINES CORPORATION</v>
          </cell>
          <cell r="D211">
            <v>-48613</v>
          </cell>
        </row>
        <row r="212">
          <cell r="A212" t="str">
            <v>PUBLIC UTILITIES COMMISSION OF THE TOWN OF MOUNT FOREST</v>
          </cell>
          <cell r="B212" t="str">
            <v>WELLINGTON NORTH POWER INC.</v>
          </cell>
          <cell r="D212">
            <v>-26398</v>
          </cell>
        </row>
        <row r="213">
          <cell r="A213" t="str">
            <v>PUBLIC UTILITIES COMMISSION OF THE TOWN OF PALMERSTON</v>
          </cell>
          <cell r="B213" t="str">
            <v>WESTARIO POWER INC.</v>
          </cell>
          <cell r="D213">
            <v>-30315</v>
          </cell>
        </row>
        <row r="214">
          <cell r="A214" t="str">
            <v>PUBLIC UTILITIES COMMISSION OF THE TOWN OF PARIS</v>
          </cell>
          <cell r="B214" t="str">
            <v>BRANT COUNTY POWER INC.</v>
          </cell>
          <cell r="D214">
            <v>-262478</v>
          </cell>
        </row>
        <row r="215">
          <cell r="A215" t="str">
            <v>PUBLIC UTILITIES COMMISSION OF THE TOWN OF PICTON</v>
          </cell>
          <cell r="B215" t="str">
            <v>HYDRO ONE NETWORKS INC.</v>
          </cell>
          <cell r="D215">
            <v>-23971</v>
          </cell>
        </row>
        <row r="216">
          <cell r="A216" t="str">
            <v>PUBLIC UTILITIES COMMISSION OF THE TOWN OF RIDGETOWN</v>
          </cell>
          <cell r="B216" t="str">
            <v>CHATHAM-KENT HYDRO INC.</v>
          </cell>
          <cell r="D216">
            <v>-35371</v>
          </cell>
        </row>
        <row r="217">
          <cell r="A217" t="str">
            <v>PUBLIC UTILITIES COMMISSION OF THE TOWN OF SOUTHAMPTON</v>
          </cell>
          <cell r="B217" t="str">
            <v>WESTARIO POWER INC.</v>
          </cell>
          <cell r="D217">
            <v>-66730</v>
          </cell>
        </row>
        <row r="218">
          <cell r="A218" t="str">
            <v>PUBLIC UTILITIES COMMISSION OF THE TOWN OF TECUMSEH</v>
          </cell>
          <cell r="B218" t="str">
            <v>ESSEX POWERLINES CORPORATION</v>
          </cell>
          <cell r="D218">
            <v>-868582</v>
          </cell>
        </row>
        <row r="219">
          <cell r="A219" t="str">
            <v>PUBLIC UTILITIES COMMISSION OF THE TOWN OF TILBURY</v>
          </cell>
          <cell r="B219" t="str">
            <v>CHATHAM-KENT HYDRO INC.</v>
          </cell>
          <cell r="D219">
            <v>-90846</v>
          </cell>
        </row>
        <row r="220">
          <cell r="A220" t="str">
            <v>PUBLIC UTILITIES COMMISSION OF THE TOWN OF WESTMINSTER</v>
          </cell>
          <cell r="B220" t="str">
            <v>LONDON HYDRO INC.</v>
          </cell>
          <cell r="D220">
            <v>-290502</v>
          </cell>
        </row>
        <row r="221">
          <cell r="A221" t="str">
            <v>PUBLIC UTILITIES COMMISSION OF THE VILLAGE OF ARTHUR</v>
          </cell>
          <cell r="B221" t="str">
            <v>WELLINGTON NORTH POWER INC.</v>
          </cell>
          <cell r="D221">
            <v>-7242</v>
          </cell>
        </row>
        <row r="222">
          <cell r="A222" t="str">
            <v>PUBLIC UTILITIES COMMISSION OF THE VILLAGE OF BELMONT</v>
          </cell>
          <cell r="B222" t="str">
            <v>ERIE THAMES POWERLINES CORPORATION</v>
          </cell>
          <cell r="D222">
            <v>-133842</v>
          </cell>
        </row>
        <row r="223">
          <cell r="A223" t="str">
            <v>PUBLIC UTILITIES COMMISSION OF THE VILLAGE OF LANCASTER</v>
          </cell>
          <cell r="B223" t="str">
            <v>HYDRO ONE NETWORKS INC.</v>
          </cell>
          <cell r="D223">
            <v>-27168</v>
          </cell>
        </row>
        <row r="224">
          <cell r="A224" t="str">
            <v>PUBLIC UTILITIES COMMISSION OF THE VILLAGE OF PORT MCNICOLL</v>
          </cell>
          <cell r="B224" t="str">
            <v>NEWMARKET-TAY POWER DISTRIBUTION LTD.</v>
          </cell>
          <cell r="D224">
            <v>-7421</v>
          </cell>
        </row>
        <row r="225">
          <cell r="A225" t="str">
            <v>PUBLIC UTILITIES COMMISSION OF THE VILLAGE OF PORT STANLEY</v>
          </cell>
          <cell r="B225" t="str">
            <v>ERIE THAMES POWERLINES CORPORATION</v>
          </cell>
          <cell r="D225">
            <v>-4706</v>
          </cell>
        </row>
        <row r="226">
          <cell r="A226" t="str">
            <v>PUBLIC UTILITIES COMMISSION OF THE VILLAGE OF THAMESVILLE</v>
          </cell>
          <cell r="B226" t="str">
            <v>CHATHAM-KENT HYDRO INC.</v>
          </cell>
          <cell r="D226">
            <v>-4713</v>
          </cell>
        </row>
        <row r="227">
          <cell r="A227" t="str">
            <v>PUBLIC UTILITIES COMMISSION OF THE VILLAGE OF WESTPORT</v>
          </cell>
          <cell r="B227" t="str">
            <v>RIDEAU ST. LAWRENCE DISTRIBUTION INC.</v>
          </cell>
          <cell r="D227">
            <v>-564</v>
          </cell>
        </row>
        <row r="228">
          <cell r="A228" t="str">
            <v>PUBLIC UTILITIES COMMISSION OF THE VILLAGE OF WHEATLEY</v>
          </cell>
          <cell r="B228" t="str">
            <v>CHATHAM-KENT HYDRO INC.</v>
          </cell>
          <cell r="D228">
            <v>-9927</v>
          </cell>
        </row>
        <row r="229">
          <cell r="A229" t="str">
            <v>PUBLIC UTILITY COMMISSION OF THE VILLAGE OF WEST LORNE</v>
          </cell>
          <cell r="B229" t="str">
            <v>HYDRO ONE NETWORKS INC.</v>
          </cell>
          <cell r="D229">
            <v>-21813</v>
          </cell>
        </row>
        <row r="230">
          <cell r="A230" t="str">
            <v>PUBLIC UTILITY COMMISSION OF TOWN OF PERTH</v>
          </cell>
          <cell r="B230" t="str">
            <v>HYDRO ONE NETWORKS INC.</v>
          </cell>
          <cell r="D230">
            <v>-102809</v>
          </cell>
        </row>
        <row r="231">
          <cell r="A231" t="str">
            <v>RAINY RIVER PUBLIC UTILITIES COMMISSION</v>
          </cell>
          <cell r="B231" t="str">
            <v>HYDRO ONE NETWORKS INC.</v>
          </cell>
          <cell r="D231">
            <v>-21851</v>
          </cell>
        </row>
        <row r="232">
          <cell r="A232" t="str">
            <v>RED ROCK HYDRO</v>
          </cell>
          <cell r="B232" t="str">
            <v>HYDRO ONE NETWORKS INC.</v>
          </cell>
          <cell r="D232">
            <v>-9068</v>
          </cell>
        </row>
        <row r="233">
          <cell r="A233" t="str">
            <v>RENFREW HYDRO INC.</v>
          </cell>
          <cell r="B233" t="str">
            <v>RENFREW HYDRO INC.</v>
          </cell>
          <cell r="D233">
            <v>-45216</v>
          </cell>
        </row>
        <row r="234">
          <cell r="A234" t="str">
            <v>RICHMOND HILL HYDRO INC.</v>
          </cell>
          <cell r="B234" t="str">
            <v>POWERSTREAM INC.</v>
          </cell>
          <cell r="D234">
            <v>-1379841</v>
          </cell>
        </row>
        <row r="235">
          <cell r="A235" t="str">
            <v>RIPLEY PUBLIC UTILITIES COMMISSION</v>
          </cell>
          <cell r="B235" t="str">
            <v>WESTARIO POWER INC.</v>
          </cell>
          <cell r="D235">
            <v>-17351</v>
          </cell>
        </row>
        <row r="236">
          <cell r="A236" t="str">
            <v>ROCKLAND HYDRO ELECTRIC COMMISSION</v>
          </cell>
          <cell r="B236" t="str">
            <v>HYDRO ONE NETWORKS INC.</v>
          </cell>
          <cell r="D236">
            <v>-123944</v>
          </cell>
        </row>
        <row r="237">
          <cell r="A237" t="str">
            <v>RODNEY PUBLIC UTILITIES COMMISSION</v>
          </cell>
          <cell r="B237" t="str">
            <v>HYDRO ONE NETWORKS INC.</v>
          </cell>
          <cell r="D237">
            <v>-5016</v>
          </cell>
        </row>
        <row r="238">
          <cell r="A238" t="str">
            <v>SCHREIBER HYDRO-ELECTRIC COMMISSION</v>
          </cell>
          <cell r="B238" t="str">
            <v>HYDRO ONE NETWORKS INC.</v>
          </cell>
          <cell r="D238">
            <v>-7023</v>
          </cell>
        </row>
        <row r="239">
          <cell r="A239" t="str">
            <v>SCUGOG HYDRO ELECTRIC CORPORATION</v>
          </cell>
          <cell r="B239" t="str">
            <v>VERIDIAN CONNECTIONS INC.</v>
          </cell>
          <cell r="D239">
            <v>-369615</v>
          </cell>
        </row>
        <row r="240">
          <cell r="A240" t="str">
            <v>SEAFORTH PUBLIC UTILITY COMMISSION</v>
          </cell>
          <cell r="B240" t="str">
            <v>FESTIVAL HYDRO INC.</v>
          </cell>
          <cell r="D240">
            <v>-20125</v>
          </cell>
        </row>
        <row r="241">
          <cell r="A241" t="str">
            <v>SEVERN HYDRO-ELECTRIC SYSTEM</v>
          </cell>
          <cell r="B241" t="str">
            <v>HYDRO ONE NETWORKS INC.</v>
          </cell>
          <cell r="D241">
            <v>-15706</v>
          </cell>
        </row>
        <row r="242">
          <cell r="A242" t="str">
            <v>SIMCOE HYDRO-ELECTRIC COMMISSION</v>
          </cell>
          <cell r="B242" t="str">
            <v>NORFOLK POWER DISTRIBUTION INC.</v>
          </cell>
          <cell r="D242">
            <v>-305797</v>
          </cell>
        </row>
        <row r="243">
          <cell r="A243" t="str">
            <v>SIOUX LOOKOUT HYDRO INC.</v>
          </cell>
          <cell r="B243" t="str">
            <v>SIOUX LOOKOUT HYDRO INC.</v>
          </cell>
          <cell r="D243">
            <v>-34147</v>
          </cell>
        </row>
        <row r="244">
          <cell r="A244" t="str">
            <v>SMITHS FALLS HYDRO ELECTRIC COMMISSION</v>
          </cell>
          <cell r="B244" t="str">
            <v>HYDRO ONE NETWORKS INC.</v>
          </cell>
          <cell r="D244">
            <v>-30355</v>
          </cell>
        </row>
        <row r="245">
          <cell r="A245" t="str">
            <v>SOUTH RIVER PUBLIC UTILITIES COMMISSION</v>
          </cell>
          <cell r="B245" t="str">
            <v>HYDRO ONE NETWORKS INC.</v>
          </cell>
          <cell r="D245">
            <v>-7367</v>
          </cell>
        </row>
        <row r="246">
          <cell r="A246" t="str">
            <v>SOUTH-WEST OXFORD PUBLIC UTILITIES COMMISSION</v>
          </cell>
          <cell r="B246" t="str">
            <v>ERIE THAMES POWERLINES CORPORATION</v>
          </cell>
          <cell r="D246">
            <v>-2699</v>
          </cell>
        </row>
        <row r="247">
          <cell r="A247" t="str">
            <v>ST. CATHARINES HYDRO UTILITY SERVICES INC.</v>
          </cell>
          <cell r="B247" t="str">
            <v>HORIZON UTILITIES CORPORATION</v>
          </cell>
          <cell r="D247">
            <v>-2312521</v>
          </cell>
        </row>
        <row r="248">
          <cell r="A248" t="str">
            <v>ST. MARY'S PUBLIC UTILITIES COMMISSION</v>
          </cell>
          <cell r="B248" t="str">
            <v>FESTIVAL HYDRO INC.</v>
          </cell>
          <cell r="D248">
            <v>-98097</v>
          </cell>
        </row>
        <row r="249">
          <cell r="A249" t="str">
            <v>ST. THOMAS ENERGY INC.</v>
          </cell>
          <cell r="B249" t="str">
            <v>ST. THOMAS ENERGY INC.</v>
          </cell>
          <cell r="D249">
            <v>-240213</v>
          </cell>
        </row>
        <row r="250">
          <cell r="A250" t="str">
            <v>STIRLING-RAWDON PUBLIC UTILITIES COMMISSION</v>
          </cell>
          <cell r="B250" t="str">
            <v>HYDRO ONE NETWORKS INC.</v>
          </cell>
          <cell r="D250">
            <v>-8927</v>
          </cell>
        </row>
        <row r="251">
          <cell r="A251" t="str">
            <v>STONEY CREEK HYDRO-ELECTRIC COMMISSION</v>
          </cell>
          <cell r="B251" t="str">
            <v>HORIZON UTILITIES CORPORATION</v>
          </cell>
          <cell r="D251">
            <v>-39287</v>
          </cell>
        </row>
        <row r="252">
          <cell r="A252" t="str">
            <v>STRATFORD PUBLIC UTILITY COMMISSION</v>
          </cell>
          <cell r="B252" t="str">
            <v>FESTIVAL HYDRO INC.</v>
          </cell>
          <cell r="D252">
            <v>-768620</v>
          </cell>
        </row>
        <row r="253">
          <cell r="A253" t="str">
            <v>SUNDRIDGE HYDRO ELECTRIC SYSTEM</v>
          </cell>
          <cell r="B253" t="str">
            <v>LAKELAND POWER DISTRIBUTION LTD.</v>
          </cell>
          <cell r="D253">
            <v>-50123</v>
          </cell>
        </row>
        <row r="254">
          <cell r="A254" t="str">
            <v>TARA HYDRO-ELECTRIC SYSTEM</v>
          </cell>
          <cell r="B254" t="str">
            <v>HYDRO ONE NETWORKS INC.</v>
          </cell>
          <cell r="D254">
            <v>-5476</v>
          </cell>
        </row>
        <row r="255">
          <cell r="A255" t="str">
            <v>TEESWATER HYDRO-ELECTRIC COMMISSION</v>
          </cell>
          <cell r="B255" t="str">
            <v>WESTARIO POWER INC.</v>
          </cell>
          <cell r="D255">
            <v>-34494</v>
          </cell>
        </row>
        <row r="256">
          <cell r="A256" t="str">
            <v>TERRACE BAY SUPERIOR WIRES INC.</v>
          </cell>
          <cell r="B256" t="str">
            <v>HYDRO ONE NETWORKS INC.</v>
          </cell>
          <cell r="D256">
            <v>-100996</v>
          </cell>
        </row>
        <row r="257">
          <cell r="A257" t="str">
            <v>THE HYDRO ELECTRIC COMMISSION OF THE TOWN OF CARLETON PLACE</v>
          </cell>
          <cell r="B257" t="str">
            <v>HYDRO ONE NETWORKS INC.</v>
          </cell>
          <cell r="D257">
            <v>-67511</v>
          </cell>
        </row>
        <row r="258">
          <cell r="A258" t="str">
            <v>THE HYDRO ELECTRIC COMMISSION OF THE TOWN OF SHELBURNE</v>
          </cell>
          <cell r="B258" t="str">
            <v>HYDRO ONE NETWORKS INC.</v>
          </cell>
          <cell r="D258">
            <v>-69722</v>
          </cell>
        </row>
        <row r="259">
          <cell r="A259" t="str">
            <v>THE HYDRO ELECTRIC COMMISSION OF THE TOWNSHIP OF WARWICK</v>
          </cell>
          <cell r="B259" t="str">
            <v>BLUEWATER POWER DISTRIBUTION CORPORATION</v>
          </cell>
          <cell r="D259">
            <v>-39551</v>
          </cell>
        </row>
        <row r="260">
          <cell r="A260" t="str">
            <v>THE HYDRO-ELECTRIC COMMISSION FOR THE TOWN OF EXETER</v>
          </cell>
          <cell r="B260" t="str">
            <v>HYDRO ONE NETWORKS INC.</v>
          </cell>
          <cell r="D260">
            <v>-87426</v>
          </cell>
        </row>
        <row r="261">
          <cell r="A261" t="str">
            <v>THE HYDRO-ELECTRIC COMMISSION OF THE CITY OF GLOUCESTER</v>
          </cell>
          <cell r="B261" t="str">
            <v>HYDRO OTTAWA LIMITED</v>
          </cell>
          <cell r="D261">
            <v>-5716466</v>
          </cell>
        </row>
        <row r="262">
          <cell r="A262" t="str">
            <v>THE HYDRO-ELECTRIC COMMISSION OF THE TOWN OF PENETANGUISHENE</v>
          </cell>
          <cell r="B262" t="str">
            <v>POWERSTREAM INC.</v>
          </cell>
          <cell r="D262">
            <v>-213396</v>
          </cell>
        </row>
        <row r="263">
          <cell r="A263" t="str">
            <v>THE PUBLIC UTILITIES COMMISSION FOR THE TOWN OF BANCROFT</v>
          </cell>
          <cell r="B263" t="str">
            <v>HYDRO ONE NETWORKS INC.</v>
          </cell>
          <cell r="D263">
            <v>-57504</v>
          </cell>
        </row>
        <row r="264">
          <cell r="A264" t="str">
            <v>THE PUBLIC UTILITIES COMMISSION OF THE TOWN OF COLLINGWOOD</v>
          </cell>
          <cell r="B264" t="str">
            <v>COLLUS POWER CORP.</v>
          </cell>
          <cell r="D264">
            <v>-338454</v>
          </cell>
        </row>
        <row r="265">
          <cell r="A265" t="str">
            <v>THE PUBLIC UTILITIES COMMISSION OF THE TOWN OF KAPUSKASING</v>
          </cell>
          <cell r="B265" t="str">
            <v>NORTHERN ONTARIO WIRES INC.</v>
          </cell>
          <cell r="D265">
            <v>-28610</v>
          </cell>
        </row>
        <row r="266">
          <cell r="A266" t="str">
            <v>THE PUBLIC UTILITIES COMMISSION OF THE TOWN OF PETROLIA</v>
          </cell>
          <cell r="B266" t="str">
            <v>BLUEWATER POWER DISTRIBUTION CORPORATION</v>
          </cell>
          <cell r="D266">
            <v>-69367</v>
          </cell>
        </row>
        <row r="267">
          <cell r="A267" t="str">
            <v>THE PUBLIC UTILITIES COMMISSION OF THE VILLAGE OF EGANVILLE</v>
          </cell>
          <cell r="B267" t="str">
            <v>HYDRO ONE NETWORKS INC.</v>
          </cell>
          <cell r="D267">
            <v>-11994</v>
          </cell>
        </row>
        <row r="268">
          <cell r="A268" t="str">
            <v>THE PUBLIC UTILITIES COMMISSION OF THE VILLAGE OF POINT EDWARD</v>
          </cell>
          <cell r="B268" t="str">
            <v>BLUEWATER POWER DISTRIBUTION CORPORATION</v>
          </cell>
          <cell r="D268">
            <v>-3856</v>
          </cell>
        </row>
        <row r="269">
          <cell r="A269" t="str">
            <v>THE VILLAGE OF OMEMEE HYDRO-ELECTRIC COMMISSION</v>
          </cell>
          <cell r="B269" t="str">
            <v>HYDRO ONE NETWORKS INC.</v>
          </cell>
          <cell r="D269">
            <v>-20017</v>
          </cell>
        </row>
        <row r="270">
          <cell r="A270" t="str">
            <v>THEDFORD HYDRO ELECTRIC COMMISSION</v>
          </cell>
          <cell r="B270" t="str">
            <v>HYDRO ONE NETWORKS INC.</v>
          </cell>
          <cell r="D270">
            <v>-13800</v>
          </cell>
        </row>
        <row r="271">
          <cell r="A271" t="str">
            <v>THORNDALE HYDRO ELECTRIC COMMISSION</v>
          </cell>
          <cell r="B271" t="str">
            <v>HYDRO ONE NETWORKS INC.</v>
          </cell>
          <cell r="D271">
            <v>-2064</v>
          </cell>
        </row>
        <row r="272">
          <cell r="A272" t="str">
            <v>THOROLD HYDRO CORPORATION</v>
          </cell>
          <cell r="B272" t="str">
            <v>HYDRO ONE NETWORKS INC.</v>
          </cell>
          <cell r="D272">
            <v>-29789</v>
          </cell>
        </row>
        <row r="273">
          <cell r="A273" t="str">
            <v>THUNDER BAY HYDRO ELECTRICITY DISTRIBUTION INC.</v>
          </cell>
          <cell r="B273" t="str">
            <v>THUNDER BAY HYDRO ELECTRICITY DISTRIBUTION INC.</v>
          </cell>
          <cell r="D273">
            <v>-4646255</v>
          </cell>
        </row>
        <row r="274">
          <cell r="A274" t="str">
            <v>TILLSONBURG HYDRO INC.</v>
          </cell>
          <cell r="B274" t="str">
            <v>TILLSONBURG HYDRO INC.</v>
          </cell>
          <cell r="D274">
            <v>-371406</v>
          </cell>
        </row>
        <row r="275">
          <cell r="A275" t="str">
            <v>TOTTENHAM</v>
          </cell>
          <cell r="B275" t="str">
            <v>POWERSTREAM INC.</v>
          </cell>
          <cell r="D275">
            <v>-63289</v>
          </cell>
        </row>
        <row r="276">
          <cell r="A276" t="str">
            <v>TOWNSHIP OF MCGARRY HYDRO SYSTEM</v>
          </cell>
          <cell r="B276" t="str">
            <v>HYDRO ONE NETWORKS INC.</v>
          </cell>
          <cell r="D276">
            <v>-6273</v>
          </cell>
        </row>
        <row r="277">
          <cell r="A277" t="str">
            <v>TOWNSHIP OF NORTH DORCHESTER HYDRO</v>
          </cell>
          <cell r="B277" t="str">
            <v>HYDRO ONE NETWORKS INC.</v>
          </cell>
          <cell r="D277">
            <v>-48671</v>
          </cell>
        </row>
        <row r="278">
          <cell r="A278" t="str">
            <v>TWEED HYDRO ELECTRIC COMMISSION</v>
          </cell>
          <cell r="B278" t="str">
            <v>HYDRO ONE NETWORKS INC.</v>
          </cell>
          <cell r="D278">
            <v>-21650</v>
          </cell>
        </row>
        <row r="279">
          <cell r="A279" t="str">
            <v>UXBRIDGE HYDRO ELECTRIC COMMISSION</v>
          </cell>
          <cell r="B279" t="str">
            <v>VERIDIAN CONNECTIONS INC.</v>
          </cell>
          <cell r="D279">
            <v>-15283</v>
          </cell>
        </row>
        <row r="280">
          <cell r="A280" t="str">
            <v>VILLAGE OF BARRY'S BAY HYDRO SYSTEM</v>
          </cell>
          <cell r="B280" t="str">
            <v>HYDRO ONE NETWORKS INC.</v>
          </cell>
          <cell r="D280">
            <v>-3903</v>
          </cell>
        </row>
        <row r="281">
          <cell r="A281" t="str">
            <v>VILLAGE OF BLOOMFIELD HYDRO SYSTEM</v>
          </cell>
          <cell r="B281" t="str">
            <v>HYDRO ONE NETWORKS INC.</v>
          </cell>
          <cell r="D281">
            <v>-153</v>
          </cell>
        </row>
        <row r="282">
          <cell r="A282" t="str">
            <v>VILLAGE OF CARDINAL HYDRO SYSTEM</v>
          </cell>
          <cell r="B282" t="str">
            <v>RIDEAU ST. LAWRENCE DISTRIBUTION INC.</v>
          </cell>
          <cell r="D282">
            <v>-1018</v>
          </cell>
        </row>
        <row r="283">
          <cell r="A283" t="str">
            <v>VILLAGE OF CHESTERVILLE HYDRO SYSTEM</v>
          </cell>
          <cell r="B283" t="str">
            <v>HYDRO ONE NETWORKS INC.</v>
          </cell>
          <cell r="D283">
            <v>-7189</v>
          </cell>
        </row>
        <row r="284">
          <cell r="A284" t="str">
            <v>VILLAGE OF CREEMORE HYDRO SYSTEM</v>
          </cell>
          <cell r="B284" t="str">
            <v>COLLUS POWER CORP.</v>
          </cell>
          <cell r="D284">
            <v>-73</v>
          </cell>
        </row>
        <row r="285">
          <cell r="A285" t="str">
            <v>VILLAGE OF ERIEAU HYDRO SYSTEM</v>
          </cell>
          <cell r="B285" t="str">
            <v>CHATHAM-KENT HYDRO INC.</v>
          </cell>
          <cell r="D285">
            <v>-1633</v>
          </cell>
        </row>
        <row r="286">
          <cell r="A286" t="str">
            <v>VILLAGE OF FLESHERTON HYDRO SYSTEM</v>
          </cell>
          <cell r="B286" t="str">
            <v>HYDRO ONE NETWORKS INC.</v>
          </cell>
          <cell r="D286">
            <v>-6944</v>
          </cell>
        </row>
        <row r="287">
          <cell r="A287" t="str">
            <v>VILLAGE OF IROQUOIS HYDRO SYSTEM</v>
          </cell>
          <cell r="B287" t="str">
            <v>RIDEAU ST. LAWRENCE DISTRIBUTION INC.</v>
          </cell>
          <cell r="D287">
            <v>-127553</v>
          </cell>
        </row>
        <row r="288">
          <cell r="A288" t="str">
            <v>VILLAGE OF LUCKNOW HYDRO SYSTEM</v>
          </cell>
          <cell r="B288" t="str">
            <v>WESTARIO POWER INC.</v>
          </cell>
          <cell r="D288">
            <v>-37471</v>
          </cell>
        </row>
        <row r="289">
          <cell r="A289" t="str">
            <v>VILLAGE OF MAXVILLE HYDRO SYSTEM</v>
          </cell>
          <cell r="B289" t="str">
            <v>HYDRO ONE NETWORKS INC.</v>
          </cell>
          <cell r="D289">
            <v>-9847</v>
          </cell>
        </row>
        <row r="290">
          <cell r="A290" t="str">
            <v>WALKERTON PUBLIC UTILITIES COMMISSION</v>
          </cell>
          <cell r="B290" t="str">
            <v>WESTARIO POWER INC.</v>
          </cell>
          <cell r="D290">
            <v>-30508</v>
          </cell>
        </row>
        <row r="291">
          <cell r="A291" t="str">
            <v>WARDSVILLE HYDRO ELECTRIC COMMISSION</v>
          </cell>
          <cell r="B291" t="str">
            <v>HYDRO ONE NETWORKS INC.</v>
          </cell>
          <cell r="D291">
            <v>-3384</v>
          </cell>
        </row>
        <row r="292">
          <cell r="A292" t="str">
            <v>WARKWORTH HYDRO ELECTRIC COMMISSION</v>
          </cell>
          <cell r="B292" t="str">
            <v>HYDRO ONE NETWORKS INC.</v>
          </cell>
          <cell r="D292">
            <v>-24604</v>
          </cell>
        </row>
        <row r="293">
          <cell r="A293" t="str">
            <v>WATERLOO NORTH HYDRO INC.</v>
          </cell>
          <cell r="B293" t="str">
            <v>WATERLOO NORTH HYDRO INC.</v>
          </cell>
          <cell r="D293">
            <v>-2339718</v>
          </cell>
        </row>
        <row r="294">
          <cell r="A294" t="str">
            <v>WAUBAUSHENE PUBLIC UTILITIES COMMISSION</v>
          </cell>
          <cell r="B294" t="str">
            <v>NEWMARKET-TAY POWER DISTRIBUTION LTD.</v>
          </cell>
          <cell r="D294">
            <v>-26</v>
          </cell>
        </row>
        <row r="295">
          <cell r="A295" t="str">
            <v>WELLAND HYDRO-ELECTRIC SYSTEM CORP.</v>
          </cell>
          <cell r="B295" t="str">
            <v>WELLAND HYDRO-ELECTRIC SYSTEM CORP.</v>
          </cell>
          <cell r="D295">
            <v>-1064408</v>
          </cell>
        </row>
        <row r="296">
          <cell r="A296" t="str">
            <v>WELLINGTON ELECTRIC DISTRIBUTION COMPANY INC.</v>
          </cell>
          <cell r="B296" t="str">
            <v>GUELPH HYDRO ELECTRIC SYSTEMS INC.</v>
          </cell>
          <cell r="D296">
            <v>-22235</v>
          </cell>
        </row>
        <row r="297">
          <cell r="A297" t="str">
            <v>WEST LINCOLN HYDRO ELECTRIC COMMISSION</v>
          </cell>
          <cell r="B297" t="str">
            <v>NIAGARA PENINSULA ENERGY INC.</v>
          </cell>
          <cell r="D297">
            <v>-45607</v>
          </cell>
        </row>
        <row r="298">
          <cell r="A298" t="str">
            <v>WHITBY HYDRO ELECTRIC CORPORATION</v>
          </cell>
          <cell r="B298" t="str">
            <v>WHITBY HYDRO ELECTRIC CORPORATION</v>
          </cell>
          <cell r="D298">
            <v>-2799307</v>
          </cell>
        </row>
        <row r="299">
          <cell r="A299" t="str">
            <v>WHITCHURCH STOUFFVILLE HYDRO ELECTRIC COMMISSION</v>
          </cell>
          <cell r="B299" t="str">
            <v>HYDRO ONE NETWORKS INC.</v>
          </cell>
          <cell r="D299">
            <v>-469971</v>
          </cell>
        </row>
        <row r="300">
          <cell r="A300" t="str">
            <v>WINCHESTER HYDRO COMMISSION</v>
          </cell>
          <cell r="B300" t="str">
            <v>HYDRO ONE NETWORKS INC.</v>
          </cell>
          <cell r="D300">
            <v>-4100</v>
          </cell>
        </row>
        <row r="301">
          <cell r="A301" t="str">
            <v>WINDSOR UTILITIES COMMISSION</v>
          </cell>
          <cell r="B301" t="str">
            <v>ENWIN UTILITIES LTD.</v>
          </cell>
          <cell r="D301">
            <v>-1547949</v>
          </cell>
        </row>
        <row r="302">
          <cell r="A302" t="str">
            <v>WINGHAM PUBLIC UTILITIES COMMISSION</v>
          </cell>
          <cell r="B302" t="str">
            <v>WESTARIO POWER INC.</v>
          </cell>
          <cell r="D302">
            <v>-79392</v>
          </cell>
        </row>
        <row r="303">
          <cell r="A303" t="str">
            <v>WOODSTOCK HYDRO SERVICES INC.</v>
          </cell>
          <cell r="B303" t="str">
            <v>WOODSTOCK HYDRO SERVICES INC.</v>
          </cell>
          <cell r="D303">
            <v>-428497</v>
          </cell>
        </row>
        <row r="304">
          <cell r="A304" t="str">
            <v>WOODVILLE HYDRO-ELECTRIC SYSTEM</v>
          </cell>
          <cell r="B304" t="str">
            <v>HYDRO ONE NETWORKS INC.</v>
          </cell>
          <cell r="D304">
            <v>-28164</v>
          </cell>
        </row>
        <row r="305">
          <cell r="A305" t="str">
            <v>WYOMING HYDRO ELECTRIC COMMISSION</v>
          </cell>
          <cell r="B305" t="str">
            <v>HYDRO ONE NETWORKS INC.</v>
          </cell>
          <cell r="D305">
            <v>-20134</v>
          </cell>
        </row>
        <row r="306">
          <cell r="A306" t="str">
            <v>ZORRA ELECTRIC SUPPLY AUTHORITY</v>
          </cell>
          <cell r="B306" t="str">
            <v>ERIE THAMES POWERLINES CORPORATION</v>
          </cell>
          <cell r="D306">
            <v>-46988</v>
          </cell>
        </row>
        <row r="307">
          <cell r="A307" t="str">
            <v>ZURICH HYDRO ELECTRIC COMMISSION</v>
          </cell>
          <cell r="B307" t="str">
            <v>FESTIVAL HYDRO INC.</v>
          </cell>
          <cell r="D307">
            <v>-12515</v>
          </cell>
        </row>
        <row r="312">
          <cell r="A312" t="str">
            <v>AILSA CRAIG HYDRO ELECTRIC SYSTEM</v>
          </cell>
          <cell r="B312" t="str">
            <v>HYDRO ONE NETWORKS INC.</v>
          </cell>
          <cell r="D312">
            <v>-11297</v>
          </cell>
        </row>
        <row r="313">
          <cell r="A313" t="str">
            <v>AJAX HYDRO-ELECTRIC COMMISSION</v>
          </cell>
          <cell r="B313" t="str">
            <v>VERIDIAN CONNECTIONS INC.</v>
          </cell>
          <cell r="D313">
            <v>-1214160</v>
          </cell>
        </row>
        <row r="314">
          <cell r="A314" t="str">
            <v>ALLISTON</v>
          </cell>
          <cell r="B314" t="str">
            <v>POWERSTREAM INC.</v>
          </cell>
          <cell r="D314">
            <v>-113415</v>
          </cell>
        </row>
        <row r="315">
          <cell r="A315" t="str">
            <v>ALVINSTON PUBLIC UTILITIES COMMISSION</v>
          </cell>
          <cell r="B315" t="str">
            <v>BLUEWATER POWER DISTRIBUTION CORPORATION</v>
          </cell>
          <cell r="D315">
            <v>-13792</v>
          </cell>
        </row>
        <row r="316">
          <cell r="A316" t="str">
            <v>ANCASTER HYDRO-ELECTRIC COMMISSION</v>
          </cell>
          <cell r="B316" t="str">
            <v>HORIZON UTILITIES CORPORATION</v>
          </cell>
          <cell r="D316">
            <v>-296080</v>
          </cell>
        </row>
        <row r="317">
          <cell r="A317" t="str">
            <v>ARKONA HYDRO ELECTRIC COMMISSION</v>
          </cell>
          <cell r="B317" t="str">
            <v>HYDRO ONE NETWORKS INC.</v>
          </cell>
          <cell r="D317">
            <v>-512</v>
          </cell>
        </row>
        <row r="318">
          <cell r="A318" t="str">
            <v>ARNPRIOR HYDRO ELECTRIC COMMISSION</v>
          </cell>
          <cell r="B318" t="str">
            <v>HYDRO ONE NETWORKS INC.</v>
          </cell>
          <cell r="D318">
            <v>-55356</v>
          </cell>
        </row>
        <row r="319">
          <cell r="A319" t="str">
            <v>ASPHODEL-NORWOOD DISTRIBUTION INCORPORATED</v>
          </cell>
          <cell r="B319" t="str">
            <v>PETERBOROUGH DISTRIBUTION INCORPORATED</v>
          </cell>
          <cell r="D319">
            <v>-56817</v>
          </cell>
        </row>
        <row r="320">
          <cell r="A320" t="str">
            <v>ATIKOKAN HYDRO INC.</v>
          </cell>
          <cell r="B320" t="str">
            <v>ATIKOKAN HYDRO INC.</v>
          </cell>
          <cell r="D320">
            <v>-138338</v>
          </cell>
        </row>
        <row r="321">
          <cell r="A321" t="str">
            <v>AURORA HYDRO CONNECTIONS LIMITED</v>
          </cell>
          <cell r="B321" t="str">
            <v>POWERSTREAM INC.</v>
          </cell>
          <cell r="D321">
            <v>-1064644</v>
          </cell>
        </row>
        <row r="322">
          <cell r="A322" t="str">
            <v>AYLMER PUBLIC UTILITIES COMMISSION</v>
          </cell>
          <cell r="B322" t="str">
            <v>ERIE THAMES POWERLINES CORPORATION</v>
          </cell>
          <cell r="D322">
            <v>-78534</v>
          </cell>
        </row>
        <row r="323">
          <cell r="A323" t="str">
            <v>BATH HYDRO</v>
          </cell>
          <cell r="B323" t="str">
            <v>HYDRO ONE NETWORKS INC.</v>
          </cell>
          <cell r="D323">
            <v>-14356</v>
          </cell>
        </row>
        <row r="324">
          <cell r="A324" t="str">
            <v>BEACHBURG HYDRO</v>
          </cell>
          <cell r="B324" t="str">
            <v>OTTAWA RIVER POWER CORPORATION</v>
          </cell>
          <cell r="D324">
            <v>-11615</v>
          </cell>
        </row>
        <row r="325">
          <cell r="A325" t="str">
            <v>BEETON</v>
          </cell>
          <cell r="B325" t="str">
            <v>POWERSTREAM INC.</v>
          </cell>
          <cell r="D325">
            <v>-1224</v>
          </cell>
        </row>
        <row r="326">
          <cell r="A326" t="str">
            <v>BELLEVILLE ELECTRIC CORPORATION</v>
          </cell>
          <cell r="B326" t="str">
            <v>VERIDIAN CONNECTIONS INC.</v>
          </cell>
          <cell r="D326">
            <v>-257617</v>
          </cell>
        </row>
        <row r="327">
          <cell r="A327" t="str">
            <v>BLANDFORD-BLENHEIM PUBLIC UTILITIES COMMISSION</v>
          </cell>
          <cell r="B327" t="str">
            <v>HYDRO ONE NETWORKS INC.</v>
          </cell>
          <cell r="D327">
            <v>-8118</v>
          </cell>
        </row>
        <row r="328">
          <cell r="A328" t="str">
            <v>BLUE MOUNTAINS HYDRO SERVICES COMPANY INC.</v>
          </cell>
          <cell r="B328" t="str">
            <v>COLLUS POWER CORP.</v>
          </cell>
          <cell r="D328">
            <v>-61159</v>
          </cell>
        </row>
        <row r="329">
          <cell r="A329" t="str">
            <v>BLYTH HYDRO ELECTRIC COMMISSION</v>
          </cell>
          <cell r="B329" t="str">
            <v>HYDRO ONE NETWORKS INC.</v>
          </cell>
          <cell r="D329">
            <v>-21600</v>
          </cell>
        </row>
        <row r="330">
          <cell r="A330" t="str">
            <v>BOARD OF LIGHT &amp; HEAT COMM. OF THE CITY OF GUELPH</v>
          </cell>
          <cell r="B330" t="str">
            <v>GUELPH HYDRO ELECTRIC SYSTEMS INC.</v>
          </cell>
          <cell r="D330">
            <v>-3280287</v>
          </cell>
        </row>
        <row r="331">
          <cell r="A331" t="str">
            <v>BOBCAYGEON HYDRO ELECTRIC COMMISSION</v>
          </cell>
          <cell r="B331" t="str">
            <v>HYDRO ONE NETWORKS INC.</v>
          </cell>
          <cell r="D331">
            <v>-30357</v>
          </cell>
        </row>
        <row r="332">
          <cell r="A332" t="str">
            <v>BRADFORD WEST GWILLIMBURY PUBLIC UTILITIES COMMISSION</v>
          </cell>
          <cell r="B332" t="str">
            <v>POWERSTREAM INC.</v>
          </cell>
          <cell r="D332">
            <v>-482271</v>
          </cell>
        </row>
        <row r="333">
          <cell r="A333" t="str">
            <v>BRIGHTON DISTRIBUTION INC.</v>
          </cell>
          <cell r="B333" t="str">
            <v>HYDRO ONE NETWORKS INC.</v>
          </cell>
          <cell r="D333">
            <v>-84276</v>
          </cell>
        </row>
        <row r="334">
          <cell r="A334" t="str">
            <v>BROCK HYDRO-ELECTRIC COMMISSION</v>
          </cell>
          <cell r="B334" t="str">
            <v>VERIDIAN CONNECTIONS INC.</v>
          </cell>
          <cell r="D334">
            <v>-118719</v>
          </cell>
        </row>
        <row r="335">
          <cell r="A335" t="str">
            <v>BROCKVILLE UTILITIES INCORPORATED</v>
          </cell>
          <cell r="B335" t="str">
            <v>HYDRO ONE NETWORKS INC.</v>
          </cell>
          <cell r="D335">
            <v>-454703</v>
          </cell>
        </row>
        <row r="336">
          <cell r="A336" t="str">
            <v>BRUSSELS PUBLIC UTILITIES COMMISSION</v>
          </cell>
          <cell r="B336" t="str">
            <v>FESTIVAL HYDRO INC.</v>
          </cell>
          <cell r="D336">
            <v>-7778</v>
          </cell>
        </row>
        <row r="337">
          <cell r="A337" t="str">
            <v>BURK'S FALLS HYDRO ELECTRIC COMMISSION</v>
          </cell>
          <cell r="B337" t="str">
            <v>LAKELAND POWER DISTRIBUTION LTD.</v>
          </cell>
          <cell r="D337">
            <v>-42691</v>
          </cell>
        </row>
        <row r="338">
          <cell r="A338" t="str">
            <v>BURLINGTON HYDRO INC.</v>
          </cell>
          <cell r="B338" t="str">
            <v>BURLINGTON HYDRO INC.</v>
          </cell>
          <cell r="D338">
            <v>-4699681</v>
          </cell>
        </row>
        <row r="339">
          <cell r="A339" t="str">
            <v>CALEDON HYDRO CORPORATION</v>
          </cell>
          <cell r="B339" t="str">
            <v>HYDRO ONE NETWORKS INC.</v>
          </cell>
          <cell r="D339">
            <v>-1025158</v>
          </cell>
        </row>
        <row r="340">
          <cell r="A340" t="str">
            <v>CAMBRIDGE AND NORTH DUMFRIES HYDRO INC.</v>
          </cell>
          <cell r="B340" t="str">
            <v>CAMBRIDGE AND NORTH DUMFRIES HYDRO INC.</v>
          </cell>
          <cell r="D340">
            <v>-2213124</v>
          </cell>
        </row>
        <row r="341">
          <cell r="A341" t="str">
            <v>CAPREOL HYDRO ELECTRIC COMMISSION</v>
          </cell>
          <cell r="B341" t="str">
            <v>GREATER SUDBURY HYDRO INC.</v>
          </cell>
          <cell r="D341">
            <v>-158031</v>
          </cell>
        </row>
        <row r="342">
          <cell r="A342" t="str">
            <v>CASSELMAN HYDRO INC.</v>
          </cell>
          <cell r="B342" t="str">
            <v>HYDRO OTTAWA LIMITED</v>
          </cell>
          <cell r="D342">
            <v>-32757</v>
          </cell>
        </row>
        <row r="343">
          <cell r="A343" t="str">
            <v>CAVAN-MILLBROOK-NORTH MONAGHAN PUBLIC UTILITIES COMMISSION</v>
          </cell>
          <cell r="B343" t="str">
            <v>HYDRO ONE NETWORKS INC.</v>
          </cell>
          <cell r="D343">
            <v>-32841</v>
          </cell>
        </row>
        <row r="344">
          <cell r="A344" t="str">
            <v>CENTRE HASTINGS HYDRO ELECTRIC COMMISSION</v>
          </cell>
          <cell r="B344" t="str">
            <v>HYDRO ONE NETWORKS INC.</v>
          </cell>
          <cell r="D344">
            <v>-12753</v>
          </cell>
        </row>
        <row r="345">
          <cell r="A345" t="str">
            <v>CHALK RIVER HYDRO</v>
          </cell>
          <cell r="B345" t="str">
            <v>HYDRO ONE NETWORKS INC.</v>
          </cell>
          <cell r="D345">
            <v>-14160</v>
          </cell>
        </row>
        <row r="346">
          <cell r="A346" t="str">
            <v>CHAPLEAU PUBLIC UTILITIES CORPORATION</v>
          </cell>
          <cell r="B346" t="str">
            <v>CHAPLEAU PUBLIC UTILITIES CORPORATION</v>
          </cell>
          <cell r="D346">
            <v>-8179</v>
          </cell>
        </row>
        <row r="347">
          <cell r="A347" t="str">
            <v>CITY OF DRYDEN HYDRO ELECTRIC COMMISSION</v>
          </cell>
          <cell r="B347" t="str">
            <v>HYDRO ONE NETWORKS INC.</v>
          </cell>
          <cell r="D347">
            <v>-71382</v>
          </cell>
        </row>
        <row r="348">
          <cell r="A348" t="str">
            <v>CLARINGTON HYDRO-ELECTRIC COMMISSION</v>
          </cell>
          <cell r="B348" t="str">
            <v>VERIDIAN CONNECTIONS INC.</v>
          </cell>
          <cell r="D348">
            <v>-719052</v>
          </cell>
        </row>
        <row r="349">
          <cell r="A349" t="str">
            <v>CLINTON POWER CORPORATION</v>
          </cell>
          <cell r="B349" t="str">
            <v>ERIE THAMES POWERLINES CORPORATION</v>
          </cell>
          <cell r="D349">
            <v>-15123</v>
          </cell>
        </row>
        <row r="350">
          <cell r="A350" t="str">
            <v>COBDEN HYDRO</v>
          </cell>
          <cell r="B350" t="str">
            <v>HYDRO ONE NETWORKS INC.</v>
          </cell>
          <cell r="D350">
            <v>-7778</v>
          </cell>
        </row>
        <row r="351">
          <cell r="A351" t="str">
            <v>COLBORNE PUBLIC UTILITIES COMMISSION</v>
          </cell>
          <cell r="B351" t="str">
            <v>LAKEFRONT UTILITIES INC.</v>
          </cell>
          <cell r="D351">
            <v>-16834</v>
          </cell>
        </row>
        <row r="352">
          <cell r="A352" t="str">
            <v>COTTAM HYDRO-ELECTRIC SYSTEM</v>
          </cell>
          <cell r="B352" t="str">
            <v>E.L.K. ENERGY INC.</v>
          </cell>
          <cell r="D352">
            <v>-148231</v>
          </cell>
        </row>
        <row r="353">
          <cell r="A353" t="str">
            <v>DASHWOOD HYDRO-ELECTRIC SYSTEM</v>
          </cell>
          <cell r="B353" t="str">
            <v>FESTIVAL HYDRO INC.</v>
          </cell>
          <cell r="D353">
            <v>-129</v>
          </cell>
        </row>
        <row r="354">
          <cell r="A354" t="str">
            <v>DEEP RIVER HYDRO</v>
          </cell>
          <cell r="B354" t="str">
            <v>HYDRO ONE NETWORKS INC.</v>
          </cell>
          <cell r="D354">
            <v>-229875</v>
          </cell>
        </row>
        <row r="355">
          <cell r="A355" t="str">
            <v>DELHI HYDRO-ELECTRIC COMMISSION</v>
          </cell>
          <cell r="B355" t="str">
            <v>NORFOLK POWER DISTRIBUTION INC.</v>
          </cell>
          <cell r="D355">
            <v>-20713</v>
          </cell>
        </row>
        <row r="356">
          <cell r="A356" t="str">
            <v>DESERONTO PUBLIC UTILITIES COMMISSION</v>
          </cell>
          <cell r="B356" t="str">
            <v>HYDRO ONE NETWORKS INC.</v>
          </cell>
          <cell r="D356">
            <v>-7940</v>
          </cell>
        </row>
        <row r="357">
          <cell r="A357" t="str">
            <v>DRESDEN UTILITIES COMMISSION</v>
          </cell>
          <cell r="B357" t="str">
            <v>CHATHAM-KENT HYDRO INC.</v>
          </cell>
          <cell r="D357">
            <v>-33135</v>
          </cell>
        </row>
        <row r="358">
          <cell r="A358" t="str">
            <v>DUNDALK HYDRO ELECTRIC SYSTEM</v>
          </cell>
          <cell r="B358" t="str">
            <v>HYDRO ONE NETWORKS INC.</v>
          </cell>
          <cell r="D358">
            <v>-2020</v>
          </cell>
        </row>
        <row r="359">
          <cell r="A359" t="str">
            <v>DUNDAS HYDRO-ELECTRIC COMMISSION</v>
          </cell>
          <cell r="B359" t="str">
            <v>HORIZON UTILITIES CORPORATION</v>
          </cell>
          <cell r="D359">
            <v>-490989</v>
          </cell>
        </row>
        <row r="360">
          <cell r="A360" t="str">
            <v>DUNNVILLE HYDRO ELECTRIC COMMISSION</v>
          </cell>
          <cell r="B360" t="str">
            <v>HALDIMAND COUNTY HYDRO INC.</v>
          </cell>
          <cell r="D360">
            <v>-141195</v>
          </cell>
        </row>
        <row r="361">
          <cell r="A361" t="str">
            <v>DURHAM HYDRO ELECTRIC COMMISSION</v>
          </cell>
          <cell r="B361" t="str">
            <v>HYDRO ONE NETWORKS INC.</v>
          </cell>
          <cell r="D361">
            <v>-11586</v>
          </cell>
        </row>
        <row r="362">
          <cell r="A362" t="str">
            <v>DUTTON HYDRO LIMITED</v>
          </cell>
          <cell r="B362" t="str">
            <v>MIDDLESEX POWER DISTRIBUTION CORPORATION</v>
          </cell>
          <cell r="D362">
            <v>-4834</v>
          </cell>
        </row>
        <row r="363">
          <cell r="A363" t="str">
            <v>EAST ZORRA-TAVISTOCK PUBLIC UTILITY COMMISSION</v>
          </cell>
          <cell r="B363" t="str">
            <v>ERIE THAMES POWERLINES CORPORATION</v>
          </cell>
          <cell r="D363">
            <v>-38969</v>
          </cell>
        </row>
        <row r="364">
          <cell r="A364" t="str">
            <v>ELMWOOD HYDRO-ELECTRIC SYSTEM</v>
          </cell>
          <cell r="B364" t="str">
            <v>WESTARIO POWER INC.</v>
          </cell>
          <cell r="D364">
            <v>-234</v>
          </cell>
        </row>
        <row r="365">
          <cell r="A365" t="str">
            <v>EMBRUN COOPERATIVE HYDRO INC.</v>
          </cell>
          <cell r="B365" t="str">
            <v>COOPERATIVE HYDRO EMBRUN INC.</v>
          </cell>
          <cell r="D365">
            <v>-30195</v>
          </cell>
        </row>
        <row r="366">
          <cell r="A366" t="str">
            <v>ERIN HYDRO ELECTRIC COMMISSION</v>
          </cell>
          <cell r="B366" t="str">
            <v>HYDRO ONE NETWORKS INC.</v>
          </cell>
          <cell r="D366">
            <v>-228679</v>
          </cell>
        </row>
        <row r="367">
          <cell r="A367" t="str">
            <v>ESSEX HYDRO-ELECTRIC COMMISSION</v>
          </cell>
          <cell r="B367" t="str">
            <v>E.L.K. ENERGY INC.</v>
          </cell>
          <cell r="D367">
            <v>-199203</v>
          </cell>
        </row>
        <row r="368">
          <cell r="A368" t="str">
            <v>FENELON FALLS BOARD OF WATER, LIGHT AND POWER COMMISSIONERS</v>
          </cell>
          <cell r="B368" t="str">
            <v>HYDRO ONE NETWORKS INC.</v>
          </cell>
          <cell r="D368">
            <v>-14194</v>
          </cell>
        </row>
        <row r="369">
          <cell r="A369" t="str">
            <v>FLAMBOROUGH HYDRO ELECTRIC COMMISSION</v>
          </cell>
          <cell r="B369" t="str">
            <v>HORIZON UTILITIES CORPORATION</v>
          </cell>
          <cell r="D369">
            <v>-84589</v>
          </cell>
        </row>
        <row r="370">
          <cell r="A370" t="str">
            <v>FOREST PUBLIC UTILITIES COMMISSION</v>
          </cell>
          <cell r="B370" t="str">
            <v>HYDRO ONE NETWORKS INC.</v>
          </cell>
          <cell r="D370">
            <v>-14335</v>
          </cell>
        </row>
        <row r="371">
          <cell r="A371" t="str">
            <v>GEORGINA HYDRO ELECTRIC COMMISSION</v>
          </cell>
          <cell r="B371" t="str">
            <v>HYDRO ONE NETWORKS INC.</v>
          </cell>
          <cell r="D371">
            <v>-219735</v>
          </cell>
        </row>
        <row r="372">
          <cell r="A372" t="str">
            <v>GLENCOE PUBLIC UTILITIES COMMISSION</v>
          </cell>
          <cell r="B372" t="str">
            <v>HYDRO ONE NETWORKS INC.</v>
          </cell>
          <cell r="D372">
            <v>-31325</v>
          </cell>
        </row>
        <row r="373">
          <cell r="A373" t="str">
            <v>GOULBOURN HYDRO ELECTRIC COMMISSION</v>
          </cell>
          <cell r="B373" t="str">
            <v>HYDRO OTTAWA LIMITED</v>
          </cell>
          <cell r="D373">
            <v>-129459</v>
          </cell>
        </row>
        <row r="374">
          <cell r="A374" t="str">
            <v>GRAND BEND PUBLIC UTILITIES COMMISSION</v>
          </cell>
          <cell r="B374" t="str">
            <v>HYDRO ONE NETWORKS INC.</v>
          </cell>
          <cell r="D374">
            <v>-31267</v>
          </cell>
        </row>
        <row r="375">
          <cell r="A375" t="str">
            <v>GRAND VALLEY ENERGY INC.</v>
          </cell>
          <cell r="B375" t="str">
            <v>ORANGEVILLE HYDRO LIMITED</v>
          </cell>
          <cell r="D375">
            <v>-11046</v>
          </cell>
        </row>
        <row r="376">
          <cell r="A376" t="str">
            <v>GRAVENHURST HYDRO ELECTRIC INC.</v>
          </cell>
          <cell r="B376" t="str">
            <v>VERIDIAN CONNECTIONS INC.</v>
          </cell>
          <cell r="D376">
            <v>-71431</v>
          </cell>
        </row>
        <row r="377">
          <cell r="A377" t="str">
            <v>GRIMSBY POWER INCORPORATED</v>
          </cell>
          <cell r="B377" t="str">
            <v>GRIMSBY POWER INCORPORATED</v>
          </cell>
          <cell r="D377">
            <v>-107612</v>
          </cell>
        </row>
        <row r="378">
          <cell r="A378" t="str">
            <v>GUELPH/ERAMOSA HYDRO-ELECTRIC COMMISSION</v>
          </cell>
          <cell r="B378" t="str">
            <v>GUELPH HYDRO ELECTRIC SYSTEMS INC.</v>
          </cell>
          <cell r="D378">
            <v>-12633</v>
          </cell>
        </row>
        <row r="379">
          <cell r="A379" t="str">
            <v>HALDIMAND HYDRO-ELECTRIC COMMISSION</v>
          </cell>
          <cell r="B379" t="str">
            <v>HALDIMAND COUNTY HYDRO INC.</v>
          </cell>
          <cell r="D379">
            <v>-189717</v>
          </cell>
        </row>
        <row r="380">
          <cell r="A380" t="str">
            <v>HALTON HILLS HYDRO INC.</v>
          </cell>
          <cell r="B380" t="str">
            <v>HALTON HILLS HYDRO INC.</v>
          </cell>
          <cell r="D380">
            <v>-657710</v>
          </cell>
        </row>
        <row r="381">
          <cell r="A381" t="str">
            <v>HAMILTON HYDRO INC.</v>
          </cell>
          <cell r="B381" t="str">
            <v>HORIZON UTILITIES CORPORATION</v>
          </cell>
          <cell r="D381">
            <v>-1968216</v>
          </cell>
        </row>
        <row r="382">
          <cell r="A382" t="str">
            <v>HANOVER ELECTRIC SERVICES INC.</v>
          </cell>
          <cell r="B382" t="str">
            <v>WESTARIO POWER INC.</v>
          </cell>
          <cell r="D382">
            <v>-23479</v>
          </cell>
        </row>
        <row r="383">
          <cell r="A383" t="str">
            <v>HASTINGS PUBLIC UTILITIES</v>
          </cell>
          <cell r="B383" t="str">
            <v>HYDRO ONE NETWORKS INC.</v>
          </cell>
          <cell r="D383">
            <v>-2979</v>
          </cell>
        </row>
        <row r="384">
          <cell r="A384" t="str">
            <v>HAVELOCK-BELMONT-METHUEN HYDRO ELECTRIC COMMISSION</v>
          </cell>
          <cell r="B384" t="str">
            <v>HYDRO ONE NETWORKS INC.</v>
          </cell>
          <cell r="D384">
            <v>-13956</v>
          </cell>
        </row>
        <row r="385">
          <cell r="A385" t="str">
            <v>HEARST POWER DISTRIBUTION COMPANY LIMITED</v>
          </cell>
          <cell r="B385" t="str">
            <v>HEARST POWER DISTRIBUTION COMPANY LIMITED</v>
          </cell>
          <cell r="D385">
            <v>-78090</v>
          </cell>
        </row>
        <row r="386">
          <cell r="A386" t="str">
            <v>HENSALL PUBLIC UTILITIES COMMISSION</v>
          </cell>
          <cell r="B386" t="str">
            <v>FESTIVAL HYDRO INC.</v>
          </cell>
          <cell r="D386">
            <v>-13612</v>
          </cell>
        </row>
        <row r="387">
          <cell r="A387" t="str">
            <v>HOLSTEIN HYDRO ELECTRIC SYSTEM</v>
          </cell>
          <cell r="B387" t="str">
            <v>WELLINGTON NORTH POWER INC.</v>
          </cell>
          <cell r="D387">
            <v>-5000</v>
          </cell>
        </row>
        <row r="388">
          <cell r="A388" t="str">
            <v>HUNTSVILLE PUBLIC UTILITIES COMMISSION</v>
          </cell>
          <cell r="B388" t="str">
            <v>LAKELAND POWER DISTRIBUTION LTD.</v>
          </cell>
          <cell r="D388">
            <v>-27094</v>
          </cell>
        </row>
        <row r="389">
          <cell r="A389" t="str">
            <v>HYDRO ELECTRIC COMMISSION OF THE CORPORATION OF THE TOWNSHIP OF MIDDLESEX CENTRE</v>
          </cell>
          <cell r="B389" t="str">
            <v>HYDRO ONE NETWORKS INC.</v>
          </cell>
          <cell r="D389">
            <v>-4306</v>
          </cell>
        </row>
        <row r="390">
          <cell r="A390" t="str">
            <v>HYDRO ELECTRIC COMMISSION OF THE TOWN OF LEAMINGTON</v>
          </cell>
          <cell r="B390" t="str">
            <v>ESSEX POWERLINES CORPORATION</v>
          </cell>
          <cell r="D390">
            <v>-224853</v>
          </cell>
        </row>
        <row r="391">
          <cell r="A391" t="str">
            <v>HYDRO ELECTRIC COMMISSION OF THE TOWNSHIP OF SPRINGWATER</v>
          </cell>
          <cell r="B391" t="str">
            <v>HYDRO ONE NETWORKS INC.</v>
          </cell>
          <cell r="D391">
            <v>-4028</v>
          </cell>
        </row>
        <row r="392">
          <cell r="A392" t="str">
            <v>HYDRO HAWKESBURY INC.</v>
          </cell>
          <cell r="B392" t="str">
            <v>HYDRO HAWKESBURY INC.</v>
          </cell>
          <cell r="D392">
            <v>-55841</v>
          </cell>
        </row>
        <row r="393">
          <cell r="A393" t="str">
            <v>HYDRO MISSISSAUGA CORPORATION</v>
          </cell>
          <cell r="B393" t="str">
            <v>ENERSOURCE HYDRO MISSISSAUGA INC.</v>
          </cell>
          <cell r="D393">
            <v>-25023071</v>
          </cell>
        </row>
        <row r="394">
          <cell r="A394" t="str">
            <v>HYDRO ONE BRAMPTON NETWORKS INC.</v>
          </cell>
          <cell r="B394" t="str">
            <v>HYDRO ONE BRAMPTON NETWORKS INC.</v>
          </cell>
          <cell r="D394">
            <v>-5425168</v>
          </cell>
        </row>
        <row r="395">
          <cell r="A395" t="str">
            <v>HYDRO OTTAWA LIMITED</v>
          </cell>
          <cell r="B395" t="str">
            <v>HYDRO OTTAWA LIMITED</v>
          </cell>
          <cell r="D395">
            <v>-10547515</v>
          </cell>
        </row>
        <row r="396">
          <cell r="A396" t="str">
            <v>HYDRO VAUGHAN DISTRIBUTION INC.</v>
          </cell>
          <cell r="B396" t="str">
            <v>POWERSTREAM INC.</v>
          </cell>
          <cell r="D396">
            <v>-2445760</v>
          </cell>
        </row>
        <row r="397">
          <cell r="A397" t="str">
            <v>HYDRO-ELECTRIC COMMISSION FOR THE TOWN OF AMHERSTBURG</v>
          </cell>
          <cell r="B397" t="str">
            <v>ESSEX POWERLINES CORPORATION</v>
          </cell>
          <cell r="D397">
            <v>-99742</v>
          </cell>
        </row>
        <row r="398">
          <cell r="A398" t="str">
            <v>HYDRO-ELECTRIC COMMISSION OF SOUTH DUMFRIES</v>
          </cell>
          <cell r="B398" t="str">
            <v>BRANT COUNTY POWER INC.</v>
          </cell>
          <cell r="D398">
            <v>-198</v>
          </cell>
        </row>
        <row r="399">
          <cell r="A399" t="str">
            <v>HYDRO-ELECTRIC COMMISSION OF THE CITY OF BRANTFORD</v>
          </cell>
          <cell r="B399" t="str">
            <v>BRANTFORD POWER INC.</v>
          </cell>
          <cell r="D399">
            <v>-2369968</v>
          </cell>
        </row>
        <row r="400">
          <cell r="A400" t="str">
            <v>HYDRO-ELECTRIC COMMISSION OF THE CITY OF PEMBROKE</v>
          </cell>
          <cell r="B400" t="str">
            <v>OTTAWA RIVER POWER CORPORATION</v>
          </cell>
          <cell r="D400">
            <v>-206736</v>
          </cell>
        </row>
        <row r="401">
          <cell r="A401" t="str">
            <v>HYDRO-ELECTRIC COMMISSION OF THE CITY OF SARNIA</v>
          </cell>
          <cell r="B401" t="str">
            <v>BLUEWATER POWER DISTRIBUTION CORPORATION</v>
          </cell>
          <cell r="D401">
            <v>-207180</v>
          </cell>
        </row>
        <row r="402">
          <cell r="A402" t="str">
            <v>HYDRO-ELECTRIC COMMISSION OF THE CITY OF TORONTO - EAST YORK OFFICE</v>
          </cell>
          <cell r="B402" t="str">
            <v>TORONTO HYDRO-ELECTRIC SYSTEM LIMITED</v>
          </cell>
          <cell r="D402">
            <v>-440772</v>
          </cell>
        </row>
        <row r="403">
          <cell r="A403" t="str">
            <v>HYDRO-ELECTRIC COMMISSION OF THE CITY OF TORONTO - ETOBICOKE OFFICE</v>
          </cell>
          <cell r="B403" t="str">
            <v>TORONTO HYDRO-ELECTRIC SYSTEM LIMITED</v>
          </cell>
          <cell r="D403">
            <v>-4809570</v>
          </cell>
        </row>
        <row r="404">
          <cell r="A404" t="str">
            <v>HYDRO-ELECTRIC COMMISSION OF THE CITY OF TORONTO - NORTH YORK OFFICE</v>
          </cell>
          <cell r="B404" t="str">
            <v>TORONTO HYDRO-ELECTRIC SYSTEM LIMITED</v>
          </cell>
          <cell r="D404">
            <v>-5644332</v>
          </cell>
        </row>
        <row r="405">
          <cell r="A405" t="str">
            <v>HYDRO-ELECTRIC COMMISSION OF THE CITY OF TORONTO - SCARBOROUGH OFFICE</v>
          </cell>
          <cell r="B405" t="str">
            <v>TORONTO HYDRO-ELECTRIC SYSTEM LIMITED</v>
          </cell>
          <cell r="D405">
            <v>-11302126</v>
          </cell>
        </row>
        <row r="406">
          <cell r="A406" t="str">
            <v>HYDRO-ELECTRIC COMMISSION OF THE CITY OF TORONTO - TORONTO OFFICE</v>
          </cell>
          <cell r="B406" t="str">
            <v>TORONTO HYDRO-ELECTRIC SYSTEM LIMITED</v>
          </cell>
          <cell r="D406">
            <v>-5379481</v>
          </cell>
        </row>
        <row r="407">
          <cell r="A407" t="str">
            <v>HYDRO-ELECTRIC COMMISSION OF THE CITY OF TORONTO - YORK OFFICE</v>
          </cell>
          <cell r="B407" t="str">
            <v>TORONTO HYDRO-ELECTRIC SYSTEM LIMITED</v>
          </cell>
          <cell r="D407">
            <v>-65062</v>
          </cell>
        </row>
        <row r="408">
          <cell r="A408" t="str">
            <v>HYDRO-ELECTRIC COMMISSION OF THE TOWN OF BOTHWELL</v>
          </cell>
          <cell r="B408" t="str">
            <v>CHATHAM-KENT HYDRO INC.</v>
          </cell>
          <cell r="D408">
            <v>-7508</v>
          </cell>
        </row>
        <row r="409">
          <cell r="A409" t="str">
            <v>HYDRO-ELECTRIC COMMISSION OF THE TOWN OF BRACEBRIDGE</v>
          </cell>
          <cell r="B409" t="str">
            <v>LAKELAND POWER DISTRIBUTION LTD.</v>
          </cell>
          <cell r="D409">
            <v>-28516</v>
          </cell>
        </row>
        <row r="410">
          <cell r="A410" t="str">
            <v>HYDRO-ELECTRIC COMMISSION OF THE TOWN OF CACHE BAY</v>
          </cell>
          <cell r="B410" t="str">
            <v>GREATER SUDBURY HYDRO INC.</v>
          </cell>
          <cell r="D410">
            <v>-2373</v>
          </cell>
        </row>
        <row r="411">
          <cell r="A411" t="str">
            <v>HYDRO-ELECTRIC COMMISSION OF THE TOWN OF HARRISTON</v>
          </cell>
          <cell r="B411" t="str">
            <v>WESTARIO POWER INC.</v>
          </cell>
          <cell r="D411">
            <v>-19398</v>
          </cell>
        </row>
        <row r="412">
          <cell r="A412" t="str">
            <v>HYDRO-ELECTRIC COMMISSION OF THE TOWN OF HARROW</v>
          </cell>
          <cell r="B412" t="str">
            <v>E.L.K. ENERGY INC.</v>
          </cell>
          <cell r="D412">
            <v>-179669</v>
          </cell>
        </row>
        <row r="413">
          <cell r="A413" t="str">
            <v>HYDRO-ELECTRIC COMMISSION OF THE TOWN OF LASALLE</v>
          </cell>
          <cell r="B413" t="str">
            <v>ESSEX POWERLINES CORPORATION</v>
          </cell>
          <cell r="D413">
            <v>-195418</v>
          </cell>
        </row>
        <row r="414">
          <cell r="A414" t="str">
            <v>HYDRO-ELECTRIC COMMISSION OF THE TOWN OF PORT ELGIN</v>
          </cell>
          <cell r="B414" t="str">
            <v>WESTARIO POWER INC.</v>
          </cell>
          <cell r="D414">
            <v>-712701</v>
          </cell>
        </row>
        <row r="415">
          <cell r="A415" t="str">
            <v>HYDRO-ELECTRIC COMMISSION OF THE TOWN OF STAYNER</v>
          </cell>
          <cell r="B415" t="str">
            <v>COLLUS POWER CORP.</v>
          </cell>
          <cell r="D415">
            <v>-6815</v>
          </cell>
        </row>
        <row r="416">
          <cell r="A416" t="str">
            <v>HYDRO-ELECTRIC COMMISSION OF THE TOWN OF STURGEON FALLS</v>
          </cell>
          <cell r="B416" t="str">
            <v>GREATER SUDBURY HYDRO INC.</v>
          </cell>
          <cell r="D416">
            <v>-3460</v>
          </cell>
        </row>
        <row r="417">
          <cell r="A417" t="str">
            <v>HYDRO-ELECTRIC COMMISSION OF THE TOWN OF VANKLEEK HILL</v>
          </cell>
          <cell r="B417" t="str">
            <v>HYDRO ONE NETWORKS INC.</v>
          </cell>
          <cell r="D417">
            <v>-64435</v>
          </cell>
        </row>
        <row r="418">
          <cell r="A418" t="str">
            <v>HYDRO-ELECTRIC COMMISSION OF THE TOWN OF WALLACEBURG</v>
          </cell>
          <cell r="B418" t="str">
            <v>CHATHAM-KENT HYDRO INC.</v>
          </cell>
          <cell r="D418">
            <v>-210055</v>
          </cell>
        </row>
        <row r="419">
          <cell r="A419" t="str">
            <v>HYDRO-ELECTRIC COMMISSION OF THE TOWN OF WASAGA BEACH</v>
          </cell>
          <cell r="B419" t="str">
            <v>WASAGA DISTRIBUTION INC.</v>
          </cell>
          <cell r="D419">
            <v>-138457</v>
          </cell>
        </row>
        <row r="420">
          <cell r="A420" t="str">
            <v>HYDRO-ELECTRIC COMMISSION OF THE TOWN OF WEBBWOOD</v>
          </cell>
          <cell r="B420" t="str">
            <v>ESPANOLA REGIONAL HYDRO DISTRIBUTION CORPORATION</v>
          </cell>
          <cell r="D420">
            <v>-2162</v>
          </cell>
        </row>
        <row r="421">
          <cell r="A421" t="str">
            <v>HYDRO-ELECTRIC COMMISSION OF THE TOWN OF WIARTON</v>
          </cell>
          <cell r="B421" t="str">
            <v>HYDRO ONE NETWORKS INC.</v>
          </cell>
          <cell r="D421">
            <v>-12430</v>
          </cell>
        </row>
        <row r="422">
          <cell r="A422" t="str">
            <v>HYDRO-ELECTRIC COMMISSION OF THE TOWNSHIP OF BRANTFORD</v>
          </cell>
          <cell r="B422" t="str">
            <v>BRANT COUNTY POWER INC.</v>
          </cell>
          <cell r="D422">
            <v>-234847</v>
          </cell>
        </row>
        <row r="423">
          <cell r="A423" t="str">
            <v>HYDRO-ELECTRIC COMMISSION OF THE TOWNSHIP OF ESSA</v>
          </cell>
          <cell r="B423" t="str">
            <v>POWERSTREAM INC.</v>
          </cell>
          <cell r="D423">
            <v>-7200</v>
          </cell>
        </row>
        <row r="424">
          <cell r="A424" t="str">
            <v>HYDRO-ELECTRIC COMMISSION OF THE VILLAGE OF ALFRED</v>
          </cell>
          <cell r="B424" t="str">
            <v>HYDRO 2000 INC.</v>
          </cell>
          <cell r="D424">
            <v>-11969</v>
          </cell>
        </row>
        <row r="425">
          <cell r="A425" t="str">
            <v>HYDRO-ELECTRIC COMMISSION OF THE VILLAGE OF CLIFFORD</v>
          </cell>
          <cell r="B425" t="str">
            <v>WESTARIO POWER INC.</v>
          </cell>
          <cell r="D425">
            <v>-5623</v>
          </cell>
        </row>
        <row r="426">
          <cell r="A426" t="str">
            <v>HYDRO-ELECTRIC COMMISSION OF THE VILLAGE OF ELORA</v>
          </cell>
          <cell r="B426" t="str">
            <v>CENTRE WELLINGTON HYDRO LTD.</v>
          </cell>
          <cell r="D426">
            <v>-11776</v>
          </cell>
        </row>
        <row r="427">
          <cell r="A427" t="str">
            <v>HYDRO-ELECTRIC COMMISSION OF THE VILLAGE OF FINCH</v>
          </cell>
          <cell r="B427" t="str">
            <v>HYDRO ONE NETWORKS INC.</v>
          </cell>
          <cell r="D427">
            <v>-6624</v>
          </cell>
        </row>
        <row r="428">
          <cell r="A428" t="str">
            <v>HYDRO-ELECTRIC COMMISSION OF THE VILLAGE OF FRANKFORD</v>
          </cell>
          <cell r="B428" t="str">
            <v>HYDRO ONE NETWORKS INC.</v>
          </cell>
          <cell r="D428">
            <v>-9515</v>
          </cell>
        </row>
        <row r="429">
          <cell r="A429" t="str">
            <v>HYDRO-ELECTRIC COMMISSION OF THE VILLAGE OF L'ORIGNAL</v>
          </cell>
          <cell r="B429" t="str">
            <v>HYDRO ONE NETWORKS INC.</v>
          </cell>
          <cell r="D429">
            <v>-88699</v>
          </cell>
        </row>
        <row r="430">
          <cell r="A430" t="str">
            <v>HYDRO-ELECTRIC COMMISSION OF THE VILLAGE OF LUCAN</v>
          </cell>
          <cell r="B430" t="str">
            <v>HYDRO ONE NETWORKS INC.</v>
          </cell>
          <cell r="D430">
            <v>-81993</v>
          </cell>
        </row>
        <row r="431">
          <cell r="A431" t="str">
            <v>HYDRO-ELECTRIC COMMISSION OF THE VILLAGE OF MORRISBURG</v>
          </cell>
          <cell r="B431" t="str">
            <v>RIDEAU ST. LAWRENCE DISTRIBUTION INC.</v>
          </cell>
          <cell r="D431">
            <v>-100351</v>
          </cell>
        </row>
        <row r="432">
          <cell r="A432" t="str">
            <v>HYDRO-ELECTRIC COMMISSION OF THE VILLAGE OF PAISLEY</v>
          </cell>
          <cell r="B432" t="str">
            <v>HYDRO ONE NETWORKS INC.</v>
          </cell>
          <cell r="D432">
            <v>-36754</v>
          </cell>
        </row>
        <row r="433">
          <cell r="A433" t="str">
            <v>HYDRO-ELECTRIC COMMISSION OF THE VILLAGE OF PLANTAGENET</v>
          </cell>
          <cell r="B433" t="str">
            <v>HYDRO 2000 INC.</v>
          </cell>
          <cell r="D433">
            <v>-2442</v>
          </cell>
        </row>
        <row r="434">
          <cell r="A434" t="str">
            <v>HYDRO-ELECTRIC COMMISSION OF THE VILLAGE OF ST. CLAIR BEACH</v>
          </cell>
          <cell r="B434" t="str">
            <v>ESSEX POWERLINES CORPORATION</v>
          </cell>
          <cell r="D434">
            <v>-544852</v>
          </cell>
        </row>
        <row r="435">
          <cell r="A435" t="str">
            <v>HYDRO-ELECTRIC COMMISSION OF THE VILLAGE OF VICTORIA HARBOUR</v>
          </cell>
          <cell r="B435" t="str">
            <v>NEWMARKET-TAY POWER DISTRIBUTION LTD.</v>
          </cell>
          <cell r="D435">
            <v>-9338</v>
          </cell>
        </row>
        <row r="436">
          <cell r="A436" t="str">
            <v>INGERSOLL PUBLIC UTILITY COMMISSION</v>
          </cell>
          <cell r="B436" t="str">
            <v>ERIE THAMES POWERLINES CORPORATION</v>
          </cell>
          <cell r="D436">
            <v>-123199</v>
          </cell>
        </row>
        <row r="437">
          <cell r="A437" t="str">
            <v>INNISFIL HYDRO DISTRIBUTION SYSTEMS LIMITED</v>
          </cell>
          <cell r="B437" t="str">
            <v>INNISFIL HYDRO DISTRIBUTION SYSTEMS LIMITED</v>
          </cell>
          <cell r="D437">
            <v>-46807</v>
          </cell>
        </row>
        <row r="438">
          <cell r="A438" t="str">
            <v>KENORA HYDRO ELECTRIC CORPORATION LTD.</v>
          </cell>
          <cell r="B438" t="str">
            <v>KENORA HYDRO ELECTRIC CORPORATION LTD.</v>
          </cell>
          <cell r="D438">
            <v>-52588</v>
          </cell>
        </row>
        <row r="439">
          <cell r="A439" t="str">
            <v>KILLALOE HYDRO ELECTRIC COMMISSION</v>
          </cell>
          <cell r="B439" t="str">
            <v>OTTAWA RIVER POWER CORPORATION</v>
          </cell>
          <cell r="D439">
            <v>-5864</v>
          </cell>
        </row>
        <row r="440">
          <cell r="A440" t="str">
            <v>KINCARDINE HYDRO ELECTRIC COMMISSION</v>
          </cell>
          <cell r="B440" t="str">
            <v>WESTARIO POWER INC.</v>
          </cell>
          <cell r="D440">
            <v>-610241</v>
          </cell>
        </row>
        <row r="441">
          <cell r="A441" t="str">
            <v>KINGSTON ELECTRICITY DISTRIBUTION LIMITED</v>
          </cell>
          <cell r="B441" t="str">
            <v>KINGSTON ELECTRICITY DISTRIBUTION LIMITED</v>
          </cell>
          <cell r="D441">
            <v>-91585</v>
          </cell>
        </row>
        <row r="442">
          <cell r="B442" t="str">
            <v>KINGSTON HYDRO CORPORATION</v>
          </cell>
          <cell r="D442">
            <v>-91585</v>
          </cell>
        </row>
        <row r="443">
          <cell r="A443" t="str">
            <v>KINGSVILLE PUBLIC UTILITY COMMISSION</v>
          </cell>
          <cell r="B443" t="str">
            <v>E.L.K. ENERGY INC.</v>
          </cell>
          <cell r="D443">
            <v>-252323</v>
          </cell>
        </row>
        <row r="444">
          <cell r="A444" t="str">
            <v>KIRKFIELD HYDRO ELECTRIC SYSTEM</v>
          </cell>
          <cell r="B444" t="str">
            <v>HYDRO ONE NETWORKS INC.</v>
          </cell>
          <cell r="D444">
            <v>-10027</v>
          </cell>
        </row>
        <row r="445">
          <cell r="A445" t="str">
            <v>KITCHENER-WILMOT HYDRO INC.</v>
          </cell>
          <cell r="B445" t="str">
            <v>KITCHENER-WILMOT HYDRO INC.</v>
          </cell>
          <cell r="D445">
            <v>-2341206</v>
          </cell>
        </row>
        <row r="446">
          <cell r="A446" t="str">
            <v>LAKEFIELD DISTRIBUTION INCORPORATED</v>
          </cell>
          <cell r="B446" t="str">
            <v>PETERBOROUGH DISTRIBUTION INCORPORATED</v>
          </cell>
          <cell r="D446">
            <v>-95910</v>
          </cell>
        </row>
        <row r="447">
          <cell r="A447" t="str">
            <v>LAKESHORE TOWNSHIP HEC</v>
          </cell>
          <cell r="B447" t="str">
            <v>E.L.K. ENERGY INC.</v>
          </cell>
          <cell r="D447">
            <v>-222757</v>
          </cell>
        </row>
        <row r="448">
          <cell r="A448" t="str">
            <v>LANARK HIGHLANDS PUBLIC UTILITIES COMMISSION</v>
          </cell>
          <cell r="B448" t="str">
            <v>HYDRO ONE NETWORKS INC.</v>
          </cell>
          <cell r="D448">
            <v>-7179</v>
          </cell>
        </row>
        <row r="449">
          <cell r="A449" t="str">
            <v>LARDER LAKE ELECTRIC COMPANY</v>
          </cell>
          <cell r="B449" t="str">
            <v>HYDRO ONE NETWORKS INC.</v>
          </cell>
          <cell r="D449">
            <v>-7045</v>
          </cell>
        </row>
        <row r="450">
          <cell r="A450" t="str">
            <v>LATCHFORD HYDRO ELECTRIC</v>
          </cell>
          <cell r="B450" t="str">
            <v>HYDRO ONE NETWORKS INC.</v>
          </cell>
          <cell r="D450">
            <v>-6945</v>
          </cell>
        </row>
        <row r="451">
          <cell r="A451" t="str">
            <v>LINCOLN HYDRO-ELECTRIC COMMISSION</v>
          </cell>
          <cell r="B451" t="str">
            <v>NIAGARA PENINSULA ENERGY INC.</v>
          </cell>
          <cell r="D451">
            <v>-91083</v>
          </cell>
        </row>
        <row r="452">
          <cell r="A452" t="str">
            <v>LINDSAY HYDRO-ELECTRIC SYSTEM</v>
          </cell>
          <cell r="B452" t="str">
            <v>HYDRO ONE NETWORKS INC.</v>
          </cell>
          <cell r="D452">
            <v>-202013</v>
          </cell>
        </row>
        <row r="453">
          <cell r="A453" t="str">
            <v>LONDON HYDRO UTILITIES SERVICES INC.</v>
          </cell>
          <cell r="B453" t="str">
            <v>LONDON HYDRO INC.</v>
          </cell>
          <cell r="D453">
            <v>-6893891</v>
          </cell>
        </row>
        <row r="454">
          <cell r="A454" t="str">
            <v>MALAHIDE UTILITY COMMISSION</v>
          </cell>
          <cell r="B454" t="str">
            <v>HYDRO ONE NETWORKS INC.</v>
          </cell>
          <cell r="D454">
            <v>-3029</v>
          </cell>
        </row>
        <row r="455">
          <cell r="A455" t="str">
            <v>MAPLETON HYDRO ELECTRIC COMMISSION</v>
          </cell>
          <cell r="B455" t="str">
            <v>HYDRO ONE NETWORKS INC.</v>
          </cell>
          <cell r="D455">
            <v>-2741</v>
          </cell>
        </row>
        <row r="456">
          <cell r="A456" t="str">
            <v>MARKDALE HYDRO SYSTEM</v>
          </cell>
          <cell r="B456" t="str">
            <v>HYDRO ONE NETWORKS INC.</v>
          </cell>
          <cell r="D456">
            <v>-18412</v>
          </cell>
        </row>
        <row r="457">
          <cell r="A457" t="str">
            <v>MARKHAM HYDRO DISTRIBUTION INC.</v>
          </cell>
          <cell r="B457" t="str">
            <v>POWERSTREAM INC.</v>
          </cell>
          <cell r="D457">
            <v>-3424963</v>
          </cell>
        </row>
        <row r="458">
          <cell r="A458" t="str">
            <v>MARMORA HYDRO COMMISSION</v>
          </cell>
          <cell r="B458" t="str">
            <v>HYDRO ONE NETWORKS INC.</v>
          </cell>
          <cell r="D458">
            <v>-21445</v>
          </cell>
        </row>
        <row r="459">
          <cell r="A459" t="str">
            <v>MARTINTOWN HYDRO SYSTEM</v>
          </cell>
          <cell r="B459" t="str">
            <v>HYDRO ONE NETWORKS INC.</v>
          </cell>
          <cell r="D459">
            <v>-843</v>
          </cell>
        </row>
        <row r="460">
          <cell r="A460" t="str">
            <v>MIDLAND POWER UTILITY CORPORATION</v>
          </cell>
          <cell r="B460" t="str">
            <v>MIDLAND POWER UTILITY CORPORATION</v>
          </cell>
          <cell r="D460">
            <v>-26525</v>
          </cell>
        </row>
        <row r="461">
          <cell r="A461" t="str">
            <v>MILDMAY HYDRO-ELECTRIC COMMISSION</v>
          </cell>
          <cell r="B461" t="str">
            <v>WESTARIO POWER INC.</v>
          </cell>
          <cell r="D461">
            <v>-3976</v>
          </cell>
        </row>
        <row r="462">
          <cell r="A462" t="str">
            <v>MILTON HYDRO DISTRIBUTION INC.</v>
          </cell>
          <cell r="B462" t="str">
            <v>MILTON HYDRO DISTRIBUTION INC.</v>
          </cell>
          <cell r="D462">
            <v>-1932501</v>
          </cell>
        </row>
        <row r="463">
          <cell r="A463" t="str">
            <v>MISSISSIPPI MILLS PUBLIC UTILITIES COMMISSION</v>
          </cell>
          <cell r="B463" t="str">
            <v>OTTAWA RIVER POWER CORPORATION</v>
          </cell>
          <cell r="D463">
            <v>-40818</v>
          </cell>
        </row>
        <row r="464">
          <cell r="A464" t="str">
            <v>NANTICOKE HYDRO ELECTRIC COMMISSION</v>
          </cell>
          <cell r="B464" t="str">
            <v>HALDIMAND COUNTY HYDRO INC.</v>
          </cell>
          <cell r="D464">
            <v>-401779</v>
          </cell>
        </row>
        <row r="465">
          <cell r="A465" t="str">
            <v>NAPANEE HYDRO-ELECTRIC COMMISSION</v>
          </cell>
          <cell r="B465" t="str">
            <v>HYDRO ONE NETWORKS INC.</v>
          </cell>
          <cell r="D465">
            <v>-38335</v>
          </cell>
        </row>
        <row r="466">
          <cell r="A466" t="str">
            <v>NEPEAN HYDRO ELECTRIC COMMISSION</v>
          </cell>
          <cell r="B466" t="str">
            <v>HYDRO OTTAWA LIMITED</v>
          </cell>
          <cell r="D466">
            <v>-3913299</v>
          </cell>
        </row>
        <row r="467">
          <cell r="A467" t="str">
            <v>NEWBURGH</v>
          </cell>
          <cell r="B467" t="str">
            <v>HYDRO ONE NETWORKS INC.</v>
          </cell>
          <cell r="D467">
            <v>-6199</v>
          </cell>
        </row>
        <row r="468">
          <cell r="A468" t="str">
            <v>NEWBURY POWER INC.</v>
          </cell>
          <cell r="B468" t="str">
            <v>MIDDLESEX POWER DISTRIBUTION CORPORATION</v>
          </cell>
          <cell r="D468">
            <v>-3415</v>
          </cell>
        </row>
        <row r="469">
          <cell r="A469" t="str">
            <v>NEWMARKET HYDRO LTD.</v>
          </cell>
          <cell r="B469" t="str">
            <v>NEWMARKET-TAY POWER DISTRIBUTION LTD.</v>
          </cell>
          <cell r="D469">
            <v>-1766340</v>
          </cell>
        </row>
        <row r="470">
          <cell r="A470" t="str">
            <v>NIAGARA FALLS HYDRO INC.</v>
          </cell>
          <cell r="B470" t="str">
            <v>NIAGARA PENINSULA ENERGY INC.</v>
          </cell>
          <cell r="D470">
            <v>-1629285</v>
          </cell>
        </row>
        <row r="471">
          <cell r="A471" t="str">
            <v>NIAGARA-ON-THE-LAKE HYDRO INC.</v>
          </cell>
          <cell r="B471" t="str">
            <v>NIAGARA-ON-THE-LAKE HYDRO INC.</v>
          </cell>
          <cell r="D471">
            <v>-185586</v>
          </cell>
        </row>
        <row r="472">
          <cell r="A472" t="str">
            <v>NICKEL CENTRE HYDRO-ELECTRIC COMMISSION</v>
          </cell>
          <cell r="B472" t="str">
            <v>GREATER SUDBURY HYDRO INC.</v>
          </cell>
          <cell r="D472">
            <v>-12457</v>
          </cell>
        </row>
        <row r="473">
          <cell r="A473" t="str">
            <v>NIPIGON HYDRO ELECTRIC COMMISSION</v>
          </cell>
          <cell r="B473" t="str">
            <v>HYDRO ONE NETWORKS INC.</v>
          </cell>
          <cell r="D473">
            <v>-16664</v>
          </cell>
        </row>
        <row r="474">
          <cell r="A474" t="str">
            <v>NORFOLK POWER DISTRIBUTION INC.</v>
          </cell>
          <cell r="B474" t="str">
            <v>NORFOLK POWER DISTRIBUTION INC.</v>
          </cell>
          <cell r="D474">
            <v>-31602</v>
          </cell>
        </row>
        <row r="475">
          <cell r="A475" t="str">
            <v>NORTH BAY HYDRO DISTRIBUTION LIMITED</v>
          </cell>
          <cell r="B475" t="str">
            <v>NORTH BAY HYDRO DISTRIBUTION LIMITED</v>
          </cell>
          <cell r="D475">
            <v>-366446</v>
          </cell>
        </row>
        <row r="476">
          <cell r="A476" t="str">
            <v>NORTH GRENVILLE HYDRO-ELECTRIC COMMISSION</v>
          </cell>
          <cell r="B476" t="str">
            <v>HYDRO ONE NETWORKS INC.</v>
          </cell>
          <cell r="D476">
            <v>-4401</v>
          </cell>
        </row>
        <row r="477">
          <cell r="A477" t="str">
            <v>NORTH PERTH UTILITY COMMISSION</v>
          </cell>
          <cell r="B477" t="str">
            <v>HYDRO ONE NETWORKS INC.</v>
          </cell>
          <cell r="D477">
            <v>-109179</v>
          </cell>
        </row>
        <row r="478">
          <cell r="A478" t="str">
            <v>NORWICH PUBLIC UTILITY COMMISSION</v>
          </cell>
          <cell r="B478" t="str">
            <v>ERIE THAMES POWERLINES CORPORATION</v>
          </cell>
          <cell r="D478">
            <v>-61495</v>
          </cell>
        </row>
        <row r="479">
          <cell r="A479" t="str">
            <v>OAKVILLE HYDRO ELECTRICITY DISTRIBUTION INC.</v>
          </cell>
          <cell r="B479" t="str">
            <v>OAKVILLE HYDRO ELECTRICITY DISTRIBUTION INC.</v>
          </cell>
          <cell r="D479">
            <v>-6005524</v>
          </cell>
        </row>
        <row r="480">
          <cell r="A480" t="str">
            <v>OIL SPRINGS HYDRO ELECTRIC COMMISSION</v>
          </cell>
          <cell r="B480" t="str">
            <v>BLUEWATER POWER DISTRIBUTION CORPORATION</v>
          </cell>
          <cell r="D480">
            <v>-5065</v>
          </cell>
        </row>
        <row r="481">
          <cell r="A481" t="str">
            <v>ORANGEVILLE HYDRO LIMITED</v>
          </cell>
          <cell r="B481" t="str">
            <v>ORANGEVILLE HYDRO LIMITED</v>
          </cell>
          <cell r="D481">
            <v>-919210</v>
          </cell>
        </row>
        <row r="482">
          <cell r="A482" t="str">
            <v>ORILLIA POWER DISTRIBUTION CORPORATION</v>
          </cell>
          <cell r="B482" t="str">
            <v>ORILLIA POWER DISTRIBUTION CORPORATION</v>
          </cell>
          <cell r="D482">
            <v>-461777</v>
          </cell>
        </row>
        <row r="483">
          <cell r="A483" t="str">
            <v>OSHAWA PUC NETWORKS INC.</v>
          </cell>
          <cell r="B483" t="str">
            <v>OSHAWA PUC NETWORKS INC.</v>
          </cell>
          <cell r="D483">
            <v>-2854490</v>
          </cell>
        </row>
        <row r="484">
          <cell r="A484" t="str">
            <v>PARKHILL P.U.C.</v>
          </cell>
          <cell r="B484" t="str">
            <v>MIDDLESEX POWER DISTRIBUTION CORPORATION</v>
          </cell>
          <cell r="D484">
            <v>-22663</v>
          </cell>
        </row>
        <row r="485">
          <cell r="A485" t="str">
            <v>PARRY SOUND POWER CORPORATION</v>
          </cell>
          <cell r="B485" t="str">
            <v>PARRY SOUND POWER CORPORATION</v>
          </cell>
          <cell r="D485">
            <v>-38660</v>
          </cell>
        </row>
        <row r="486">
          <cell r="A486" t="str">
            <v>PELHAM HYDRO-ELECTRIC COMMISSION</v>
          </cell>
          <cell r="B486" t="str">
            <v>NIAGARA PENINSULA ENERGY INC.</v>
          </cell>
          <cell r="D486">
            <v>-52420</v>
          </cell>
        </row>
        <row r="487">
          <cell r="A487" t="str">
            <v>PERTH EAST HYDRO ELECTRIC COMMISSION</v>
          </cell>
          <cell r="B487" t="str">
            <v>HYDRO ONE NETWORKS INC.</v>
          </cell>
          <cell r="D487">
            <v>-23746</v>
          </cell>
        </row>
        <row r="488">
          <cell r="A488" t="str">
            <v>PETERBOROUGH UTILITIES COMMISSION</v>
          </cell>
          <cell r="B488" t="str">
            <v>PETERBOROUGH DISTRIBUTION INCORPORATED</v>
          </cell>
          <cell r="D488">
            <v>-1184532</v>
          </cell>
        </row>
        <row r="489">
          <cell r="A489" t="str">
            <v>PICKERING HYDRO-ELECTRIC COMMISSION</v>
          </cell>
          <cell r="B489" t="str">
            <v>VERIDIAN CONNECTIONS INC.</v>
          </cell>
          <cell r="D489">
            <v>-708917</v>
          </cell>
        </row>
        <row r="490">
          <cell r="A490" t="str">
            <v>POLICE VILLAGE OF APPLE HILL HYDRO SYSTEM</v>
          </cell>
          <cell r="B490" t="str">
            <v>HYDRO ONE NETWORKS INC.</v>
          </cell>
          <cell r="D490">
            <v>-698</v>
          </cell>
        </row>
        <row r="491">
          <cell r="A491" t="str">
            <v>POLICE VILLAGE OF AVONMORE HYDRO SYSTEM</v>
          </cell>
          <cell r="B491" t="str">
            <v>HYDRO ONE NETWORKS INC.</v>
          </cell>
          <cell r="D491">
            <v>-2588</v>
          </cell>
        </row>
        <row r="492">
          <cell r="A492" t="str">
            <v>POLICE VILLAGE OF COMBER HYDRO SYSTEM</v>
          </cell>
          <cell r="B492" t="str">
            <v>E.L.K. ENERGY INC.</v>
          </cell>
          <cell r="D492">
            <v>-31005</v>
          </cell>
        </row>
        <row r="493">
          <cell r="A493" t="str">
            <v>POLICE VILLAGE OF DUBLIN HYDRO SYSTEM</v>
          </cell>
          <cell r="B493" t="str">
            <v>ERIE THAMES POWERLINES CORPORATION</v>
          </cell>
          <cell r="D493">
            <v>-1945</v>
          </cell>
        </row>
        <row r="494">
          <cell r="A494" t="str">
            <v>POLICE VILLAGE OF GRANTON HYDRO SYSTEM</v>
          </cell>
          <cell r="B494" t="str">
            <v>HYDRO ONE NETWORKS INC.</v>
          </cell>
          <cell r="D494">
            <v>-42896</v>
          </cell>
        </row>
        <row r="495">
          <cell r="A495" t="str">
            <v>POLICE VILLAGE OF MERLIN HYDRO SYSTEM</v>
          </cell>
          <cell r="B495" t="str">
            <v>CHATHAM-KENT HYDRO INC.</v>
          </cell>
          <cell r="D495">
            <v>-24071</v>
          </cell>
        </row>
        <row r="496">
          <cell r="A496" t="str">
            <v>POLICE VILLAGE OF MOOREFIELD HYDRO SYSTEM</v>
          </cell>
          <cell r="B496" t="str">
            <v>HYDRO ONE NETWORKS INC.</v>
          </cell>
          <cell r="D496">
            <v>-99</v>
          </cell>
        </row>
        <row r="497">
          <cell r="A497" t="str">
            <v>POLICE VILLAGE OF MOUNT BRYDGES HYDRO SYSTEM</v>
          </cell>
          <cell r="B497" t="str">
            <v>MIDDLESEX POWER DISTRIBUTION CORPORATION</v>
          </cell>
          <cell r="D497">
            <v>-27561</v>
          </cell>
        </row>
        <row r="498">
          <cell r="A498" t="str">
            <v>POLICE VILLAGE OF PRICEVILLE HYDRO SYSTEM</v>
          </cell>
          <cell r="B498" t="str">
            <v>HYDRO ONE NETWORKS INC.</v>
          </cell>
          <cell r="D498">
            <v>-2111</v>
          </cell>
        </row>
        <row r="499">
          <cell r="A499" t="str">
            <v>POLICE VILLAGE OF RUSSELL HYDRO ELECTRIC SYSTEM</v>
          </cell>
          <cell r="B499" t="str">
            <v>HYDRO ONE NETWORKS INC.</v>
          </cell>
          <cell r="D499">
            <v>-6098</v>
          </cell>
        </row>
        <row r="500">
          <cell r="A500" t="str">
            <v>PORT BURWELL</v>
          </cell>
          <cell r="B500" t="str">
            <v>HYDRO ONE NETWORKS INC.</v>
          </cell>
          <cell r="D500">
            <v>-8900</v>
          </cell>
        </row>
        <row r="501">
          <cell r="A501" t="str">
            <v>PORT COLBORNE HYDRO INC.</v>
          </cell>
          <cell r="B501" t="str">
            <v>CANADIAN NIAGARA POWER INC.</v>
          </cell>
          <cell r="D501">
            <v>-48570</v>
          </cell>
        </row>
        <row r="502">
          <cell r="A502" t="str">
            <v>PORT HOPE HYDRO</v>
          </cell>
          <cell r="B502" t="str">
            <v>VERIDIAN CONNECTIONS INC.</v>
          </cell>
          <cell r="D502">
            <v>-515719</v>
          </cell>
        </row>
        <row r="503">
          <cell r="A503" t="str">
            <v>PRESCOTT PUBLIC UTILITIES COMMISSION</v>
          </cell>
          <cell r="B503" t="str">
            <v>RIDEAU ST. LAWRENCE DISTRIBUTION INC.</v>
          </cell>
          <cell r="D503">
            <v>-33640</v>
          </cell>
        </row>
        <row r="504">
          <cell r="A504" t="str">
            <v>PUBLIC UTILITIES COMMISSION OF CHATHAM-KENT</v>
          </cell>
          <cell r="B504" t="str">
            <v>CHATHAM-KENT HYDRO INC.</v>
          </cell>
          <cell r="D504">
            <v>-931984</v>
          </cell>
        </row>
        <row r="505">
          <cell r="A505" t="str">
            <v>PUBLIC UTILITIES COMMISSION OF THE CITY OF BARRIE</v>
          </cell>
          <cell r="B505" t="str">
            <v>POWERSTREAM INC.</v>
          </cell>
          <cell r="D505">
            <v>-3573120</v>
          </cell>
        </row>
        <row r="506">
          <cell r="A506" t="str">
            <v>PUBLIC UTILITIES COMMISSION OF THE CITY OF OWEN SOUND</v>
          </cell>
          <cell r="B506" t="str">
            <v>HYDRO ONE NETWORKS INC.</v>
          </cell>
          <cell r="D506">
            <v>-172860</v>
          </cell>
        </row>
        <row r="507">
          <cell r="A507" t="str">
            <v>PUBLIC UTILITIES COMMISSION OF THE CITY OF TRENTON</v>
          </cell>
          <cell r="B507" t="str">
            <v>HYDRO ONE NETWORKS INC.</v>
          </cell>
          <cell r="D507">
            <v>-785703</v>
          </cell>
        </row>
        <row r="508">
          <cell r="A508" t="str">
            <v>PUBLIC UTILITIES COMMISSION OF THE CORPORATION OF THE TOWNSHIP OF MAGNETAWAN</v>
          </cell>
          <cell r="B508" t="str">
            <v>LAKELAND POWER DISTRIBUTION LTD.</v>
          </cell>
          <cell r="D508">
            <v>-26307</v>
          </cell>
        </row>
        <row r="509">
          <cell r="A509" t="str">
            <v>PUBLIC UTILITIES COMMISSION OF THE TOWN OF ALEXANDRIA</v>
          </cell>
          <cell r="B509" t="str">
            <v>HYDRO ONE NETWORKS INC.</v>
          </cell>
          <cell r="D509">
            <v>-15360</v>
          </cell>
        </row>
        <row r="510">
          <cell r="A510" t="str">
            <v>PUBLIC UTILITIES COMMISSION OF THE TOWN OF BLENHEIM</v>
          </cell>
          <cell r="B510" t="str">
            <v>CHATHAM-KENT HYDRO INC.</v>
          </cell>
          <cell r="D510">
            <v>-25316</v>
          </cell>
        </row>
        <row r="511">
          <cell r="A511" t="str">
            <v>PUBLIC UTILITIES COMMISSION OF THE TOWN OF CAMPBELLFORD</v>
          </cell>
          <cell r="B511" t="str">
            <v>HYDRO ONE NETWORKS INC.</v>
          </cell>
          <cell r="D511">
            <v>-32228</v>
          </cell>
        </row>
        <row r="512">
          <cell r="A512" t="str">
            <v>PUBLIC UTILITIES COMMISSION OF THE TOWN OF CHESLEY</v>
          </cell>
          <cell r="B512" t="str">
            <v>HYDRO ONE NETWORKS INC.</v>
          </cell>
          <cell r="D512">
            <v>-16267</v>
          </cell>
        </row>
        <row r="513">
          <cell r="A513" t="str">
            <v>PUBLIC UTILITIES COMMISSION OF THE TOWN OF COBOURG</v>
          </cell>
          <cell r="B513" t="str">
            <v>LAKEFRONT UTILITIES INC.</v>
          </cell>
          <cell r="D513">
            <v>-14001</v>
          </cell>
        </row>
        <row r="514">
          <cell r="A514" t="str">
            <v>PUBLIC UTILITIES COMMISSION OF THE TOWN OF FERGUS</v>
          </cell>
          <cell r="B514" t="str">
            <v>CENTRE WELLINGTON HYDRO LTD.</v>
          </cell>
          <cell r="D514">
            <v>-52302</v>
          </cell>
        </row>
        <row r="515">
          <cell r="A515" t="str">
            <v>PUBLIC UTILITIES COMMISSION OF THE TOWN OF GODERICH</v>
          </cell>
          <cell r="B515" t="str">
            <v>WEST COAST HURON ENERGY INC.</v>
          </cell>
          <cell r="D515">
            <v>-143766</v>
          </cell>
        </row>
        <row r="516">
          <cell r="A516" t="str">
            <v>PUBLIC UTILITIES COMMISSION OF THE TOWN OF MASSEY</v>
          </cell>
          <cell r="B516" t="str">
            <v>ESPANOLA REGIONAL HYDRO DISTRIBUTION CORPORATION</v>
          </cell>
          <cell r="D516">
            <v>-10397</v>
          </cell>
        </row>
        <row r="517">
          <cell r="A517" t="str">
            <v>PUBLIC UTILITIES COMMISSION OF THE TOWN OF MEAFORD</v>
          </cell>
          <cell r="B517" t="str">
            <v>HYDRO ONE NETWORKS INC.</v>
          </cell>
          <cell r="D517">
            <v>-107901</v>
          </cell>
        </row>
        <row r="518">
          <cell r="A518" t="str">
            <v>PUBLIC UTILITIES COMMISSION OF THE TOWN OF MITCHELL</v>
          </cell>
          <cell r="B518" t="str">
            <v>ERIE THAMES POWERLINES CORPORATION</v>
          </cell>
          <cell r="D518">
            <v>-48613</v>
          </cell>
        </row>
        <row r="519">
          <cell r="A519" t="str">
            <v>PUBLIC UTILITIES COMMISSION OF THE TOWN OF MOUNT FOREST</v>
          </cell>
          <cell r="B519" t="str">
            <v>WELLINGTON NORTH POWER INC.</v>
          </cell>
          <cell r="D519">
            <v>-26398</v>
          </cell>
        </row>
        <row r="520">
          <cell r="A520" t="str">
            <v>PUBLIC UTILITIES COMMISSION OF THE TOWN OF PALMERSTON</v>
          </cell>
          <cell r="B520" t="str">
            <v>WESTARIO POWER INC.</v>
          </cell>
          <cell r="D520">
            <v>-30315</v>
          </cell>
        </row>
        <row r="521">
          <cell r="A521" t="str">
            <v>PUBLIC UTILITIES COMMISSION OF THE TOWN OF PARIS</v>
          </cell>
          <cell r="B521" t="str">
            <v>BRANT COUNTY POWER INC.</v>
          </cell>
          <cell r="D521">
            <v>-262478</v>
          </cell>
        </row>
        <row r="522">
          <cell r="A522" t="str">
            <v>PUBLIC UTILITIES COMMISSION OF THE TOWN OF PICTON</v>
          </cell>
          <cell r="B522" t="str">
            <v>HYDRO ONE NETWORKS INC.</v>
          </cell>
          <cell r="D522">
            <v>-23971</v>
          </cell>
        </row>
        <row r="523">
          <cell r="A523" t="str">
            <v>PUBLIC UTILITIES COMMISSION OF THE TOWN OF RIDGETOWN</v>
          </cell>
          <cell r="B523" t="str">
            <v>CHATHAM-KENT HYDRO INC.</v>
          </cell>
          <cell r="D523">
            <v>-35371</v>
          </cell>
        </row>
        <row r="524">
          <cell r="A524" t="str">
            <v>PUBLIC UTILITIES COMMISSION OF THE TOWN OF SOUTHAMPTON</v>
          </cell>
          <cell r="B524" t="str">
            <v>WESTARIO POWER INC.</v>
          </cell>
          <cell r="D524">
            <v>-66730</v>
          </cell>
        </row>
        <row r="525">
          <cell r="A525" t="str">
            <v>PUBLIC UTILITIES COMMISSION OF THE TOWN OF TECUMSEH</v>
          </cell>
          <cell r="B525" t="str">
            <v>ESSEX POWERLINES CORPORATION</v>
          </cell>
          <cell r="D525">
            <v>-868582</v>
          </cell>
        </row>
        <row r="526">
          <cell r="A526" t="str">
            <v>PUBLIC UTILITIES COMMISSION OF THE TOWN OF TILBURY</v>
          </cell>
          <cell r="B526" t="str">
            <v>CHATHAM-KENT HYDRO INC.</v>
          </cell>
          <cell r="D526">
            <v>-90846</v>
          </cell>
        </row>
        <row r="527">
          <cell r="A527" t="str">
            <v>PUBLIC UTILITIES COMMISSION OF THE TOWN OF WESTMINSTER</v>
          </cell>
          <cell r="B527" t="str">
            <v>LONDON HYDRO INC.</v>
          </cell>
          <cell r="D527">
            <v>-290502</v>
          </cell>
        </row>
        <row r="528">
          <cell r="A528" t="str">
            <v>PUBLIC UTILITIES COMMISSION OF THE VILLAGE OF ARTHUR</v>
          </cell>
          <cell r="B528" t="str">
            <v>WELLINGTON NORTH POWER INC.</v>
          </cell>
          <cell r="D528">
            <v>-7242</v>
          </cell>
        </row>
        <row r="529">
          <cell r="A529" t="str">
            <v>PUBLIC UTILITIES COMMISSION OF THE VILLAGE OF BELMONT</v>
          </cell>
          <cell r="B529" t="str">
            <v>ERIE THAMES POWERLINES CORPORATION</v>
          </cell>
          <cell r="D529">
            <v>-133842</v>
          </cell>
        </row>
        <row r="530">
          <cell r="A530" t="str">
            <v>PUBLIC UTILITIES COMMISSION OF THE VILLAGE OF LANCASTER</v>
          </cell>
          <cell r="B530" t="str">
            <v>HYDRO ONE NETWORKS INC.</v>
          </cell>
          <cell r="D530">
            <v>-27168</v>
          </cell>
        </row>
        <row r="531">
          <cell r="A531" t="str">
            <v>PUBLIC UTILITIES COMMISSION OF THE VILLAGE OF PORT MCNICOLL</v>
          </cell>
          <cell r="B531" t="str">
            <v>NEWMARKET-TAY POWER DISTRIBUTION LTD.</v>
          </cell>
          <cell r="D531">
            <v>-7421</v>
          </cell>
        </row>
        <row r="532">
          <cell r="A532" t="str">
            <v>PUBLIC UTILITIES COMMISSION OF THE VILLAGE OF PORT STANLEY</v>
          </cell>
          <cell r="B532" t="str">
            <v>ERIE THAMES POWERLINES CORPORATION</v>
          </cell>
          <cell r="D532">
            <v>-4706</v>
          </cell>
        </row>
        <row r="533">
          <cell r="A533" t="str">
            <v>PUBLIC UTILITIES COMMISSION OF THE VILLAGE OF THAMESVILLE</v>
          </cell>
          <cell r="B533" t="str">
            <v>CHATHAM-KENT HYDRO INC.</v>
          </cell>
          <cell r="D533">
            <v>-4713</v>
          </cell>
        </row>
        <row r="534">
          <cell r="A534" t="str">
            <v>PUBLIC UTILITIES COMMISSION OF THE VILLAGE OF WESTPORT</v>
          </cell>
          <cell r="B534" t="str">
            <v>RIDEAU ST. LAWRENCE DISTRIBUTION INC.</v>
          </cell>
          <cell r="D534">
            <v>-564</v>
          </cell>
        </row>
        <row r="535">
          <cell r="A535" t="str">
            <v>PUBLIC UTILITIES COMMISSION OF THE VILLAGE OF WHEATLEY</v>
          </cell>
          <cell r="B535" t="str">
            <v>CHATHAM-KENT HYDRO INC.</v>
          </cell>
          <cell r="D535">
            <v>-9927</v>
          </cell>
        </row>
        <row r="536">
          <cell r="A536" t="str">
            <v>PUBLIC UTILITY COMMISSION OF THE VILLAGE OF WEST LORNE</v>
          </cell>
          <cell r="B536" t="str">
            <v>HYDRO ONE NETWORKS INC.</v>
          </cell>
          <cell r="D536">
            <v>-21813</v>
          </cell>
        </row>
        <row r="537">
          <cell r="A537" t="str">
            <v>PUBLIC UTILITY COMMISSION OF TOWN OF PERTH</v>
          </cell>
          <cell r="B537" t="str">
            <v>HYDRO ONE NETWORKS INC.</v>
          </cell>
          <cell r="D537">
            <v>-102809</v>
          </cell>
        </row>
        <row r="538">
          <cell r="A538" t="str">
            <v>RAINY RIVER PUBLIC UTILITIES COMMISSION</v>
          </cell>
          <cell r="B538" t="str">
            <v>HYDRO ONE NETWORKS INC.</v>
          </cell>
          <cell r="D538">
            <v>-21851</v>
          </cell>
        </row>
        <row r="539">
          <cell r="A539" t="str">
            <v>RED ROCK HYDRO</v>
          </cell>
          <cell r="B539" t="str">
            <v>HYDRO ONE NETWORKS INC.</v>
          </cell>
          <cell r="D539">
            <v>-9068</v>
          </cell>
        </row>
        <row r="540">
          <cell r="A540" t="str">
            <v>RENFREW HYDRO INC.</v>
          </cell>
          <cell r="B540" t="str">
            <v>RENFREW HYDRO INC.</v>
          </cell>
          <cell r="D540">
            <v>-45216</v>
          </cell>
        </row>
        <row r="541">
          <cell r="A541" t="str">
            <v>RICHMOND HILL HYDRO INC.</v>
          </cell>
          <cell r="B541" t="str">
            <v>POWERSTREAM INC.</v>
          </cell>
          <cell r="D541">
            <v>-1379841</v>
          </cell>
        </row>
        <row r="542">
          <cell r="A542" t="str">
            <v>RIPLEY PUBLIC UTILITIES COMMISSION</v>
          </cell>
          <cell r="B542" t="str">
            <v>WESTARIO POWER INC.</v>
          </cell>
          <cell r="D542">
            <v>-17351</v>
          </cell>
        </row>
        <row r="543">
          <cell r="A543" t="str">
            <v>ROCKLAND HYDRO ELECTRIC COMMISSION</v>
          </cell>
          <cell r="B543" t="str">
            <v>HYDRO ONE NETWORKS INC.</v>
          </cell>
          <cell r="D543">
            <v>-123944</v>
          </cell>
        </row>
        <row r="544">
          <cell r="A544" t="str">
            <v>RODNEY PUBLIC UTILITIES COMMISSION</v>
          </cell>
          <cell r="B544" t="str">
            <v>HYDRO ONE NETWORKS INC.</v>
          </cell>
          <cell r="D544">
            <v>-5016</v>
          </cell>
        </row>
        <row r="545">
          <cell r="A545" t="str">
            <v>SCHREIBER HYDRO-ELECTRIC COMMISSION</v>
          </cell>
          <cell r="B545" t="str">
            <v>HYDRO ONE NETWORKS INC.</v>
          </cell>
          <cell r="D545">
            <v>-7023</v>
          </cell>
        </row>
        <row r="546">
          <cell r="A546" t="str">
            <v>SCUGOG HYDRO ELECTRIC CORPORATION</v>
          </cell>
          <cell r="B546" t="str">
            <v>VERIDIAN CONNECTIONS INC.</v>
          </cell>
          <cell r="D546">
            <v>-369615</v>
          </cell>
        </row>
        <row r="547">
          <cell r="A547" t="str">
            <v>SEAFORTH PUBLIC UTILITY COMMISSION</v>
          </cell>
          <cell r="B547" t="str">
            <v>FESTIVAL HYDRO INC.</v>
          </cell>
          <cell r="D547">
            <v>-20125</v>
          </cell>
        </row>
        <row r="548">
          <cell r="A548" t="str">
            <v>SEVERN HYDRO-ELECTRIC SYSTEM</v>
          </cell>
          <cell r="B548" t="str">
            <v>HYDRO ONE NETWORKS INC.</v>
          </cell>
          <cell r="D548">
            <v>-15706</v>
          </cell>
        </row>
        <row r="549">
          <cell r="A549" t="str">
            <v>SIMCOE HYDRO-ELECTRIC COMMISSION</v>
          </cell>
          <cell r="B549" t="str">
            <v>NORFOLK POWER DISTRIBUTION INC.</v>
          </cell>
          <cell r="D549">
            <v>-305797</v>
          </cell>
        </row>
        <row r="550">
          <cell r="A550" t="str">
            <v>SIOUX LOOKOUT HYDRO INC.</v>
          </cell>
          <cell r="B550" t="str">
            <v>SIOUX LOOKOUT HYDRO INC.</v>
          </cell>
          <cell r="D550">
            <v>-34147</v>
          </cell>
        </row>
        <row r="551">
          <cell r="A551" t="str">
            <v>SMITHS FALLS HYDRO ELECTRIC COMMISSION</v>
          </cell>
          <cell r="B551" t="str">
            <v>HYDRO ONE NETWORKS INC.</v>
          </cell>
          <cell r="D551">
            <v>-30355</v>
          </cell>
        </row>
        <row r="552">
          <cell r="A552" t="str">
            <v>SOUTH RIVER PUBLIC UTILITIES COMMISSION</v>
          </cell>
          <cell r="B552" t="str">
            <v>HYDRO ONE NETWORKS INC.</v>
          </cell>
          <cell r="D552">
            <v>-7367</v>
          </cell>
        </row>
        <row r="553">
          <cell r="A553" t="str">
            <v>SOUTH-WEST OXFORD PUBLIC UTILITIES COMMISSION</v>
          </cell>
          <cell r="B553" t="str">
            <v>ERIE THAMES POWERLINES CORPORATION</v>
          </cell>
          <cell r="D553">
            <v>-2699</v>
          </cell>
        </row>
        <row r="554">
          <cell r="A554" t="str">
            <v>ST. CATHARINES HYDRO UTILITY SERVICES INC.</v>
          </cell>
          <cell r="B554" t="str">
            <v>HORIZON UTILITIES CORPORATION</v>
          </cell>
          <cell r="D554">
            <v>-2312521</v>
          </cell>
        </row>
        <row r="555">
          <cell r="A555" t="str">
            <v>ST. MARY'S PUBLIC UTILITIES COMMISSION</v>
          </cell>
          <cell r="B555" t="str">
            <v>FESTIVAL HYDRO INC.</v>
          </cell>
          <cell r="D555">
            <v>-98097</v>
          </cell>
        </row>
        <row r="556">
          <cell r="A556" t="str">
            <v>ST. THOMAS ENERGY INC.</v>
          </cell>
          <cell r="B556" t="str">
            <v>ST. THOMAS ENERGY INC.</v>
          </cell>
          <cell r="D556">
            <v>-240213</v>
          </cell>
        </row>
        <row r="557">
          <cell r="A557" t="str">
            <v>STIRLING-RAWDON PUBLIC UTILITIES COMMISSION</v>
          </cell>
          <cell r="B557" t="str">
            <v>HYDRO ONE NETWORKS INC.</v>
          </cell>
          <cell r="D557">
            <v>-8927</v>
          </cell>
        </row>
        <row r="558">
          <cell r="A558" t="str">
            <v>STONEY CREEK HYDRO-ELECTRIC COMMISSION</v>
          </cell>
          <cell r="B558" t="str">
            <v>HORIZON UTILITIES CORPORATION</v>
          </cell>
          <cell r="D558">
            <v>-39287</v>
          </cell>
        </row>
        <row r="559">
          <cell r="A559" t="str">
            <v>STRATFORD PUBLIC UTILITY COMMISSION</v>
          </cell>
          <cell r="B559" t="str">
            <v>FESTIVAL HYDRO INC.</v>
          </cell>
          <cell r="D559">
            <v>-768620</v>
          </cell>
        </row>
        <row r="560">
          <cell r="A560" t="str">
            <v>SUNDRIDGE HYDRO ELECTRIC SYSTEM</v>
          </cell>
          <cell r="B560" t="str">
            <v>LAKELAND POWER DISTRIBUTION LTD.</v>
          </cell>
          <cell r="D560">
            <v>-50123</v>
          </cell>
        </row>
        <row r="561">
          <cell r="A561" t="str">
            <v>TARA HYDRO-ELECTRIC SYSTEM</v>
          </cell>
          <cell r="B561" t="str">
            <v>HYDRO ONE NETWORKS INC.</v>
          </cell>
          <cell r="D561">
            <v>-5476</v>
          </cell>
        </row>
        <row r="562">
          <cell r="A562" t="str">
            <v>TEESWATER HYDRO-ELECTRIC COMMISSION</v>
          </cell>
          <cell r="B562" t="str">
            <v>WESTARIO POWER INC.</v>
          </cell>
          <cell r="D562">
            <v>-34494</v>
          </cell>
        </row>
        <row r="563">
          <cell r="A563" t="str">
            <v>TERRACE BAY SUPERIOR WIRES INC.</v>
          </cell>
          <cell r="B563" t="str">
            <v>HYDRO ONE NETWORKS INC.</v>
          </cell>
          <cell r="D563">
            <v>-100996</v>
          </cell>
        </row>
        <row r="564">
          <cell r="A564" t="str">
            <v>THE HYDRO ELECTRIC COMMISSION OF THE TOWN OF CARLETON PLACE</v>
          </cell>
          <cell r="B564" t="str">
            <v>HYDRO ONE NETWORKS INC.</v>
          </cell>
          <cell r="D564">
            <v>-67511</v>
          </cell>
        </row>
        <row r="565">
          <cell r="A565" t="str">
            <v>THE HYDRO ELECTRIC COMMISSION OF THE TOWN OF SHELBURNE</v>
          </cell>
          <cell r="B565" t="str">
            <v>HYDRO ONE NETWORKS INC.</v>
          </cell>
          <cell r="D565">
            <v>-69722</v>
          </cell>
        </row>
        <row r="566">
          <cell r="A566" t="str">
            <v>THE HYDRO ELECTRIC COMMISSION OF THE TOWNSHIP OF WARWICK</v>
          </cell>
          <cell r="B566" t="str">
            <v>BLUEWATER POWER DISTRIBUTION CORPORATION</v>
          </cell>
          <cell r="D566">
            <v>-39551</v>
          </cell>
        </row>
        <row r="567">
          <cell r="A567" t="str">
            <v>THE HYDRO-ELECTRIC COMMISSION FOR THE TOWN OF EXETER</v>
          </cell>
          <cell r="B567" t="str">
            <v>HYDRO ONE NETWORKS INC.</v>
          </cell>
          <cell r="D567">
            <v>-87426</v>
          </cell>
        </row>
        <row r="568">
          <cell r="A568" t="str">
            <v>THE HYDRO-ELECTRIC COMMISSION OF THE CITY OF GLOUCESTER</v>
          </cell>
          <cell r="B568" t="str">
            <v>HYDRO OTTAWA LIMITED</v>
          </cell>
          <cell r="D568">
            <v>-5716466</v>
          </cell>
        </row>
        <row r="569">
          <cell r="A569" t="str">
            <v>THE HYDRO-ELECTRIC COMMISSION OF THE TOWN OF PENETANGUISHENE</v>
          </cell>
          <cell r="B569" t="str">
            <v>POWERSTREAM INC.</v>
          </cell>
          <cell r="D569">
            <v>-213396</v>
          </cell>
        </row>
        <row r="570">
          <cell r="A570" t="str">
            <v>THE PUBLIC UTILITIES COMMISSION FOR THE TOWN OF BANCROFT</v>
          </cell>
          <cell r="B570" t="str">
            <v>HYDRO ONE NETWORKS INC.</v>
          </cell>
          <cell r="D570">
            <v>-57504</v>
          </cell>
        </row>
        <row r="571">
          <cell r="A571" t="str">
            <v>THE PUBLIC UTILITIES COMMISSION OF THE TOWN OF COLLINGWOOD</v>
          </cell>
          <cell r="B571" t="str">
            <v>COLLUS POWER CORP.</v>
          </cell>
          <cell r="D571">
            <v>-338454</v>
          </cell>
        </row>
        <row r="572">
          <cell r="A572" t="str">
            <v>THE PUBLIC UTILITIES COMMISSION OF THE TOWN OF KAPUSKASING</v>
          </cell>
          <cell r="B572" t="str">
            <v>NORTHERN ONTARIO WIRES INC.</v>
          </cell>
          <cell r="D572">
            <v>-28610</v>
          </cell>
        </row>
        <row r="573">
          <cell r="A573" t="str">
            <v>THE PUBLIC UTILITIES COMMISSION OF THE TOWN OF PETROLIA</v>
          </cell>
          <cell r="B573" t="str">
            <v>BLUEWATER POWER DISTRIBUTION CORPORATION</v>
          </cell>
          <cell r="D573">
            <v>-69367</v>
          </cell>
        </row>
        <row r="574">
          <cell r="A574" t="str">
            <v>THE PUBLIC UTILITIES COMMISSION OF THE VILLAGE OF EGANVILLE</v>
          </cell>
          <cell r="B574" t="str">
            <v>HYDRO ONE NETWORKS INC.</v>
          </cell>
          <cell r="D574">
            <v>-11994</v>
          </cell>
        </row>
        <row r="575">
          <cell r="A575" t="str">
            <v>THE PUBLIC UTILITIES COMMISSION OF THE VILLAGE OF POINT EDWARD</v>
          </cell>
          <cell r="B575" t="str">
            <v>BLUEWATER POWER DISTRIBUTION CORPORATION</v>
          </cell>
          <cell r="D575">
            <v>-3856</v>
          </cell>
        </row>
        <row r="576">
          <cell r="A576" t="str">
            <v>THE VILLAGE OF OMEMEE HYDRO-ELECTRIC COMMISSION</v>
          </cell>
          <cell r="B576" t="str">
            <v>HYDRO ONE NETWORKS INC.</v>
          </cell>
          <cell r="D576">
            <v>-20017</v>
          </cell>
        </row>
        <row r="577">
          <cell r="A577" t="str">
            <v>THEDFORD HYDRO ELECTRIC COMMISSION</v>
          </cell>
          <cell r="B577" t="str">
            <v>HYDRO ONE NETWORKS INC.</v>
          </cell>
          <cell r="D577">
            <v>-13800</v>
          </cell>
        </row>
        <row r="578">
          <cell r="A578" t="str">
            <v>THORNDALE HYDRO ELECTRIC COMMISSION</v>
          </cell>
          <cell r="B578" t="str">
            <v>HYDRO ONE NETWORKS INC.</v>
          </cell>
          <cell r="D578">
            <v>-2064</v>
          </cell>
        </row>
        <row r="579">
          <cell r="A579" t="str">
            <v>THOROLD HYDRO CORPORATION</v>
          </cell>
          <cell r="B579" t="str">
            <v>HYDRO ONE NETWORKS INC.</v>
          </cell>
          <cell r="D579">
            <v>-29789</v>
          </cell>
        </row>
        <row r="580">
          <cell r="A580" t="str">
            <v>THUNDER BAY HYDRO ELECTRICITY DISTRIBUTION INC.</v>
          </cell>
          <cell r="B580" t="str">
            <v>THUNDER BAY HYDRO ELECTRICITY DISTRIBUTION INC.</v>
          </cell>
          <cell r="D580">
            <v>-4646255</v>
          </cell>
        </row>
        <row r="581">
          <cell r="A581" t="str">
            <v>TILLSONBURG HYDRO INC.</v>
          </cell>
          <cell r="B581" t="str">
            <v>TILLSONBURG HYDRO INC.</v>
          </cell>
          <cell r="D581">
            <v>-371406</v>
          </cell>
        </row>
        <row r="582">
          <cell r="A582" t="str">
            <v>TOTTENHAM</v>
          </cell>
          <cell r="B582" t="str">
            <v>POWERSTREAM INC.</v>
          </cell>
          <cell r="D582">
            <v>-63289</v>
          </cell>
        </row>
        <row r="583">
          <cell r="A583" t="str">
            <v>TOWNSHIP OF MCGARRY HYDRO SYSTEM</v>
          </cell>
          <cell r="B583" t="str">
            <v>HYDRO ONE NETWORKS INC.</v>
          </cell>
          <cell r="D583">
            <v>-6273</v>
          </cell>
        </row>
        <row r="584">
          <cell r="A584" t="str">
            <v>TOWNSHIP OF NORTH DORCHESTER HYDRO</v>
          </cell>
          <cell r="B584" t="str">
            <v>HYDRO ONE NETWORKS INC.</v>
          </cell>
          <cell r="D584">
            <v>-48671</v>
          </cell>
        </row>
        <row r="585">
          <cell r="A585" t="str">
            <v>TWEED HYDRO ELECTRIC COMMISSION</v>
          </cell>
          <cell r="B585" t="str">
            <v>HYDRO ONE NETWORKS INC.</v>
          </cell>
          <cell r="D585">
            <v>-21650</v>
          </cell>
        </row>
        <row r="586">
          <cell r="A586" t="str">
            <v>UXBRIDGE HYDRO ELECTRIC COMMISSION</v>
          </cell>
          <cell r="B586" t="str">
            <v>VERIDIAN CONNECTIONS INC.</v>
          </cell>
          <cell r="D586">
            <v>-15283</v>
          </cell>
        </row>
        <row r="587">
          <cell r="A587" t="str">
            <v>VILLAGE OF BARRY'S BAY HYDRO SYSTEM</v>
          </cell>
          <cell r="B587" t="str">
            <v>HYDRO ONE NETWORKS INC.</v>
          </cell>
          <cell r="D587">
            <v>-3903</v>
          </cell>
        </row>
        <row r="588">
          <cell r="A588" t="str">
            <v>VILLAGE OF BLOOMFIELD HYDRO SYSTEM</v>
          </cell>
          <cell r="B588" t="str">
            <v>HYDRO ONE NETWORKS INC.</v>
          </cell>
          <cell r="D588">
            <v>-153</v>
          </cell>
        </row>
        <row r="589">
          <cell r="A589" t="str">
            <v>VILLAGE OF CARDINAL HYDRO SYSTEM</v>
          </cell>
          <cell r="B589" t="str">
            <v>RIDEAU ST. LAWRENCE DISTRIBUTION INC.</v>
          </cell>
          <cell r="D589">
            <v>-1018</v>
          </cell>
        </row>
        <row r="590">
          <cell r="A590" t="str">
            <v>VILLAGE OF CHESTERVILLE HYDRO SYSTEM</v>
          </cell>
          <cell r="B590" t="str">
            <v>HYDRO ONE NETWORKS INC.</v>
          </cell>
          <cell r="D590">
            <v>-7189</v>
          </cell>
        </row>
        <row r="591">
          <cell r="A591" t="str">
            <v>VILLAGE OF CREEMORE HYDRO SYSTEM</v>
          </cell>
          <cell r="B591" t="str">
            <v>COLLUS POWER CORP.</v>
          </cell>
          <cell r="D591">
            <v>-73</v>
          </cell>
        </row>
        <row r="592">
          <cell r="A592" t="str">
            <v>VILLAGE OF ERIEAU HYDRO SYSTEM</v>
          </cell>
          <cell r="B592" t="str">
            <v>CHATHAM-KENT HYDRO INC.</v>
          </cell>
          <cell r="D592">
            <v>-1633</v>
          </cell>
        </row>
        <row r="593">
          <cell r="A593" t="str">
            <v>VILLAGE OF FLESHERTON HYDRO SYSTEM</v>
          </cell>
          <cell r="B593" t="str">
            <v>HYDRO ONE NETWORKS INC.</v>
          </cell>
          <cell r="D593">
            <v>-6944</v>
          </cell>
        </row>
        <row r="594">
          <cell r="A594" t="str">
            <v>VILLAGE OF IROQUOIS HYDRO SYSTEM</v>
          </cell>
          <cell r="B594" t="str">
            <v>RIDEAU ST. LAWRENCE DISTRIBUTION INC.</v>
          </cell>
          <cell r="D594">
            <v>-127553</v>
          </cell>
        </row>
        <row r="595">
          <cell r="A595" t="str">
            <v>VILLAGE OF LUCKNOW HYDRO SYSTEM</v>
          </cell>
          <cell r="B595" t="str">
            <v>WESTARIO POWER INC.</v>
          </cell>
          <cell r="D595">
            <v>-37471</v>
          </cell>
        </row>
        <row r="596">
          <cell r="A596" t="str">
            <v>VILLAGE OF MAXVILLE HYDRO SYSTEM</v>
          </cell>
          <cell r="B596" t="str">
            <v>HYDRO ONE NETWORKS INC.</v>
          </cell>
          <cell r="D596">
            <v>-9847</v>
          </cell>
        </row>
        <row r="597">
          <cell r="A597" t="str">
            <v>WALKERTON PUBLIC UTILITIES COMMISSION</v>
          </cell>
          <cell r="B597" t="str">
            <v>WESTARIO POWER INC.</v>
          </cell>
          <cell r="D597">
            <v>-30508</v>
          </cell>
        </row>
        <row r="598">
          <cell r="A598" t="str">
            <v>WARDSVILLE HYDRO ELECTRIC COMMISSION</v>
          </cell>
          <cell r="B598" t="str">
            <v>HYDRO ONE NETWORKS INC.</v>
          </cell>
          <cell r="D598">
            <v>-3384</v>
          </cell>
        </row>
        <row r="599">
          <cell r="A599" t="str">
            <v>WARKWORTH HYDRO ELECTRIC COMMISSION</v>
          </cell>
          <cell r="B599" t="str">
            <v>HYDRO ONE NETWORKS INC.</v>
          </cell>
          <cell r="D599">
            <v>-24604</v>
          </cell>
        </row>
        <row r="600">
          <cell r="A600" t="str">
            <v>WATERLOO NORTH HYDRO INC.</v>
          </cell>
          <cell r="B600" t="str">
            <v>WATERLOO NORTH HYDRO INC.</v>
          </cell>
          <cell r="D600">
            <v>-2339718</v>
          </cell>
        </row>
        <row r="601">
          <cell r="A601" t="str">
            <v>WAUBAUSHENE PUBLIC UTILITIES COMMISSION</v>
          </cell>
          <cell r="B601" t="str">
            <v>NEWMARKET-TAY POWER DISTRIBUTION LTD.</v>
          </cell>
          <cell r="D601">
            <v>-26</v>
          </cell>
        </row>
        <row r="602">
          <cell r="A602" t="str">
            <v>WELLAND HYDRO-ELECTRIC SYSTEM CORP.</v>
          </cell>
          <cell r="B602" t="str">
            <v>WELLAND HYDRO-ELECTRIC SYSTEM CORP.</v>
          </cell>
          <cell r="D602">
            <v>-1064408</v>
          </cell>
        </row>
        <row r="603">
          <cell r="A603" t="str">
            <v>WELLINGTON ELECTRIC DISTRIBUTION COMPANY INC.</v>
          </cell>
          <cell r="B603" t="str">
            <v>GUELPH HYDRO ELECTRIC SYSTEMS INC.</v>
          </cell>
          <cell r="D603">
            <v>-22235</v>
          </cell>
        </row>
        <row r="604">
          <cell r="A604" t="str">
            <v>WEST LINCOLN HYDRO ELECTRIC COMMISSION</v>
          </cell>
          <cell r="B604" t="str">
            <v>NIAGARA PENINSULA ENERGY INC.</v>
          </cell>
          <cell r="D604">
            <v>-45607</v>
          </cell>
        </row>
        <row r="605">
          <cell r="A605" t="str">
            <v>WHITBY HYDRO ELECTRIC CORPORATION</v>
          </cell>
          <cell r="B605" t="str">
            <v>WHITBY HYDRO ELECTRIC CORPORATION</v>
          </cell>
          <cell r="D605">
            <v>-2799307</v>
          </cell>
        </row>
        <row r="606">
          <cell r="A606" t="str">
            <v>WHITCHURCH STOUFFVILLE HYDRO ELECTRIC COMMISSION</v>
          </cell>
          <cell r="B606" t="str">
            <v>HYDRO ONE NETWORKS INC.</v>
          </cell>
          <cell r="D606">
            <v>-469971</v>
          </cell>
        </row>
        <row r="607">
          <cell r="A607" t="str">
            <v>WINCHESTER HYDRO COMMISSION</v>
          </cell>
          <cell r="B607" t="str">
            <v>HYDRO ONE NETWORKS INC.</v>
          </cell>
          <cell r="D607">
            <v>-4100</v>
          </cell>
        </row>
        <row r="608">
          <cell r="A608" t="str">
            <v>WINDSOR UTILITIES COMMISSION</v>
          </cell>
          <cell r="B608" t="str">
            <v>ENWIN UTILITIES LTD.</v>
          </cell>
          <cell r="D608">
            <v>-1547949</v>
          </cell>
        </row>
        <row r="609">
          <cell r="A609" t="str">
            <v>WINGHAM PUBLIC UTILITIES COMMISSION</v>
          </cell>
          <cell r="B609" t="str">
            <v>WESTARIO POWER INC.</v>
          </cell>
          <cell r="D609">
            <v>-79392</v>
          </cell>
        </row>
        <row r="610">
          <cell r="A610" t="str">
            <v>WOODSTOCK HYDRO SERVICES INC.</v>
          </cell>
          <cell r="B610" t="str">
            <v>WOODSTOCK HYDRO SERVICES INC.</v>
          </cell>
          <cell r="D610">
            <v>-428497</v>
          </cell>
        </row>
        <row r="611">
          <cell r="A611" t="str">
            <v>WOODVILLE HYDRO-ELECTRIC SYSTEM</v>
          </cell>
          <cell r="B611" t="str">
            <v>HYDRO ONE NETWORKS INC.</v>
          </cell>
          <cell r="D611">
            <v>-28164</v>
          </cell>
        </row>
        <row r="612">
          <cell r="A612" t="str">
            <v>WYOMING HYDRO ELECTRIC COMMISSION</v>
          </cell>
          <cell r="B612" t="str">
            <v>HYDRO ONE NETWORKS INC.</v>
          </cell>
          <cell r="D612">
            <v>-20134</v>
          </cell>
        </row>
        <row r="613">
          <cell r="A613" t="str">
            <v>ZORRA ELECTRIC SUPPLY AUTHORITY</v>
          </cell>
          <cell r="B613" t="str">
            <v>ERIE THAMES POWERLINES CORPORATION</v>
          </cell>
          <cell r="D613">
            <v>-46988</v>
          </cell>
        </row>
        <row r="614">
          <cell r="A614" t="str">
            <v>ZURICH HYDRO ELECTRIC COMMISSION</v>
          </cell>
          <cell r="B614" t="str">
            <v>FESTIVAL HYDRO INC.</v>
          </cell>
          <cell r="D614">
            <v>-12515</v>
          </cell>
        </row>
        <row r="619">
          <cell r="A619" t="str">
            <v>AILSA CRAIG HYDRO ELECTRIC SYSTEM</v>
          </cell>
          <cell r="B619" t="str">
            <v>HYDRO ONE NETWORKS INC.</v>
          </cell>
          <cell r="D619">
            <v>-11297</v>
          </cell>
        </row>
        <row r="620">
          <cell r="A620" t="str">
            <v>AJAX HYDRO-ELECTRIC COMMISSION</v>
          </cell>
          <cell r="B620" t="str">
            <v>VERIDIAN CONNECTIONS INC.</v>
          </cell>
          <cell r="D620">
            <v>-1214160</v>
          </cell>
        </row>
        <row r="621">
          <cell r="A621" t="str">
            <v>ALVINSTON PUBLIC UTILITIES COMMISSION</v>
          </cell>
          <cell r="B621" t="str">
            <v>BLUEWATER POWER DISTRIBUTION CORPORATION</v>
          </cell>
          <cell r="D621">
            <v>-13792</v>
          </cell>
        </row>
        <row r="622">
          <cell r="A622" t="str">
            <v>ANCASTER HYDRO-ELECTRIC COMMISSION</v>
          </cell>
          <cell r="B622" t="str">
            <v>HORIZON UTILITIES CORPORATION</v>
          </cell>
          <cell r="D622">
            <v>-296080</v>
          </cell>
        </row>
        <row r="623">
          <cell r="A623" t="str">
            <v>ARKONA HYDRO ELECTRIC COMMISSION</v>
          </cell>
          <cell r="B623" t="str">
            <v>HYDRO ONE NETWORKS INC.</v>
          </cell>
          <cell r="D623">
            <v>-512</v>
          </cell>
        </row>
        <row r="624">
          <cell r="A624" t="str">
            <v>ARNPRIOR HYDRO ELECTRIC COMMISSION</v>
          </cell>
          <cell r="B624" t="str">
            <v>HYDRO ONE NETWORKS INC.</v>
          </cell>
          <cell r="D624">
            <v>-55356</v>
          </cell>
        </row>
        <row r="625">
          <cell r="A625" t="str">
            <v>ASPHODEL-NORWOOD DISTRIBUTION INCORPORATED</v>
          </cell>
          <cell r="B625" t="str">
            <v>PETERBOROUGH DISTRIBUTION INCORPORATED</v>
          </cell>
          <cell r="D625">
            <v>-56817</v>
          </cell>
        </row>
        <row r="626">
          <cell r="A626" t="str">
            <v>ATIKOKAN HYDRO INC.</v>
          </cell>
          <cell r="B626" t="str">
            <v>ATIKOKAN HYDRO INC.</v>
          </cell>
          <cell r="D626">
            <v>-138338</v>
          </cell>
        </row>
        <row r="627">
          <cell r="A627" t="str">
            <v>AURORA HYDRO CONNECTIONS LIMITED</v>
          </cell>
          <cell r="B627" t="str">
            <v>POWERSTREAM INC.</v>
          </cell>
          <cell r="D627">
            <v>-1064644</v>
          </cell>
        </row>
        <row r="628">
          <cell r="A628" t="str">
            <v>AYLMER PUBLIC UTILITIES COMMISSION</v>
          </cell>
          <cell r="B628" t="str">
            <v>ERIE THAMES POWERLINES CORPORATION</v>
          </cell>
          <cell r="D628">
            <v>-78534</v>
          </cell>
        </row>
        <row r="629">
          <cell r="A629" t="str">
            <v>BATH HYDRO</v>
          </cell>
          <cell r="B629" t="str">
            <v>HYDRO ONE NETWORKS INC.</v>
          </cell>
          <cell r="D629">
            <v>-14356</v>
          </cell>
        </row>
        <row r="630">
          <cell r="A630" t="str">
            <v>BEACHBURG HYDRO</v>
          </cell>
          <cell r="B630" t="str">
            <v>OTTAWA RIVER POWER CORPORATION</v>
          </cell>
          <cell r="D630">
            <v>-11615</v>
          </cell>
        </row>
        <row r="631">
          <cell r="A631" t="str">
            <v>BELLEVILLE ELECTRIC CORPORATION</v>
          </cell>
          <cell r="B631" t="str">
            <v>VERIDIAN CONNECTIONS INC.</v>
          </cell>
          <cell r="D631">
            <v>-257617</v>
          </cell>
        </row>
        <row r="632">
          <cell r="A632" t="str">
            <v>BLANDFORD-BLENHEIM PUBLIC UTILITIES COMMISSION</v>
          </cell>
          <cell r="B632" t="str">
            <v>HYDRO ONE NETWORKS INC.</v>
          </cell>
          <cell r="D632">
            <v>-8118</v>
          </cell>
        </row>
        <row r="633">
          <cell r="A633" t="str">
            <v>BLUE MOUNTAINS HYDRO SERVICES COMPANY INC.</v>
          </cell>
          <cell r="B633" t="str">
            <v>COLLUS POWER CORP.</v>
          </cell>
          <cell r="D633">
            <v>-61159</v>
          </cell>
        </row>
        <row r="634">
          <cell r="A634" t="str">
            <v>BLYTH HYDRO ELECTRIC COMMISSION</v>
          </cell>
          <cell r="B634" t="str">
            <v>HYDRO ONE NETWORKS INC.</v>
          </cell>
          <cell r="D634">
            <v>-21600</v>
          </cell>
        </row>
        <row r="635">
          <cell r="A635" t="str">
            <v>BOARD OF LIGHT &amp; HEAT COMM. OF THE CITY OF GUELPH</v>
          </cell>
          <cell r="B635" t="str">
            <v>GUELPH HYDRO ELECTRIC SYSTEMS INC.</v>
          </cell>
          <cell r="D635">
            <v>-3280287</v>
          </cell>
        </row>
        <row r="636">
          <cell r="A636" t="str">
            <v>BOBCAYGEON HYDRO ELECTRIC COMMISSION</v>
          </cell>
          <cell r="B636" t="str">
            <v>HYDRO ONE NETWORKS INC.</v>
          </cell>
          <cell r="D636">
            <v>-30357</v>
          </cell>
        </row>
        <row r="637">
          <cell r="A637" t="str">
            <v>BRADFORD WEST GWILLIMBURY PUBLIC UTILITIES COMMISSION</v>
          </cell>
          <cell r="B637" t="str">
            <v>POWERSTREAM INC.</v>
          </cell>
          <cell r="D637">
            <v>-482271</v>
          </cell>
        </row>
        <row r="638">
          <cell r="A638" t="str">
            <v>BRIGHTON DISTRIBUTION INC.</v>
          </cell>
          <cell r="B638" t="str">
            <v>HYDRO ONE NETWORKS INC.</v>
          </cell>
          <cell r="D638">
            <v>-84276</v>
          </cell>
        </row>
        <row r="639">
          <cell r="A639" t="str">
            <v>BROCK HYDRO-ELECTRIC COMMISSION</v>
          </cell>
          <cell r="B639" t="str">
            <v>VERIDIAN CONNECTIONS INC.</v>
          </cell>
          <cell r="D639">
            <v>-118719</v>
          </cell>
        </row>
        <row r="640">
          <cell r="A640" t="str">
            <v>BROCKVILLE UTILITIES INCORPORATED</v>
          </cell>
          <cell r="B640" t="str">
            <v>HYDRO ONE NETWORKS INC.</v>
          </cell>
          <cell r="D640">
            <v>-454703</v>
          </cell>
        </row>
        <row r="641">
          <cell r="A641" t="str">
            <v>BRUSSELS PUBLIC UTILITIES COMMISSION</v>
          </cell>
          <cell r="B641" t="str">
            <v>FESTIVAL HYDRO INC.</v>
          </cell>
          <cell r="D641">
            <v>-7778</v>
          </cell>
        </row>
        <row r="642">
          <cell r="A642" t="str">
            <v>BURK'S FALLS HYDRO ELECTRIC COMMISSION</v>
          </cell>
          <cell r="B642" t="str">
            <v>LAKELAND POWER DISTRIBUTION LTD.</v>
          </cell>
          <cell r="D642">
            <v>-42691</v>
          </cell>
        </row>
        <row r="643">
          <cell r="A643" t="str">
            <v>BURLINGTON HYDRO INC.</v>
          </cell>
          <cell r="B643" t="str">
            <v>BURLINGTON HYDRO INC.</v>
          </cell>
          <cell r="D643">
            <v>-4699681</v>
          </cell>
        </row>
        <row r="644">
          <cell r="A644" t="str">
            <v>CALEDON HYDRO CORPORATION</v>
          </cell>
          <cell r="B644" t="str">
            <v>HYDRO ONE NETWORKS INC.</v>
          </cell>
          <cell r="D644">
            <v>-1025158</v>
          </cell>
        </row>
        <row r="645">
          <cell r="A645" t="str">
            <v>CAMBRIDGE AND NORTH DUMFRIES HYDRO INC.</v>
          </cell>
          <cell r="B645" t="str">
            <v>CAMBRIDGE AND NORTH DUMFRIES HYDRO INC.</v>
          </cell>
          <cell r="D645">
            <v>-2213124</v>
          </cell>
        </row>
        <row r="646">
          <cell r="A646" t="str">
            <v>CAPREOL HYDRO ELECTRIC COMMISSION</v>
          </cell>
          <cell r="B646" t="str">
            <v>GREATER SUDBURY HYDRO INC.</v>
          </cell>
          <cell r="D646">
            <v>-158031</v>
          </cell>
        </row>
        <row r="647">
          <cell r="A647" t="str">
            <v>CASSELMAN HYDRO INC.</v>
          </cell>
          <cell r="B647" t="str">
            <v>HYDRO OTTAWA LIMITED</v>
          </cell>
          <cell r="D647">
            <v>-32757</v>
          </cell>
        </row>
        <row r="648">
          <cell r="A648" t="str">
            <v>CAVAN-MILLBROOK-NORTH MONAGHAN PUBLIC UTILITIES COMMISSION</v>
          </cell>
          <cell r="B648" t="str">
            <v>HYDRO ONE NETWORKS INC.</v>
          </cell>
          <cell r="D648">
            <v>-32841</v>
          </cell>
        </row>
        <row r="649">
          <cell r="A649" t="str">
            <v>CENTRE HASTINGS HYDRO ELECTRIC COMMISSION</v>
          </cell>
          <cell r="B649" t="str">
            <v>HYDRO ONE NETWORKS INC.</v>
          </cell>
          <cell r="D649">
            <v>-12753</v>
          </cell>
        </row>
        <row r="650">
          <cell r="A650" t="str">
            <v>CHALK RIVER HYDRO</v>
          </cell>
          <cell r="B650" t="str">
            <v>HYDRO ONE NETWORKS INC.</v>
          </cell>
          <cell r="D650">
            <v>-14160</v>
          </cell>
        </row>
        <row r="651">
          <cell r="A651" t="str">
            <v>CHAPLEAU PUBLIC UTILITIES CORPORATION</v>
          </cell>
          <cell r="B651" t="str">
            <v>CHAPLEAU PUBLIC UTILITIES CORPORATION</v>
          </cell>
          <cell r="D651">
            <v>-8179</v>
          </cell>
        </row>
        <row r="652">
          <cell r="A652" t="str">
            <v>CITY OF DRYDEN HYDRO ELECTRIC COMMISSION</v>
          </cell>
          <cell r="B652" t="str">
            <v>HYDRO ONE NETWORKS INC.</v>
          </cell>
          <cell r="D652">
            <v>-71382</v>
          </cell>
        </row>
        <row r="653">
          <cell r="A653" t="str">
            <v>CLARINGTON HYDRO-ELECTRIC COMMISSION</v>
          </cell>
          <cell r="B653" t="str">
            <v>VERIDIAN CONNECTIONS INC.</v>
          </cell>
          <cell r="D653">
            <v>-719052</v>
          </cell>
        </row>
        <row r="654">
          <cell r="A654" t="str">
            <v>CLINTON POWER CORPORATION</v>
          </cell>
          <cell r="B654" t="str">
            <v>ERIE THAMES POWERLINES CORPORATION</v>
          </cell>
          <cell r="D654">
            <v>-15123</v>
          </cell>
        </row>
        <row r="655">
          <cell r="A655" t="str">
            <v>COBDEN HYDRO</v>
          </cell>
          <cell r="B655" t="str">
            <v>HYDRO ONE NETWORKS INC.</v>
          </cell>
          <cell r="D655">
            <v>-7778</v>
          </cell>
        </row>
        <row r="656">
          <cell r="A656" t="str">
            <v>COLBORNE PUBLIC UTILITIES COMMISSION</v>
          </cell>
          <cell r="B656" t="str">
            <v>LAKEFRONT UTILITIES INC.</v>
          </cell>
          <cell r="D656">
            <v>-16834</v>
          </cell>
        </row>
        <row r="657">
          <cell r="A657" t="str">
            <v>COTTAM HYDRO-ELECTRIC SYSTEM</v>
          </cell>
          <cell r="B657" t="str">
            <v>E.L.K. ENERGY INC.</v>
          </cell>
          <cell r="D657">
            <v>-148231</v>
          </cell>
        </row>
        <row r="658">
          <cell r="A658" t="str">
            <v>DASHWOOD HYDRO-ELECTRIC SYSTEM</v>
          </cell>
          <cell r="B658" t="str">
            <v>FESTIVAL HYDRO INC.</v>
          </cell>
          <cell r="D658">
            <v>-129</v>
          </cell>
        </row>
        <row r="659">
          <cell r="A659" t="str">
            <v>DEEP RIVER HYDRO</v>
          </cell>
          <cell r="B659" t="str">
            <v>HYDRO ONE NETWORKS INC.</v>
          </cell>
          <cell r="D659">
            <v>-229875</v>
          </cell>
        </row>
        <row r="660">
          <cell r="A660" t="str">
            <v>DELHI HYDRO-ELECTRIC COMMISSION</v>
          </cell>
          <cell r="B660" t="str">
            <v>NORFOLK POWER DISTRIBUTION INC.</v>
          </cell>
          <cell r="D660">
            <v>-20713</v>
          </cell>
        </row>
        <row r="661">
          <cell r="A661" t="str">
            <v>DESERONTO PUBLIC UTILITIES COMMISSION</v>
          </cell>
          <cell r="B661" t="str">
            <v>HYDRO ONE NETWORKS INC.</v>
          </cell>
          <cell r="D661">
            <v>-7940</v>
          </cell>
        </row>
        <row r="662">
          <cell r="A662" t="str">
            <v>DRESDEN UTILITIES COMMISSION</v>
          </cell>
          <cell r="B662" t="str">
            <v>CHATHAM-KENT HYDRO INC.</v>
          </cell>
          <cell r="D662">
            <v>-33135</v>
          </cell>
        </row>
        <row r="663">
          <cell r="A663" t="str">
            <v>DUNDALK HYDRO ELECTRIC SYSTEM</v>
          </cell>
          <cell r="B663" t="str">
            <v>HYDRO ONE NETWORKS INC.</v>
          </cell>
          <cell r="D663">
            <v>-2020</v>
          </cell>
        </row>
        <row r="664">
          <cell r="A664" t="str">
            <v>DUNDAS HYDRO-ELECTRIC COMMISSION</v>
          </cell>
          <cell r="B664" t="str">
            <v>HORIZON UTILITIES CORPORATION</v>
          </cell>
          <cell r="D664">
            <v>-490989</v>
          </cell>
        </row>
        <row r="665">
          <cell r="A665" t="str">
            <v>DUNNVILLE HYDRO ELECTRIC COMMISSION</v>
          </cell>
          <cell r="B665" t="str">
            <v>HALDIMAND COUNTY HYDRO INC.</v>
          </cell>
          <cell r="D665">
            <v>-141195</v>
          </cell>
        </row>
        <row r="666">
          <cell r="A666" t="str">
            <v>DURHAM HYDRO ELECTRIC COMMISSION</v>
          </cell>
          <cell r="B666" t="str">
            <v>HYDRO ONE NETWORKS INC.</v>
          </cell>
          <cell r="D666">
            <v>-11586</v>
          </cell>
        </row>
        <row r="667">
          <cell r="A667" t="str">
            <v>DUTTON HYDRO LIMITED</v>
          </cell>
          <cell r="B667" t="str">
            <v>MIDDLESEX POWER DISTRIBUTION CORPORATION</v>
          </cell>
          <cell r="D667">
            <v>-4834</v>
          </cell>
        </row>
        <row r="668">
          <cell r="A668" t="str">
            <v>EAST ZORRA-TAVISTOCK PUBLIC UTILITY COMMISSION</v>
          </cell>
          <cell r="B668" t="str">
            <v>ERIE THAMES POWERLINES CORPORATION</v>
          </cell>
          <cell r="D668">
            <v>-38969</v>
          </cell>
        </row>
        <row r="669">
          <cell r="A669" t="str">
            <v>ELMWOOD HYDRO-ELECTRIC SYSTEM</v>
          </cell>
          <cell r="B669" t="str">
            <v>WESTARIO POWER INC.</v>
          </cell>
          <cell r="D669">
            <v>-234</v>
          </cell>
        </row>
        <row r="670">
          <cell r="A670" t="str">
            <v>EMBRUN COOPERATIVE HYDRO INC.</v>
          </cell>
          <cell r="B670" t="str">
            <v>COOPERATIVE HYDRO EMBRUN INC.</v>
          </cell>
          <cell r="D670">
            <v>-30195</v>
          </cell>
        </row>
        <row r="671">
          <cell r="A671" t="str">
            <v>ERIN HYDRO ELECTRIC COMMISSION</v>
          </cell>
          <cell r="B671" t="str">
            <v>HYDRO ONE NETWORKS INC.</v>
          </cell>
          <cell r="D671">
            <v>-228679</v>
          </cell>
        </row>
        <row r="672">
          <cell r="A672" t="str">
            <v>ESSEX HYDRO-ELECTRIC COMMISSION</v>
          </cell>
          <cell r="B672" t="str">
            <v>E.L.K. ENERGY INC.</v>
          </cell>
          <cell r="D672">
            <v>-199203</v>
          </cell>
        </row>
        <row r="673">
          <cell r="A673" t="str">
            <v>FENELON FALLS BOARD OF WATER, LIGHT AND POWER COMMISSIONERS</v>
          </cell>
          <cell r="B673" t="str">
            <v>HYDRO ONE NETWORKS INC.</v>
          </cell>
          <cell r="D673">
            <v>-14194</v>
          </cell>
        </row>
        <row r="674">
          <cell r="A674" t="str">
            <v>FLAMBOROUGH HYDRO ELECTRIC COMMISSION</v>
          </cell>
          <cell r="B674" t="str">
            <v>HORIZON UTILITIES CORPORATION</v>
          </cell>
          <cell r="D674">
            <v>-84589</v>
          </cell>
        </row>
        <row r="675">
          <cell r="A675" t="str">
            <v>FOREST PUBLIC UTILITIES COMMISSION</v>
          </cell>
          <cell r="B675" t="str">
            <v>HYDRO ONE NETWORKS INC.</v>
          </cell>
          <cell r="D675">
            <v>-14335</v>
          </cell>
        </row>
        <row r="676">
          <cell r="A676" t="str">
            <v>GEORGINA HYDRO ELECTRIC COMMISSION</v>
          </cell>
          <cell r="B676" t="str">
            <v>HYDRO ONE NETWORKS INC.</v>
          </cell>
          <cell r="D676">
            <v>-219735</v>
          </cell>
        </row>
        <row r="677">
          <cell r="A677" t="str">
            <v>GLENCOE PUBLIC UTILITIES COMMISSION</v>
          </cell>
          <cell r="B677" t="str">
            <v>HYDRO ONE NETWORKS INC.</v>
          </cell>
          <cell r="D677">
            <v>-31325</v>
          </cell>
        </row>
        <row r="678">
          <cell r="A678" t="str">
            <v>GOULBOURN HYDRO ELECTRIC COMMISSION</v>
          </cell>
          <cell r="B678" t="str">
            <v>HYDRO OTTAWA LIMITED</v>
          </cell>
          <cell r="D678">
            <v>-129459</v>
          </cell>
        </row>
        <row r="679">
          <cell r="A679" t="str">
            <v>GRAND BEND PUBLIC UTILITIES COMMISSION</v>
          </cell>
          <cell r="B679" t="str">
            <v>HYDRO ONE NETWORKS INC.</v>
          </cell>
          <cell r="D679">
            <v>-31267</v>
          </cell>
        </row>
        <row r="680">
          <cell r="A680" t="str">
            <v>GRAND VALLEY ENERGY INC.</v>
          </cell>
          <cell r="B680" t="str">
            <v>ORANGEVILLE HYDRO LIMITED</v>
          </cell>
          <cell r="D680">
            <v>-11046</v>
          </cell>
        </row>
        <row r="681">
          <cell r="A681" t="str">
            <v>GRAVENHURST HYDRO ELECTRIC INC.</v>
          </cell>
          <cell r="B681" t="str">
            <v>VERIDIAN CONNECTIONS INC.</v>
          </cell>
          <cell r="D681">
            <v>-71431</v>
          </cell>
        </row>
        <row r="682">
          <cell r="A682" t="str">
            <v>GRIMSBY POWER INCORPORATED</v>
          </cell>
          <cell r="B682" t="str">
            <v>GRIMSBY POWER INCORPORATED</v>
          </cell>
          <cell r="D682">
            <v>-107612</v>
          </cell>
        </row>
        <row r="683">
          <cell r="A683" t="str">
            <v>GUELPH/ERAMOSA HYDRO-ELECTRIC COMMISSION</v>
          </cell>
          <cell r="B683" t="str">
            <v>GUELPH HYDRO ELECTRIC SYSTEMS INC.</v>
          </cell>
          <cell r="D683">
            <v>-12633</v>
          </cell>
        </row>
        <row r="684">
          <cell r="A684" t="str">
            <v>HALDIMAND HYDRO-ELECTRIC COMMISSION</v>
          </cell>
          <cell r="B684" t="str">
            <v>HALDIMAND COUNTY HYDRO INC.</v>
          </cell>
          <cell r="D684">
            <v>-189717</v>
          </cell>
        </row>
        <row r="685">
          <cell r="A685" t="str">
            <v>HALTON HILLS HYDRO INC.</v>
          </cell>
          <cell r="B685" t="str">
            <v>HALTON HILLS HYDRO INC.</v>
          </cell>
          <cell r="D685">
            <v>-657710</v>
          </cell>
        </row>
        <row r="686">
          <cell r="A686" t="str">
            <v>HAMILTON HYDRO INC.</v>
          </cell>
          <cell r="B686" t="str">
            <v>HORIZON UTILITIES CORPORATION</v>
          </cell>
          <cell r="D686">
            <v>-1968216</v>
          </cell>
        </row>
        <row r="687">
          <cell r="A687" t="str">
            <v>HANOVER ELECTRIC SERVICES INC.</v>
          </cell>
          <cell r="B687" t="str">
            <v>WESTARIO POWER INC.</v>
          </cell>
          <cell r="D687">
            <v>-23479</v>
          </cell>
        </row>
        <row r="688">
          <cell r="A688" t="str">
            <v>HASTINGS PUBLIC UTILITIES</v>
          </cell>
          <cell r="B688" t="str">
            <v>HYDRO ONE NETWORKS INC.</v>
          </cell>
          <cell r="D688">
            <v>-2979</v>
          </cell>
        </row>
        <row r="689">
          <cell r="A689" t="str">
            <v>HAVELOCK-BELMONT-METHUEN HYDRO ELECTRIC COMMISSION</v>
          </cell>
          <cell r="B689" t="str">
            <v>HYDRO ONE NETWORKS INC.</v>
          </cell>
          <cell r="D689">
            <v>-13956</v>
          </cell>
        </row>
        <row r="690">
          <cell r="A690" t="str">
            <v>HEARST POWER DISTRIBUTION COMPANY LIMITED</v>
          </cell>
          <cell r="B690" t="str">
            <v>HEARST POWER DISTRIBUTION COMPANY LIMITED</v>
          </cell>
          <cell r="D690">
            <v>-78090</v>
          </cell>
        </row>
        <row r="691">
          <cell r="A691" t="str">
            <v>HENSALL PUBLIC UTILITIES COMMISSION</v>
          </cell>
          <cell r="B691" t="str">
            <v>FESTIVAL HYDRO INC.</v>
          </cell>
          <cell r="D691">
            <v>-13612</v>
          </cell>
        </row>
        <row r="692">
          <cell r="A692" t="str">
            <v>HOLSTEIN HYDRO ELECTRIC SYSTEM</v>
          </cell>
          <cell r="B692" t="str">
            <v>WELLINGTON NORTH POWER INC.</v>
          </cell>
          <cell r="D692">
            <v>-5000</v>
          </cell>
        </row>
        <row r="693">
          <cell r="A693" t="str">
            <v>HUNTSVILLE PUBLIC UTILITIES COMMISSION</v>
          </cell>
          <cell r="B693" t="str">
            <v>LAKELAND POWER DISTRIBUTION LTD.</v>
          </cell>
          <cell r="D693">
            <v>-27094</v>
          </cell>
        </row>
        <row r="694">
          <cell r="A694" t="str">
            <v>HYDRO ELECTRIC COMMISSION OF THE CORPORATION OF THE TOWNSHIP OF MIDDLESEX CENTRE</v>
          </cell>
          <cell r="B694" t="str">
            <v>HYDRO ONE NETWORKS INC.</v>
          </cell>
          <cell r="D694">
            <v>-4306</v>
          </cell>
        </row>
        <row r="695">
          <cell r="A695" t="str">
            <v>HYDRO ELECTRIC COMMISSION OF THE TOWN OF LEAMINGTON</v>
          </cell>
          <cell r="B695" t="str">
            <v>ESSEX POWERLINES CORPORATION</v>
          </cell>
          <cell r="D695">
            <v>-224853</v>
          </cell>
        </row>
        <row r="696">
          <cell r="A696" t="str">
            <v>HYDRO ELECTRIC COMMISSION OF THE TOWNSHIP OF SPRINGWATER</v>
          </cell>
          <cell r="B696" t="str">
            <v>HYDRO ONE NETWORKS INC.</v>
          </cell>
          <cell r="D696">
            <v>-4028</v>
          </cell>
        </row>
        <row r="697">
          <cell r="A697" t="str">
            <v>HYDRO HAWKESBURY INC.</v>
          </cell>
          <cell r="B697" t="str">
            <v>HYDRO HAWKESBURY INC.</v>
          </cell>
          <cell r="D697">
            <v>-55841</v>
          </cell>
        </row>
        <row r="698">
          <cell r="A698" t="str">
            <v>HYDRO MISSISSAUGA CORPORATION</v>
          </cell>
          <cell r="B698" t="str">
            <v>ENERSOURCE HYDRO MISSISSAUGA INC.</v>
          </cell>
          <cell r="D698">
            <v>-25023071</v>
          </cell>
        </row>
        <row r="699">
          <cell r="A699" t="str">
            <v>HYDRO ONE BRAMPTON NETWORKS INC.</v>
          </cell>
          <cell r="B699" t="str">
            <v>HYDRO ONE BRAMPTON NETWORKS INC.</v>
          </cell>
          <cell r="D699">
            <v>-5425168</v>
          </cell>
        </row>
        <row r="700">
          <cell r="A700" t="str">
            <v>HYDRO OTTAWA LIMITED</v>
          </cell>
          <cell r="B700" t="str">
            <v>HYDRO OTTAWA LIMITED</v>
          </cell>
          <cell r="D700">
            <v>-10547515</v>
          </cell>
        </row>
        <row r="701">
          <cell r="A701" t="str">
            <v>HYDRO VAUGHAN DISTRIBUTION INC.</v>
          </cell>
          <cell r="B701" t="str">
            <v>POWERSTREAM INC.</v>
          </cell>
          <cell r="D701">
            <v>-2445760</v>
          </cell>
        </row>
        <row r="702">
          <cell r="A702" t="str">
            <v>HYDRO-ELECTRIC COMMISSION FOR THE TOWN OF AMHERSTBURG</v>
          </cell>
          <cell r="B702" t="str">
            <v>ESSEX POWERLINES CORPORATION</v>
          </cell>
          <cell r="D702">
            <v>-99742</v>
          </cell>
        </row>
        <row r="703">
          <cell r="A703" t="str">
            <v>HYDRO-ELECTRIC COMMISSION OF SOUTH DUMFRIES</v>
          </cell>
          <cell r="B703" t="str">
            <v>BRANT COUNTY POWER INC.</v>
          </cell>
          <cell r="D703">
            <v>-198</v>
          </cell>
        </row>
        <row r="704">
          <cell r="A704" t="str">
            <v>HYDRO-ELECTRIC COMMISSION OF THE CITY OF BRANTFORD</v>
          </cell>
          <cell r="B704" t="str">
            <v>BRANTFORD POWER INC.</v>
          </cell>
          <cell r="D704">
            <v>-2369968</v>
          </cell>
        </row>
        <row r="705">
          <cell r="A705" t="str">
            <v>HYDRO-ELECTRIC COMMISSION OF THE CITY OF PEMBROKE</v>
          </cell>
          <cell r="B705" t="str">
            <v>OTTAWA RIVER POWER CORPORATION</v>
          </cell>
          <cell r="D705">
            <v>-206736</v>
          </cell>
        </row>
        <row r="706">
          <cell r="A706" t="str">
            <v>HYDRO-ELECTRIC COMMISSION OF THE CITY OF SARNIA</v>
          </cell>
          <cell r="B706" t="str">
            <v>BLUEWATER POWER DISTRIBUTION CORPORATION</v>
          </cell>
          <cell r="D706">
            <v>-207180</v>
          </cell>
        </row>
        <row r="707">
          <cell r="A707" t="str">
            <v>HYDRO-ELECTRIC COMMISSION OF THE CITY OF TORONTO - EAST YORK OFFICE</v>
          </cell>
          <cell r="B707" t="str">
            <v>TORONTO HYDRO-ELECTRIC SYSTEM LIMITED</v>
          </cell>
          <cell r="D707">
            <v>-440772</v>
          </cell>
        </row>
        <row r="708">
          <cell r="A708" t="str">
            <v>HYDRO-ELECTRIC COMMISSION OF THE CITY OF TORONTO - ETOBICOKE OFFICE</v>
          </cell>
          <cell r="B708" t="str">
            <v>TORONTO HYDRO-ELECTRIC SYSTEM LIMITED</v>
          </cell>
          <cell r="D708">
            <v>-4809570</v>
          </cell>
        </row>
        <row r="709">
          <cell r="A709" t="str">
            <v>HYDRO-ELECTRIC COMMISSION OF THE CITY OF TORONTO - NORTH YORK OFFICE</v>
          </cell>
          <cell r="B709" t="str">
            <v>TORONTO HYDRO-ELECTRIC SYSTEM LIMITED</v>
          </cell>
          <cell r="D709">
            <v>-5644332</v>
          </cell>
        </row>
        <row r="710">
          <cell r="A710" t="str">
            <v>HYDRO-ELECTRIC COMMISSION OF THE CITY OF TORONTO - SCARBOROUGH OFFICE</v>
          </cell>
          <cell r="B710" t="str">
            <v>TORONTO HYDRO-ELECTRIC SYSTEM LIMITED</v>
          </cell>
          <cell r="D710">
            <v>-11302126</v>
          </cell>
        </row>
        <row r="711">
          <cell r="A711" t="str">
            <v>HYDRO-ELECTRIC COMMISSION OF THE CITY OF TORONTO - TORONTO OFFICE</v>
          </cell>
          <cell r="B711" t="str">
            <v>TORONTO HYDRO-ELECTRIC SYSTEM LIMITED</v>
          </cell>
          <cell r="D711">
            <v>-5379481</v>
          </cell>
        </row>
        <row r="712">
          <cell r="A712" t="str">
            <v>HYDRO-ELECTRIC COMMISSION OF THE CITY OF TORONTO - YORK OFFICE</v>
          </cell>
          <cell r="B712" t="str">
            <v>TORONTO HYDRO-ELECTRIC SYSTEM LIMITED</v>
          </cell>
          <cell r="D712">
            <v>-65062</v>
          </cell>
        </row>
        <row r="713">
          <cell r="A713" t="str">
            <v>HYDRO-ELECTRIC COMMISSION OF THE TOWN OF BOTHWELL</v>
          </cell>
          <cell r="B713" t="str">
            <v>CHATHAM-KENT HYDRO INC.</v>
          </cell>
          <cell r="D713">
            <v>-7508</v>
          </cell>
        </row>
        <row r="714">
          <cell r="A714" t="str">
            <v>HYDRO-ELECTRIC COMMISSION OF THE TOWN OF BRACEBRIDGE</v>
          </cell>
          <cell r="B714" t="str">
            <v>LAKELAND POWER DISTRIBUTION LTD.</v>
          </cell>
          <cell r="D714">
            <v>-28516</v>
          </cell>
        </row>
        <row r="715">
          <cell r="A715" t="str">
            <v>HYDRO-ELECTRIC COMMISSION OF THE TOWN OF CACHE BAY</v>
          </cell>
          <cell r="B715" t="str">
            <v>GREATER SUDBURY HYDRO INC.</v>
          </cell>
          <cell r="D715">
            <v>-2373</v>
          </cell>
        </row>
        <row r="716">
          <cell r="A716" t="str">
            <v>HYDRO-ELECTRIC COMMISSION OF THE TOWN OF HARRISTON</v>
          </cell>
          <cell r="B716" t="str">
            <v>WESTARIO POWER INC.</v>
          </cell>
          <cell r="D716">
            <v>-19398</v>
          </cell>
        </row>
        <row r="717">
          <cell r="A717" t="str">
            <v>HYDRO-ELECTRIC COMMISSION OF THE TOWN OF HARROW</v>
          </cell>
          <cell r="B717" t="str">
            <v>E.L.K. ENERGY INC.</v>
          </cell>
          <cell r="D717">
            <v>-179669</v>
          </cell>
        </row>
        <row r="718">
          <cell r="A718" t="str">
            <v>HYDRO-ELECTRIC COMMISSION OF THE TOWN OF LASALLE</v>
          </cell>
          <cell r="B718" t="str">
            <v>ESSEX POWERLINES CORPORATION</v>
          </cell>
          <cell r="D718">
            <v>-195418</v>
          </cell>
        </row>
        <row r="719">
          <cell r="A719" t="str">
            <v>HYDRO-ELECTRIC COMMISSION OF THE TOWN OF PORT ELGIN</v>
          </cell>
          <cell r="B719" t="str">
            <v>WESTARIO POWER INC.</v>
          </cell>
          <cell r="D719">
            <v>-712701</v>
          </cell>
        </row>
        <row r="720">
          <cell r="A720" t="str">
            <v>HYDRO-ELECTRIC COMMISSION OF THE TOWN OF STAYNER</v>
          </cell>
          <cell r="B720" t="str">
            <v>COLLUS POWER CORP.</v>
          </cell>
          <cell r="D720">
            <v>-6815</v>
          </cell>
        </row>
        <row r="721">
          <cell r="A721" t="str">
            <v>HYDRO-ELECTRIC COMMISSION OF THE TOWN OF STURGEON FALLS</v>
          </cell>
          <cell r="B721" t="str">
            <v>GREATER SUDBURY HYDRO INC.</v>
          </cell>
          <cell r="D721">
            <v>-3460</v>
          </cell>
        </row>
        <row r="722">
          <cell r="A722" t="str">
            <v>HYDRO-ELECTRIC COMMISSION OF THE TOWN OF VANKLEEK HILL</v>
          </cell>
          <cell r="B722" t="str">
            <v>HYDRO ONE NETWORKS INC.</v>
          </cell>
          <cell r="D722">
            <v>-64435</v>
          </cell>
        </row>
        <row r="723">
          <cell r="A723" t="str">
            <v>HYDRO-ELECTRIC COMMISSION OF THE TOWN OF WALLACEBURG</v>
          </cell>
          <cell r="B723" t="str">
            <v>CHATHAM-KENT HYDRO INC.</v>
          </cell>
          <cell r="D723">
            <v>-210055</v>
          </cell>
        </row>
        <row r="724">
          <cell r="A724" t="str">
            <v>HYDRO-ELECTRIC COMMISSION OF THE TOWN OF WASAGA BEACH</v>
          </cell>
          <cell r="B724" t="str">
            <v>WASAGA DISTRIBUTION INC.</v>
          </cell>
          <cell r="D724">
            <v>-138457</v>
          </cell>
        </row>
        <row r="725">
          <cell r="A725" t="str">
            <v>HYDRO-ELECTRIC COMMISSION OF THE TOWN OF WEBBWOOD</v>
          </cell>
          <cell r="B725" t="str">
            <v>ESPANOLA REGIONAL HYDRO DISTRIBUTION CORPORATION</v>
          </cell>
          <cell r="D725">
            <v>-2162</v>
          </cell>
        </row>
        <row r="726">
          <cell r="A726" t="str">
            <v>HYDRO-ELECTRIC COMMISSION OF THE TOWN OF WIARTON</v>
          </cell>
          <cell r="B726" t="str">
            <v>HYDRO ONE NETWORKS INC.</v>
          </cell>
          <cell r="D726">
            <v>-12430</v>
          </cell>
        </row>
        <row r="727">
          <cell r="A727" t="str">
            <v>HYDRO-ELECTRIC COMMISSION OF THE TOWNSHIP OF BRANTFORD</v>
          </cell>
          <cell r="B727" t="str">
            <v>BRANT COUNTY POWER INC.</v>
          </cell>
          <cell r="D727">
            <v>-234847</v>
          </cell>
        </row>
        <row r="728">
          <cell r="A728" t="str">
            <v>HYDRO-ELECTRIC COMMISSION OF THE TOWNSHIP OF ESSA</v>
          </cell>
          <cell r="B728" t="str">
            <v>POWERSTREAM INC.</v>
          </cell>
          <cell r="D728">
            <v>-7200</v>
          </cell>
        </row>
        <row r="729">
          <cell r="A729" t="str">
            <v>HYDRO-ELECTRIC COMMISSION OF THE VILLAGE OF ALFRED</v>
          </cell>
          <cell r="B729" t="str">
            <v>HYDRO 2000 INC.</v>
          </cell>
          <cell r="D729">
            <v>-11969</v>
          </cell>
        </row>
        <row r="730">
          <cell r="A730" t="str">
            <v>HYDRO-ELECTRIC COMMISSION OF THE VILLAGE OF CLIFFORD</v>
          </cell>
          <cell r="B730" t="str">
            <v>WESTARIO POWER INC.</v>
          </cell>
          <cell r="D730">
            <v>-5623</v>
          </cell>
        </row>
        <row r="731">
          <cell r="A731" t="str">
            <v>HYDRO-ELECTRIC COMMISSION OF THE VILLAGE OF ELORA</v>
          </cell>
          <cell r="B731" t="str">
            <v>CENTRE WELLINGTON HYDRO LTD.</v>
          </cell>
          <cell r="D731">
            <v>-11776</v>
          </cell>
        </row>
        <row r="732">
          <cell r="A732" t="str">
            <v>HYDRO-ELECTRIC COMMISSION OF THE VILLAGE OF FINCH</v>
          </cell>
          <cell r="B732" t="str">
            <v>HYDRO ONE NETWORKS INC.</v>
          </cell>
          <cell r="D732">
            <v>-6624</v>
          </cell>
        </row>
        <row r="733">
          <cell r="A733" t="str">
            <v>HYDRO-ELECTRIC COMMISSION OF THE VILLAGE OF FRANKFORD</v>
          </cell>
          <cell r="B733" t="str">
            <v>HYDRO ONE NETWORKS INC.</v>
          </cell>
          <cell r="D733">
            <v>-9515</v>
          </cell>
        </row>
        <row r="734">
          <cell r="A734" t="str">
            <v>HYDRO-ELECTRIC COMMISSION OF THE VILLAGE OF L'ORIGNAL</v>
          </cell>
          <cell r="B734" t="str">
            <v>HYDRO ONE NETWORKS INC.</v>
          </cell>
          <cell r="D734">
            <v>-88699</v>
          </cell>
        </row>
        <row r="735">
          <cell r="A735" t="str">
            <v>HYDRO-ELECTRIC COMMISSION OF THE VILLAGE OF LUCAN</v>
          </cell>
          <cell r="B735" t="str">
            <v>HYDRO ONE NETWORKS INC.</v>
          </cell>
          <cell r="D735">
            <v>-81993</v>
          </cell>
        </row>
        <row r="736">
          <cell r="A736" t="str">
            <v>HYDRO-ELECTRIC COMMISSION OF THE VILLAGE OF MORRISBURG</v>
          </cell>
          <cell r="B736" t="str">
            <v>RIDEAU ST. LAWRENCE DISTRIBUTION INC.</v>
          </cell>
          <cell r="D736">
            <v>-100351</v>
          </cell>
        </row>
        <row r="737">
          <cell r="A737" t="str">
            <v>HYDRO-ELECTRIC COMMISSION OF THE VILLAGE OF PAISLEY</v>
          </cell>
          <cell r="B737" t="str">
            <v>HYDRO ONE NETWORKS INC.</v>
          </cell>
          <cell r="D737">
            <v>-36754</v>
          </cell>
        </row>
        <row r="738">
          <cell r="A738" t="str">
            <v>HYDRO-ELECTRIC COMMISSION OF THE VILLAGE OF PLANTAGENET</v>
          </cell>
          <cell r="B738" t="str">
            <v>HYDRO 2000 INC.</v>
          </cell>
          <cell r="D738">
            <v>-2442</v>
          </cell>
        </row>
        <row r="739">
          <cell r="A739" t="str">
            <v>HYDRO-ELECTRIC COMMISSION OF THE VILLAGE OF ST. CLAIR BEACH</v>
          </cell>
          <cell r="B739" t="str">
            <v>ESSEX POWERLINES CORPORATION</v>
          </cell>
          <cell r="D739">
            <v>-544852</v>
          </cell>
        </row>
        <row r="740">
          <cell r="A740" t="str">
            <v>HYDRO-ELECTRIC COMMISSION OF THE VILLAGE OF VICTORIA HARBOUR</v>
          </cell>
          <cell r="B740" t="str">
            <v>NEWMARKET-TAY POWER DISTRIBUTION LTD.</v>
          </cell>
          <cell r="D740">
            <v>-9338</v>
          </cell>
        </row>
        <row r="741">
          <cell r="A741" t="str">
            <v>INGERSOLL PUBLIC UTILITY COMMISSION</v>
          </cell>
          <cell r="B741" t="str">
            <v>ERIE THAMES POWERLINES CORPORATION</v>
          </cell>
          <cell r="D741">
            <v>-123199</v>
          </cell>
        </row>
        <row r="742">
          <cell r="A742" t="str">
            <v>INNISFIL HYDRO DISTRIBUTION SYSTEMS LIMITED</v>
          </cell>
          <cell r="B742" t="str">
            <v>INNISFIL HYDRO DISTRIBUTION SYSTEMS LIMITED</v>
          </cell>
          <cell r="D742">
            <v>-46807</v>
          </cell>
        </row>
        <row r="743">
          <cell r="A743" t="str">
            <v>KENORA HYDRO ELECTRIC CORPORATION LTD.</v>
          </cell>
          <cell r="B743" t="str">
            <v>KENORA HYDRO ELECTRIC CORPORATION LTD.</v>
          </cell>
          <cell r="D743">
            <v>-52588</v>
          </cell>
        </row>
        <row r="744">
          <cell r="A744" t="str">
            <v>KILLALOE HYDRO ELECTRIC COMMISSION</v>
          </cell>
          <cell r="B744" t="str">
            <v>OTTAWA RIVER POWER CORPORATION</v>
          </cell>
          <cell r="D744">
            <v>-5864</v>
          </cell>
        </row>
        <row r="745">
          <cell r="A745" t="str">
            <v>KINCARDINE HYDRO ELECTRIC COMMISSION</v>
          </cell>
          <cell r="B745" t="str">
            <v>WESTARIO POWER INC.</v>
          </cell>
          <cell r="D745">
            <v>-610241</v>
          </cell>
        </row>
        <row r="746">
          <cell r="A746" t="str">
            <v>KINGSTON ELECTRICITY DISTRIBUTION LIMITED</v>
          </cell>
          <cell r="B746" t="str">
            <v>KINGSTON ELECTRICITY DISTRIBUTION LIMITED</v>
          </cell>
          <cell r="D746">
            <v>-91585</v>
          </cell>
        </row>
        <row r="747">
          <cell r="B747" t="str">
            <v>KINGSTON HYDRO CORPORATION</v>
          </cell>
          <cell r="D747">
            <v>-91585</v>
          </cell>
        </row>
        <row r="748">
          <cell r="A748" t="str">
            <v>KINGSVILLE PUBLIC UTILITY COMMISSION</v>
          </cell>
          <cell r="B748" t="str">
            <v>E.L.K. ENERGY INC.</v>
          </cell>
          <cell r="D748">
            <v>-252323</v>
          </cell>
        </row>
        <row r="749">
          <cell r="A749" t="str">
            <v>KIRKFIELD HYDRO ELECTRIC SYSTEM</v>
          </cell>
          <cell r="B749" t="str">
            <v>HYDRO ONE NETWORKS INC.</v>
          </cell>
          <cell r="D749">
            <v>-10027</v>
          </cell>
        </row>
        <row r="750">
          <cell r="A750" t="str">
            <v>KITCHENER-WILMOT HYDRO INC.</v>
          </cell>
          <cell r="B750" t="str">
            <v>KITCHENER-WILMOT HYDRO INC.</v>
          </cell>
          <cell r="D750">
            <v>-2341206</v>
          </cell>
        </row>
        <row r="751">
          <cell r="A751" t="str">
            <v>LAKEFIELD DISTRIBUTION INCORPORATED</v>
          </cell>
          <cell r="B751" t="str">
            <v>PETERBOROUGH DISTRIBUTION INCORPORATED</v>
          </cell>
          <cell r="D751">
            <v>-95910</v>
          </cell>
        </row>
        <row r="752">
          <cell r="A752" t="str">
            <v>LAKESHORE TOWNSHIP HEC</v>
          </cell>
          <cell r="B752" t="str">
            <v>E.L.K. ENERGY INC.</v>
          </cell>
          <cell r="D752">
            <v>-222757</v>
          </cell>
        </row>
        <row r="753">
          <cell r="A753" t="str">
            <v>LANARK HIGHLANDS PUBLIC UTILITIES COMMISSION</v>
          </cell>
          <cell r="B753" t="str">
            <v>HYDRO ONE NETWORKS INC.</v>
          </cell>
          <cell r="D753">
            <v>-7179</v>
          </cell>
        </row>
        <row r="754">
          <cell r="A754" t="str">
            <v>LARDER LAKE ELECTRIC COMPANY</v>
          </cell>
          <cell r="B754" t="str">
            <v>HYDRO ONE NETWORKS INC.</v>
          </cell>
          <cell r="D754">
            <v>-7045</v>
          </cell>
        </row>
        <row r="755">
          <cell r="A755" t="str">
            <v>LATCHFORD HYDRO ELECTRIC</v>
          </cell>
          <cell r="B755" t="str">
            <v>HYDRO ONE NETWORKS INC.</v>
          </cell>
          <cell r="D755">
            <v>-6945</v>
          </cell>
        </row>
        <row r="756">
          <cell r="A756" t="str">
            <v>LINCOLN HYDRO-ELECTRIC COMMISSION</v>
          </cell>
          <cell r="B756" t="str">
            <v>NIAGARA PENINSULA ENERGY INC.</v>
          </cell>
          <cell r="D756">
            <v>-91083</v>
          </cell>
        </row>
        <row r="757">
          <cell r="A757" t="str">
            <v>LINDSAY HYDRO-ELECTRIC SYSTEM</v>
          </cell>
          <cell r="B757" t="str">
            <v>HYDRO ONE NETWORKS INC.</v>
          </cell>
          <cell r="D757">
            <v>-202013</v>
          </cell>
        </row>
        <row r="758">
          <cell r="A758" t="str">
            <v>LONDON HYDRO UTILITIES SERVICES INC.</v>
          </cell>
          <cell r="B758" t="str">
            <v>LONDON HYDRO INC.</v>
          </cell>
          <cell r="D758">
            <v>-6893891</v>
          </cell>
        </row>
        <row r="759">
          <cell r="A759" t="str">
            <v>MALAHIDE UTILITY COMMISSION</v>
          </cell>
          <cell r="B759" t="str">
            <v>HYDRO ONE NETWORKS INC.</v>
          </cell>
          <cell r="D759">
            <v>-3029</v>
          </cell>
        </row>
        <row r="760">
          <cell r="A760" t="str">
            <v>MAPLETON HYDRO ELECTRIC COMMISSION</v>
          </cell>
          <cell r="B760" t="str">
            <v>HYDRO ONE NETWORKS INC.</v>
          </cell>
          <cell r="D760">
            <v>-2741</v>
          </cell>
        </row>
        <row r="761">
          <cell r="A761" t="str">
            <v>MARKDALE HYDRO SYSTEM</v>
          </cell>
          <cell r="B761" t="str">
            <v>HYDRO ONE NETWORKS INC.</v>
          </cell>
          <cell r="D761">
            <v>-18412</v>
          </cell>
        </row>
        <row r="762">
          <cell r="A762" t="str">
            <v>MARKHAM HYDRO DISTRIBUTION INC.</v>
          </cell>
          <cell r="B762" t="str">
            <v>POWERSTREAM INC.</v>
          </cell>
          <cell r="D762">
            <v>-3424963</v>
          </cell>
        </row>
        <row r="763">
          <cell r="A763" t="str">
            <v>MARMORA HYDRO COMMISSION</v>
          </cell>
          <cell r="B763" t="str">
            <v>HYDRO ONE NETWORKS INC.</v>
          </cell>
          <cell r="D763">
            <v>-21445</v>
          </cell>
        </row>
        <row r="764">
          <cell r="A764" t="str">
            <v>MARTINTOWN HYDRO SYSTEM</v>
          </cell>
          <cell r="B764" t="str">
            <v>HYDRO ONE NETWORKS INC.</v>
          </cell>
          <cell r="D764">
            <v>-843</v>
          </cell>
        </row>
        <row r="765">
          <cell r="A765" t="str">
            <v>MIDLAND POWER UTILITY CORPORATION</v>
          </cell>
          <cell r="B765" t="str">
            <v>MIDLAND POWER UTILITY CORPORATION</v>
          </cell>
          <cell r="D765">
            <v>-26525</v>
          </cell>
        </row>
        <row r="766">
          <cell r="A766" t="str">
            <v>MILDMAY HYDRO-ELECTRIC COMMISSION</v>
          </cell>
          <cell r="B766" t="str">
            <v>WESTARIO POWER INC.</v>
          </cell>
          <cell r="D766">
            <v>-3976</v>
          </cell>
        </row>
        <row r="767">
          <cell r="A767" t="str">
            <v>MILTON HYDRO DISTRIBUTION INC.</v>
          </cell>
          <cell r="B767" t="str">
            <v>MILTON HYDRO DISTRIBUTION INC.</v>
          </cell>
          <cell r="D767">
            <v>-1932501</v>
          </cell>
        </row>
        <row r="768">
          <cell r="A768" t="str">
            <v>MISSISSIPPI MILLS PUBLIC UTILITIES COMMISSION</v>
          </cell>
          <cell r="B768" t="str">
            <v>OTTAWA RIVER POWER CORPORATION</v>
          </cell>
          <cell r="D768">
            <v>-40818</v>
          </cell>
        </row>
        <row r="769">
          <cell r="A769" t="str">
            <v>NANTICOKE HYDRO ELECTRIC COMMISSION</v>
          </cell>
          <cell r="B769" t="str">
            <v>HALDIMAND COUNTY HYDRO INC.</v>
          </cell>
          <cell r="D769">
            <v>-401779</v>
          </cell>
        </row>
        <row r="770">
          <cell r="A770" t="str">
            <v>NAPANEE HYDRO-ELECTRIC COMMISSION</v>
          </cell>
          <cell r="B770" t="str">
            <v>HYDRO ONE NETWORKS INC.</v>
          </cell>
          <cell r="D770">
            <v>-38335</v>
          </cell>
        </row>
        <row r="771">
          <cell r="A771" t="str">
            <v>NEPEAN HYDRO ELECTRIC COMMISSION</v>
          </cell>
          <cell r="B771" t="str">
            <v>HYDRO OTTAWA LIMITED</v>
          </cell>
          <cell r="D771">
            <v>-3913299</v>
          </cell>
        </row>
        <row r="772">
          <cell r="A772" t="str">
            <v>NEW TECUMSETH HYDRO</v>
          </cell>
          <cell r="B772" t="str">
            <v>POWERSTREAM INC.</v>
          </cell>
          <cell r="D772">
            <v>-177928</v>
          </cell>
        </row>
        <row r="773">
          <cell r="A773" t="str">
            <v>NEWBURY POWER INC.</v>
          </cell>
          <cell r="B773" t="str">
            <v>MIDDLESEX POWER DISTRIBUTION CORPORATION</v>
          </cell>
          <cell r="D773">
            <v>-3415</v>
          </cell>
        </row>
        <row r="774">
          <cell r="A774" t="str">
            <v>NEWMARKET HYDRO LTD.</v>
          </cell>
          <cell r="B774" t="str">
            <v>NEWMARKET-TAY POWER DISTRIBUTION LTD.</v>
          </cell>
          <cell r="D774">
            <v>-1766340</v>
          </cell>
        </row>
        <row r="775">
          <cell r="A775" t="str">
            <v>NIAGARA FALLS HYDRO INC.</v>
          </cell>
          <cell r="B775" t="str">
            <v>NIAGARA PENINSULA ENERGY INC.</v>
          </cell>
          <cell r="D775">
            <v>-1629285</v>
          </cell>
        </row>
        <row r="776">
          <cell r="A776" t="str">
            <v>NIAGARA-ON-THE-LAKE HYDRO INC.</v>
          </cell>
          <cell r="B776" t="str">
            <v>NIAGARA-ON-THE-LAKE HYDRO INC.</v>
          </cell>
          <cell r="D776">
            <v>-185586</v>
          </cell>
        </row>
        <row r="777">
          <cell r="A777" t="str">
            <v>NICKEL CENTRE HYDRO-ELECTRIC COMMISSION</v>
          </cell>
          <cell r="B777" t="str">
            <v>GREATER SUDBURY HYDRO INC.</v>
          </cell>
          <cell r="D777">
            <v>-12457</v>
          </cell>
        </row>
        <row r="778">
          <cell r="A778" t="str">
            <v>NIPIGON HYDRO ELECTRIC COMMISSION</v>
          </cell>
          <cell r="B778" t="str">
            <v>HYDRO ONE NETWORKS INC.</v>
          </cell>
          <cell r="D778">
            <v>-16664</v>
          </cell>
        </row>
        <row r="779">
          <cell r="A779" t="str">
            <v>NORFOLK POWER DISTRIBUTION INC.</v>
          </cell>
          <cell r="B779" t="str">
            <v>NORFOLK POWER DISTRIBUTION INC.</v>
          </cell>
          <cell r="D779">
            <v>-31602</v>
          </cell>
        </row>
        <row r="780">
          <cell r="A780" t="str">
            <v>NORTH BAY HYDRO DISTRIBUTION LIMITED</v>
          </cell>
          <cell r="B780" t="str">
            <v>NORTH BAY HYDRO DISTRIBUTION LIMITED</v>
          </cell>
          <cell r="D780">
            <v>-366446</v>
          </cell>
        </row>
        <row r="781">
          <cell r="A781" t="str">
            <v>NORTH GRENVILLE HYDRO-ELECTRIC COMMISSION</v>
          </cell>
          <cell r="B781" t="str">
            <v>HYDRO ONE NETWORKS INC.</v>
          </cell>
          <cell r="D781">
            <v>-4401</v>
          </cell>
        </row>
        <row r="782">
          <cell r="A782" t="str">
            <v>NORTH PERTH UTILITY COMMISSION</v>
          </cell>
          <cell r="B782" t="str">
            <v>HYDRO ONE NETWORKS INC.</v>
          </cell>
          <cell r="D782">
            <v>-109179</v>
          </cell>
        </row>
        <row r="783">
          <cell r="A783" t="str">
            <v>NORWICH PUBLIC UTILITY COMMISSION</v>
          </cell>
          <cell r="B783" t="str">
            <v>ERIE THAMES POWERLINES CORPORATION</v>
          </cell>
          <cell r="D783">
            <v>-61495</v>
          </cell>
        </row>
        <row r="784">
          <cell r="A784" t="str">
            <v>OAKVILLE HYDRO ELECTRICITY DISTRIBUTION INC.</v>
          </cell>
          <cell r="B784" t="str">
            <v>OAKVILLE HYDRO ELECTRICITY DISTRIBUTION INC.</v>
          </cell>
          <cell r="D784">
            <v>-6005524</v>
          </cell>
        </row>
        <row r="785">
          <cell r="A785" t="str">
            <v>OIL SPRINGS HYDRO ELECTRIC COMMISSION</v>
          </cell>
          <cell r="B785" t="str">
            <v>BLUEWATER POWER DISTRIBUTION CORPORATION</v>
          </cell>
          <cell r="D785">
            <v>-5065</v>
          </cell>
        </row>
        <row r="786">
          <cell r="A786" t="str">
            <v>ORANGEVILLE HYDRO LIMITED</v>
          </cell>
          <cell r="B786" t="str">
            <v>ORANGEVILLE HYDRO LIMITED</v>
          </cell>
          <cell r="D786">
            <v>-919210</v>
          </cell>
        </row>
        <row r="787">
          <cell r="A787" t="str">
            <v>ORILLIA POWER DISTRIBUTION CORPORATION</v>
          </cell>
          <cell r="B787" t="str">
            <v>ORILLIA POWER DISTRIBUTION CORPORATION</v>
          </cell>
          <cell r="D787">
            <v>-461777</v>
          </cell>
        </row>
        <row r="788">
          <cell r="A788" t="str">
            <v>OSHAWA PUC NETWORKS INC.</v>
          </cell>
          <cell r="B788" t="str">
            <v>OSHAWA PUC NETWORKS INC.</v>
          </cell>
          <cell r="D788">
            <v>-2854490</v>
          </cell>
        </row>
        <row r="789">
          <cell r="A789" t="str">
            <v>PARKHILL P.U.C.</v>
          </cell>
          <cell r="B789" t="str">
            <v>MIDDLESEX POWER DISTRIBUTION CORPORATION</v>
          </cell>
          <cell r="D789">
            <v>-22663</v>
          </cell>
        </row>
        <row r="790">
          <cell r="A790" t="str">
            <v>PARRY SOUND POWER CORPORATION</v>
          </cell>
          <cell r="B790" t="str">
            <v>PARRY SOUND POWER CORPORATION</v>
          </cell>
          <cell r="D790">
            <v>-38660</v>
          </cell>
        </row>
        <row r="791">
          <cell r="A791" t="str">
            <v>PELHAM HYDRO-ELECTRIC COMMISSION</v>
          </cell>
          <cell r="B791" t="str">
            <v>NIAGARA PENINSULA ENERGY INC.</v>
          </cell>
          <cell r="D791">
            <v>-52420</v>
          </cell>
        </row>
        <row r="792">
          <cell r="A792" t="str">
            <v>PERTH EAST HYDRO ELECTRIC COMMISSION</v>
          </cell>
          <cell r="B792" t="str">
            <v>HYDRO ONE NETWORKS INC.</v>
          </cell>
          <cell r="D792">
            <v>-23746</v>
          </cell>
        </row>
        <row r="793">
          <cell r="A793" t="str">
            <v>PETERBOROUGH UTILITIES COMMISSION</v>
          </cell>
          <cell r="B793" t="str">
            <v>PETERBOROUGH DISTRIBUTION INCORPORATED</v>
          </cell>
          <cell r="D793">
            <v>-1184532</v>
          </cell>
        </row>
        <row r="794">
          <cell r="A794" t="str">
            <v>PICKERING HYDRO-ELECTRIC COMMISSION</v>
          </cell>
          <cell r="B794" t="str">
            <v>VERIDIAN CONNECTIONS INC.</v>
          </cell>
          <cell r="D794">
            <v>-708917</v>
          </cell>
        </row>
        <row r="795">
          <cell r="A795" t="str">
            <v>POLICE VILLAGE OF APPLE HILL HYDRO SYSTEM</v>
          </cell>
          <cell r="B795" t="str">
            <v>HYDRO ONE NETWORKS INC.</v>
          </cell>
          <cell r="D795">
            <v>-698</v>
          </cell>
        </row>
        <row r="796">
          <cell r="A796" t="str">
            <v>POLICE VILLAGE OF AVONMORE HYDRO SYSTEM</v>
          </cell>
          <cell r="B796" t="str">
            <v>HYDRO ONE NETWORKS INC.</v>
          </cell>
          <cell r="D796">
            <v>-2588</v>
          </cell>
        </row>
        <row r="797">
          <cell r="A797" t="str">
            <v>POLICE VILLAGE OF COMBER HYDRO SYSTEM</v>
          </cell>
          <cell r="B797" t="str">
            <v>E.L.K. ENERGY INC.</v>
          </cell>
          <cell r="D797">
            <v>-31005</v>
          </cell>
        </row>
        <row r="798">
          <cell r="A798" t="str">
            <v>POLICE VILLAGE OF DUBLIN HYDRO SYSTEM</v>
          </cell>
          <cell r="B798" t="str">
            <v>ERIE THAMES POWERLINES CORPORATION</v>
          </cell>
          <cell r="D798">
            <v>-1945</v>
          </cell>
        </row>
        <row r="799">
          <cell r="A799" t="str">
            <v>POLICE VILLAGE OF GRANTON HYDRO SYSTEM</v>
          </cell>
          <cell r="B799" t="str">
            <v>HYDRO ONE NETWORKS INC.</v>
          </cell>
          <cell r="D799">
            <v>-42896</v>
          </cell>
        </row>
        <row r="800">
          <cell r="A800" t="str">
            <v>POLICE VILLAGE OF MERLIN HYDRO SYSTEM</v>
          </cell>
          <cell r="B800" t="str">
            <v>CHATHAM-KENT HYDRO INC.</v>
          </cell>
          <cell r="D800">
            <v>-24071</v>
          </cell>
        </row>
        <row r="801">
          <cell r="A801" t="str">
            <v>POLICE VILLAGE OF MOOREFIELD HYDRO SYSTEM</v>
          </cell>
          <cell r="B801" t="str">
            <v>HYDRO ONE NETWORKS INC.</v>
          </cell>
          <cell r="D801">
            <v>-99</v>
          </cell>
        </row>
        <row r="802">
          <cell r="A802" t="str">
            <v>POLICE VILLAGE OF MOUNT BRYDGES HYDRO SYSTEM</v>
          </cell>
          <cell r="B802" t="str">
            <v>MIDDLESEX POWER DISTRIBUTION CORPORATION</v>
          </cell>
          <cell r="D802">
            <v>-27561</v>
          </cell>
        </row>
        <row r="803">
          <cell r="A803" t="str">
            <v>POLICE VILLAGE OF PRICEVILLE HYDRO SYSTEM</v>
          </cell>
          <cell r="B803" t="str">
            <v>HYDRO ONE NETWORKS INC.</v>
          </cell>
          <cell r="D803">
            <v>-2111</v>
          </cell>
        </row>
        <row r="804">
          <cell r="A804" t="str">
            <v>POLICE VILLAGE OF RUSSELL HYDRO ELECTRIC SYSTEM</v>
          </cell>
          <cell r="B804" t="str">
            <v>HYDRO ONE NETWORKS INC.</v>
          </cell>
          <cell r="D804">
            <v>-6098</v>
          </cell>
        </row>
        <row r="805">
          <cell r="A805" t="str">
            <v>PORT COLBORNE HYDRO INC.</v>
          </cell>
          <cell r="B805" t="str">
            <v>CANADIAN NIAGARA POWER INC.</v>
          </cell>
          <cell r="D805">
            <v>-48570</v>
          </cell>
        </row>
        <row r="806">
          <cell r="A806" t="str">
            <v>PORT HOPE HYDRO</v>
          </cell>
          <cell r="B806" t="str">
            <v>VERIDIAN CONNECTIONS INC.</v>
          </cell>
          <cell r="D806">
            <v>-515719</v>
          </cell>
        </row>
        <row r="807">
          <cell r="A807" t="str">
            <v>PRESCOTT PUBLIC UTILITIES COMMISSION</v>
          </cell>
          <cell r="B807" t="str">
            <v>RIDEAU ST. LAWRENCE DISTRIBUTION INC.</v>
          </cell>
          <cell r="D807">
            <v>-33640</v>
          </cell>
        </row>
        <row r="808">
          <cell r="A808" t="str">
            <v>PUBLIC UTILITIES COMMISSION OF CHATHAM-KENT</v>
          </cell>
          <cell r="B808" t="str">
            <v>CHATHAM-KENT HYDRO INC.</v>
          </cell>
          <cell r="D808">
            <v>-931984</v>
          </cell>
        </row>
        <row r="809">
          <cell r="A809" t="str">
            <v>PUBLIC UTILITIES COMMISSION OF THE CITY OF BARRIE</v>
          </cell>
          <cell r="B809" t="str">
            <v>POWERSTREAM INC.</v>
          </cell>
          <cell r="D809">
            <v>-3573120</v>
          </cell>
        </row>
        <row r="810">
          <cell r="A810" t="str">
            <v>PUBLIC UTILITIES COMMISSION OF THE CITY OF OWEN SOUND</v>
          </cell>
          <cell r="B810" t="str">
            <v>HYDRO ONE NETWORKS INC.</v>
          </cell>
          <cell r="D810">
            <v>-172860</v>
          </cell>
        </row>
        <row r="811">
          <cell r="A811" t="str">
            <v>PUBLIC UTILITIES COMMISSION OF THE CITY OF TRENTON</v>
          </cell>
          <cell r="B811" t="str">
            <v>HYDRO ONE NETWORKS INC.</v>
          </cell>
          <cell r="D811">
            <v>-785703</v>
          </cell>
        </row>
        <row r="812">
          <cell r="A812" t="str">
            <v>PUBLIC UTILITIES COMMISSION OF THE CORPORATION OF THE TOWNSHIP OF MAGNETAWAN</v>
          </cell>
          <cell r="B812" t="str">
            <v>LAKELAND POWER DISTRIBUTION LTD.</v>
          </cell>
          <cell r="D812">
            <v>-26307</v>
          </cell>
        </row>
        <row r="813">
          <cell r="A813" t="str">
            <v>PUBLIC UTILITIES COMMISSION OF THE TOWN OF ALEXANDRIA</v>
          </cell>
          <cell r="B813" t="str">
            <v>HYDRO ONE NETWORKS INC.</v>
          </cell>
          <cell r="D813">
            <v>-15360</v>
          </cell>
        </row>
        <row r="814">
          <cell r="A814" t="str">
            <v>PUBLIC UTILITIES COMMISSION OF THE TOWN OF BLENHEIM</v>
          </cell>
          <cell r="B814" t="str">
            <v>CHATHAM-KENT HYDRO INC.</v>
          </cell>
          <cell r="D814">
            <v>-25316</v>
          </cell>
        </row>
        <row r="815">
          <cell r="A815" t="str">
            <v>PUBLIC UTILITIES COMMISSION OF THE TOWN OF CAMPBELLFORD</v>
          </cell>
          <cell r="B815" t="str">
            <v>HYDRO ONE NETWORKS INC.</v>
          </cell>
          <cell r="D815">
            <v>-32228</v>
          </cell>
        </row>
        <row r="816">
          <cell r="A816" t="str">
            <v>PUBLIC UTILITIES COMMISSION OF THE TOWN OF CHESLEY</v>
          </cell>
          <cell r="B816" t="str">
            <v>HYDRO ONE NETWORKS INC.</v>
          </cell>
          <cell r="D816">
            <v>-16267</v>
          </cell>
        </row>
        <row r="817">
          <cell r="A817" t="str">
            <v>PUBLIC UTILITIES COMMISSION OF THE TOWN OF COBOURG</v>
          </cell>
          <cell r="B817" t="str">
            <v>LAKEFRONT UTILITIES INC.</v>
          </cell>
          <cell r="D817">
            <v>-14001</v>
          </cell>
        </row>
        <row r="818">
          <cell r="A818" t="str">
            <v>PUBLIC UTILITIES COMMISSION OF THE TOWN OF FERGUS</v>
          </cell>
          <cell r="B818" t="str">
            <v>CENTRE WELLINGTON HYDRO LTD.</v>
          </cell>
          <cell r="D818">
            <v>-52302</v>
          </cell>
        </row>
        <row r="819">
          <cell r="A819" t="str">
            <v>PUBLIC UTILITIES COMMISSION OF THE TOWN OF GODERICH</v>
          </cell>
          <cell r="B819" t="str">
            <v>WEST COAST HURON ENERGY INC.</v>
          </cell>
          <cell r="D819">
            <v>-143766</v>
          </cell>
        </row>
        <row r="820">
          <cell r="A820" t="str">
            <v>PUBLIC UTILITIES COMMISSION OF THE TOWN OF MASSEY</v>
          </cell>
          <cell r="B820" t="str">
            <v>ESPANOLA REGIONAL HYDRO DISTRIBUTION CORPORATION</v>
          </cell>
          <cell r="D820">
            <v>-10397</v>
          </cell>
        </row>
        <row r="821">
          <cell r="A821" t="str">
            <v>PUBLIC UTILITIES COMMISSION OF THE TOWN OF MEAFORD</v>
          </cell>
          <cell r="B821" t="str">
            <v>HYDRO ONE NETWORKS INC.</v>
          </cell>
          <cell r="D821">
            <v>-107901</v>
          </cell>
        </row>
        <row r="822">
          <cell r="A822" t="str">
            <v>PUBLIC UTILITIES COMMISSION OF THE TOWN OF MITCHELL</v>
          </cell>
          <cell r="B822" t="str">
            <v>ERIE THAMES POWERLINES CORPORATION</v>
          </cell>
          <cell r="D822">
            <v>-48613</v>
          </cell>
        </row>
        <row r="823">
          <cell r="A823" t="str">
            <v>PUBLIC UTILITIES COMMISSION OF THE TOWN OF MOUNT FOREST</v>
          </cell>
          <cell r="B823" t="str">
            <v>WELLINGTON NORTH POWER INC.</v>
          </cell>
          <cell r="D823">
            <v>-26398</v>
          </cell>
        </row>
        <row r="824">
          <cell r="A824" t="str">
            <v>PUBLIC UTILITIES COMMISSION OF THE TOWN OF PALMERSTON</v>
          </cell>
          <cell r="B824" t="str">
            <v>WESTARIO POWER INC.</v>
          </cell>
          <cell r="D824">
            <v>-30315</v>
          </cell>
        </row>
        <row r="825">
          <cell r="A825" t="str">
            <v>PUBLIC UTILITIES COMMISSION OF THE TOWN OF PARIS</v>
          </cell>
          <cell r="B825" t="str">
            <v>BRANT COUNTY POWER INC.</v>
          </cell>
          <cell r="D825">
            <v>-262478</v>
          </cell>
        </row>
        <row r="826">
          <cell r="A826" t="str">
            <v>PUBLIC UTILITIES COMMISSION OF THE TOWN OF PICTON</v>
          </cell>
          <cell r="B826" t="str">
            <v>HYDRO ONE NETWORKS INC.</v>
          </cell>
          <cell r="D826">
            <v>-23971</v>
          </cell>
        </row>
        <row r="827">
          <cell r="A827" t="str">
            <v>PUBLIC UTILITIES COMMISSION OF THE TOWN OF RIDGETOWN</v>
          </cell>
          <cell r="B827" t="str">
            <v>CHATHAM-KENT HYDRO INC.</v>
          </cell>
          <cell r="D827">
            <v>-35371</v>
          </cell>
        </row>
        <row r="828">
          <cell r="A828" t="str">
            <v>PUBLIC UTILITIES COMMISSION OF THE TOWN OF SOUTHAMPTON</v>
          </cell>
          <cell r="B828" t="str">
            <v>WESTARIO POWER INC.</v>
          </cell>
          <cell r="D828">
            <v>-66730</v>
          </cell>
        </row>
        <row r="829">
          <cell r="A829" t="str">
            <v>PUBLIC UTILITIES COMMISSION OF THE TOWN OF TECUMSEH</v>
          </cell>
          <cell r="B829" t="str">
            <v>ESSEX POWERLINES CORPORATION</v>
          </cell>
          <cell r="D829">
            <v>-868582</v>
          </cell>
        </row>
        <row r="830">
          <cell r="A830" t="str">
            <v>PUBLIC UTILITIES COMMISSION OF THE TOWN OF TILBURY</v>
          </cell>
          <cell r="B830" t="str">
            <v>CHATHAM-KENT HYDRO INC.</v>
          </cell>
          <cell r="D830">
            <v>-90846</v>
          </cell>
        </row>
        <row r="831">
          <cell r="A831" t="str">
            <v>PUBLIC UTILITIES COMMISSION OF THE TOWN OF WESTMINSTER</v>
          </cell>
          <cell r="B831" t="str">
            <v>LONDON HYDRO INC.</v>
          </cell>
          <cell r="D831">
            <v>-290502</v>
          </cell>
        </row>
        <row r="832">
          <cell r="A832" t="str">
            <v>PUBLIC UTILITIES COMMISSION OF THE VILLAGE OF ARTHUR</v>
          </cell>
          <cell r="B832" t="str">
            <v>WELLINGTON NORTH POWER INC.</v>
          </cell>
          <cell r="D832">
            <v>-7242</v>
          </cell>
        </row>
        <row r="833">
          <cell r="A833" t="str">
            <v>PUBLIC UTILITIES COMMISSION OF THE VILLAGE OF BELMONT</v>
          </cell>
          <cell r="B833" t="str">
            <v>ERIE THAMES POWERLINES CORPORATION</v>
          </cell>
          <cell r="D833">
            <v>-133842</v>
          </cell>
        </row>
        <row r="834">
          <cell r="A834" t="str">
            <v>PUBLIC UTILITIES COMMISSION OF THE VILLAGE OF LANCASTER</v>
          </cell>
          <cell r="B834" t="str">
            <v>HYDRO ONE NETWORKS INC.</v>
          </cell>
          <cell r="D834">
            <v>-27168</v>
          </cell>
        </row>
        <row r="835">
          <cell r="A835" t="str">
            <v>PUBLIC UTILITIES COMMISSION OF THE VILLAGE OF PORT MCNICOLL</v>
          </cell>
          <cell r="B835" t="str">
            <v>NEWMARKET-TAY POWER DISTRIBUTION LTD.</v>
          </cell>
          <cell r="D835">
            <v>-7421</v>
          </cell>
        </row>
        <row r="836">
          <cell r="A836" t="str">
            <v>PUBLIC UTILITIES COMMISSION OF THE VILLAGE OF PORT STANLEY</v>
          </cell>
          <cell r="B836" t="str">
            <v>ERIE THAMES POWERLINES CORPORATION</v>
          </cell>
          <cell r="D836">
            <v>-4706</v>
          </cell>
        </row>
        <row r="837">
          <cell r="A837" t="str">
            <v>PUBLIC UTILITIES COMMISSION OF THE VILLAGE OF THAMESVILLE</v>
          </cell>
          <cell r="B837" t="str">
            <v>CHATHAM-KENT HYDRO INC.</v>
          </cell>
          <cell r="D837">
            <v>-4713</v>
          </cell>
        </row>
        <row r="838">
          <cell r="A838" t="str">
            <v>PUBLIC UTILITIES COMMISSION OF THE VILLAGE OF WESTPORT</v>
          </cell>
          <cell r="B838" t="str">
            <v>RIDEAU ST. LAWRENCE DISTRIBUTION INC.</v>
          </cell>
          <cell r="D838">
            <v>-564</v>
          </cell>
        </row>
        <row r="839">
          <cell r="A839" t="str">
            <v>PUBLIC UTILITIES COMMISSION OF THE VILLAGE OF WHEATLEY</v>
          </cell>
          <cell r="B839" t="str">
            <v>CHATHAM-KENT HYDRO INC.</v>
          </cell>
          <cell r="D839">
            <v>-9927</v>
          </cell>
        </row>
        <row r="840">
          <cell r="A840" t="str">
            <v>PUBLIC UTILITY COMMISSION OF THE VILLAGE OF WEST LORNE</v>
          </cell>
          <cell r="B840" t="str">
            <v>HYDRO ONE NETWORKS INC.</v>
          </cell>
          <cell r="D840">
            <v>-21813</v>
          </cell>
        </row>
        <row r="841">
          <cell r="A841" t="str">
            <v>PUBLIC UTILITY COMMISSION OF TOWN OF PERTH</v>
          </cell>
          <cell r="B841" t="str">
            <v>HYDRO ONE NETWORKS INC.</v>
          </cell>
          <cell r="D841">
            <v>-102809</v>
          </cell>
        </row>
        <row r="842">
          <cell r="A842" t="str">
            <v>RAINY RIVER PUBLIC UTILITIES COMMISSION</v>
          </cell>
          <cell r="B842" t="str">
            <v>HYDRO ONE NETWORKS INC.</v>
          </cell>
          <cell r="D842">
            <v>-21851</v>
          </cell>
        </row>
        <row r="843">
          <cell r="A843" t="str">
            <v>RED ROCK HYDRO</v>
          </cell>
          <cell r="B843" t="str">
            <v>HYDRO ONE NETWORKS INC.</v>
          </cell>
          <cell r="D843">
            <v>-9068</v>
          </cell>
        </row>
        <row r="844">
          <cell r="A844" t="str">
            <v>RENFREW HYDRO INC.</v>
          </cell>
          <cell r="B844" t="str">
            <v>RENFREW HYDRO INC.</v>
          </cell>
          <cell r="D844">
            <v>-45216</v>
          </cell>
        </row>
        <row r="845">
          <cell r="A845" t="str">
            <v>RICHMOND HILL HYDRO INC.</v>
          </cell>
          <cell r="B845" t="str">
            <v>POWERSTREAM INC.</v>
          </cell>
          <cell r="D845">
            <v>-1379841</v>
          </cell>
        </row>
        <row r="846">
          <cell r="A846" t="str">
            <v>RIPLEY PUBLIC UTILITIES COMMISSION</v>
          </cell>
          <cell r="B846" t="str">
            <v>WESTARIO POWER INC.</v>
          </cell>
          <cell r="D846">
            <v>-17351</v>
          </cell>
        </row>
        <row r="847">
          <cell r="A847" t="str">
            <v>ROCKLAND HYDRO ELECTRIC COMMISSION</v>
          </cell>
          <cell r="B847" t="str">
            <v>HYDRO ONE NETWORKS INC.</v>
          </cell>
          <cell r="D847">
            <v>-137786</v>
          </cell>
        </row>
        <row r="848">
          <cell r="A848" t="str">
            <v>RODNEY PUBLIC UTILITIES COMMISSION</v>
          </cell>
          <cell r="B848" t="str">
            <v>HYDRO ONE NETWORKS INC.</v>
          </cell>
          <cell r="D848">
            <v>-5016</v>
          </cell>
        </row>
        <row r="849">
          <cell r="A849" t="str">
            <v>SCHREIBER HYDRO-ELECTRIC COMMISSION</v>
          </cell>
          <cell r="B849" t="str">
            <v>HYDRO ONE NETWORKS INC.</v>
          </cell>
          <cell r="D849">
            <v>-7023</v>
          </cell>
        </row>
        <row r="850">
          <cell r="A850" t="str">
            <v>SCUGOG HYDRO ELECTRIC CORPORATION</v>
          </cell>
          <cell r="B850" t="str">
            <v>VERIDIAN CONNECTIONS INC.</v>
          </cell>
          <cell r="D850">
            <v>-369615</v>
          </cell>
        </row>
        <row r="851">
          <cell r="A851" t="str">
            <v>SEAFORTH PUBLIC UTILITY COMMISSION</v>
          </cell>
          <cell r="B851" t="str">
            <v>FESTIVAL HYDRO INC.</v>
          </cell>
          <cell r="D851">
            <v>-20125</v>
          </cell>
        </row>
        <row r="852">
          <cell r="A852" t="str">
            <v>SEVERN HYDRO-ELECTRIC SYSTEM</v>
          </cell>
          <cell r="B852" t="str">
            <v>HYDRO ONE NETWORKS INC.</v>
          </cell>
          <cell r="D852">
            <v>-15706</v>
          </cell>
        </row>
        <row r="853">
          <cell r="A853" t="str">
            <v>SIMCOE HYDRO-ELECTRIC COMMISSION</v>
          </cell>
          <cell r="B853" t="str">
            <v>NORFOLK POWER DISTRIBUTION INC.</v>
          </cell>
          <cell r="D853">
            <v>-305797</v>
          </cell>
        </row>
        <row r="854">
          <cell r="A854" t="str">
            <v>SIOUX LOOKOUT HYDRO INC.</v>
          </cell>
          <cell r="B854" t="str">
            <v>SIOUX LOOKOUT HYDRO INC.</v>
          </cell>
          <cell r="D854">
            <v>-34147</v>
          </cell>
        </row>
        <row r="855">
          <cell r="A855" t="str">
            <v>SMITHS FALLS HYDRO ELECTRIC COMMISSION</v>
          </cell>
          <cell r="B855" t="str">
            <v>HYDRO ONE NETWORKS INC.</v>
          </cell>
          <cell r="D855">
            <v>-30355</v>
          </cell>
        </row>
        <row r="856">
          <cell r="A856" t="str">
            <v>SOUTH RIVER PUBLIC UTILITIES COMMISSION</v>
          </cell>
          <cell r="B856" t="str">
            <v>HYDRO ONE NETWORKS INC.</v>
          </cell>
          <cell r="D856">
            <v>-7367</v>
          </cell>
        </row>
        <row r="857">
          <cell r="A857" t="str">
            <v>SOUTH-WEST OXFORD PUBLIC UTILITIES COMMISSION</v>
          </cell>
          <cell r="B857" t="str">
            <v>ERIE THAMES POWERLINES CORPORATION</v>
          </cell>
          <cell r="D857">
            <v>-2699</v>
          </cell>
        </row>
        <row r="858">
          <cell r="A858" t="str">
            <v>ST. CATHARINES HYDRO UTILITY SERVICES INC.</v>
          </cell>
          <cell r="B858" t="str">
            <v>HORIZON UTILITIES CORPORATION</v>
          </cell>
          <cell r="D858">
            <v>-2312521</v>
          </cell>
        </row>
        <row r="859">
          <cell r="A859" t="str">
            <v>ST. MARY'S PUBLIC UTILITIES COMMISSION</v>
          </cell>
          <cell r="B859" t="str">
            <v>FESTIVAL HYDRO INC.</v>
          </cell>
          <cell r="D859">
            <v>-98097</v>
          </cell>
        </row>
        <row r="860">
          <cell r="A860" t="str">
            <v>ST. THOMAS ENERGY INC.</v>
          </cell>
          <cell r="B860" t="str">
            <v>ST. THOMAS ENERGY INC.</v>
          </cell>
          <cell r="D860">
            <v>-240213</v>
          </cell>
        </row>
        <row r="861">
          <cell r="A861" t="str">
            <v>STIRLING-RAWDON PUBLIC UTILITIES COMMISSION</v>
          </cell>
          <cell r="B861" t="str">
            <v>HYDRO ONE NETWORKS INC.</v>
          </cell>
          <cell r="D861">
            <v>-8927</v>
          </cell>
        </row>
        <row r="862">
          <cell r="A862" t="str">
            <v>STONEY CREEK HYDRO-ELECTRIC COMMISSION</v>
          </cell>
          <cell r="B862" t="str">
            <v>HORIZON UTILITIES CORPORATION</v>
          </cell>
          <cell r="D862">
            <v>-39287</v>
          </cell>
        </row>
        <row r="863">
          <cell r="A863" t="str">
            <v>STRATFORD PUBLIC UTILITY COMMISSION</v>
          </cell>
          <cell r="B863" t="str">
            <v>FESTIVAL HYDRO INC.</v>
          </cell>
          <cell r="D863">
            <v>-768620</v>
          </cell>
        </row>
        <row r="864">
          <cell r="A864" t="str">
            <v>SUNDRIDGE HYDRO ELECTRIC SYSTEM</v>
          </cell>
          <cell r="B864" t="str">
            <v>LAKELAND POWER DISTRIBUTION LTD.</v>
          </cell>
          <cell r="D864">
            <v>-50123</v>
          </cell>
        </row>
        <row r="865">
          <cell r="A865" t="str">
            <v>TARA HYDRO-ELECTRIC SYSTEM</v>
          </cell>
          <cell r="B865" t="str">
            <v>HYDRO ONE NETWORKS INC.</v>
          </cell>
          <cell r="D865">
            <v>-5476</v>
          </cell>
        </row>
        <row r="866">
          <cell r="A866" t="str">
            <v>TEESWATER HYDRO-ELECTRIC COMMISSION</v>
          </cell>
          <cell r="B866" t="str">
            <v>WESTARIO POWER INC.</v>
          </cell>
          <cell r="D866">
            <v>-34494</v>
          </cell>
        </row>
        <row r="867">
          <cell r="A867" t="str">
            <v>TERRACE BAY SUPERIOR WIRES INC.</v>
          </cell>
          <cell r="B867" t="str">
            <v>HYDRO ONE NETWORKS INC.</v>
          </cell>
          <cell r="D867">
            <v>-100996</v>
          </cell>
        </row>
        <row r="868">
          <cell r="A868" t="str">
            <v>THE HYDRO ELECTRIC COMMISSION OF THE TOWN OF CARLETON PLACE</v>
          </cell>
          <cell r="B868" t="str">
            <v>HYDRO ONE NETWORKS INC.</v>
          </cell>
          <cell r="D868">
            <v>-67511</v>
          </cell>
        </row>
        <row r="869">
          <cell r="A869" t="str">
            <v>THE HYDRO ELECTRIC COMMISSION OF THE TOWN OF SHELBURNE</v>
          </cell>
          <cell r="B869" t="str">
            <v>HYDRO ONE NETWORKS INC.</v>
          </cell>
          <cell r="D869">
            <v>-69722</v>
          </cell>
        </row>
        <row r="870">
          <cell r="A870" t="str">
            <v>THE HYDRO ELECTRIC COMMISSION OF THE TOWNSHIP OF WARWICK</v>
          </cell>
          <cell r="B870" t="str">
            <v>BLUEWATER POWER DISTRIBUTION CORPORATION</v>
          </cell>
          <cell r="D870">
            <v>-39551</v>
          </cell>
        </row>
        <row r="871">
          <cell r="A871" t="str">
            <v>THE HYDRO-ELECTRIC COMMISSION FOR THE TOWN OF EXETER</v>
          </cell>
          <cell r="B871" t="str">
            <v>HYDRO ONE NETWORKS INC.</v>
          </cell>
          <cell r="D871">
            <v>-87426</v>
          </cell>
        </row>
        <row r="872">
          <cell r="A872" t="str">
            <v>THE HYDRO-ELECTRIC COMMISSION OF THE CITY OF GLOUCESTER</v>
          </cell>
          <cell r="B872" t="str">
            <v>HYDRO OTTAWA LIMITED</v>
          </cell>
          <cell r="D872">
            <v>-5716466</v>
          </cell>
        </row>
        <row r="873">
          <cell r="A873" t="str">
            <v>THE HYDRO-ELECTRIC COMMISSION OF THE TOWN OF PENETANGUISHENE</v>
          </cell>
          <cell r="B873" t="str">
            <v>POWERSTREAM INC.</v>
          </cell>
          <cell r="D873">
            <v>-213396</v>
          </cell>
        </row>
        <row r="874">
          <cell r="A874" t="str">
            <v>THE PUBLIC UTILITIES COMMISSION FOR THE TOWN OF BANCROFT</v>
          </cell>
          <cell r="B874" t="str">
            <v>HYDRO ONE NETWORKS INC.</v>
          </cell>
          <cell r="D874">
            <v>-57504</v>
          </cell>
        </row>
        <row r="875">
          <cell r="A875" t="str">
            <v>THE PUBLIC UTILITIES COMMISSION OF THE TOWN OF COLLINGWOOD</v>
          </cell>
          <cell r="B875" t="str">
            <v>COLLUS POWER CORP.</v>
          </cell>
          <cell r="D875">
            <v>-338454</v>
          </cell>
        </row>
        <row r="876">
          <cell r="A876" t="str">
            <v>THE PUBLIC UTILITIES COMMISSION OF THE TOWN OF KAPUSKASING</v>
          </cell>
          <cell r="B876" t="str">
            <v>NORTHERN ONTARIO WIRES INC.</v>
          </cell>
          <cell r="D876">
            <v>-28610</v>
          </cell>
        </row>
        <row r="877">
          <cell r="A877" t="str">
            <v>THE PUBLIC UTILITIES COMMISSION OF THE TOWN OF PETROLIA</v>
          </cell>
          <cell r="B877" t="str">
            <v>BLUEWATER POWER DISTRIBUTION CORPORATION</v>
          </cell>
          <cell r="D877">
            <v>-69367</v>
          </cell>
        </row>
        <row r="878">
          <cell r="A878" t="str">
            <v>THE PUBLIC UTILITIES COMMISSION OF THE VILLAGE OF EGANVILLE</v>
          </cell>
          <cell r="B878" t="str">
            <v>HYDRO ONE NETWORKS INC.</v>
          </cell>
          <cell r="D878">
            <v>-11994</v>
          </cell>
        </row>
        <row r="879">
          <cell r="A879" t="str">
            <v>THE PUBLIC UTILITIES COMMISSION OF THE VILLAGE OF POINT EDWARD</v>
          </cell>
          <cell r="B879" t="str">
            <v>BLUEWATER POWER DISTRIBUTION CORPORATION</v>
          </cell>
          <cell r="D879">
            <v>-3856</v>
          </cell>
        </row>
        <row r="880">
          <cell r="A880" t="str">
            <v>THE VILLAGE OF OMEMEE HYDRO-ELECTRIC COMMISSION</v>
          </cell>
          <cell r="B880" t="str">
            <v>HYDRO ONE NETWORKS INC.</v>
          </cell>
          <cell r="D880">
            <v>-20017</v>
          </cell>
        </row>
        <row r="881">
          <cell r="A881" t="str">
            <v>THEDFORD HYDRO ELECTRIC COMMISSION</v>
          </cell>
          <cell r="B881" t="str">
            <v>HYDRO ONE NETWORKS INC.</v>
          </cell>
          <cell r="D881">
            <v>-13800</v>
          </cell>
        </row>
        <row r="882">
          <cell r="A882" t="str">
            <v>THORNDALE HYDRO ELECTRIC COMMISSION</v>
          </cell>
          <cell r="B882" t="str">
            <v>HYDRO ONE NETWORKS INC.</v>
          </cell>
          <cell r="D882">
            <v>-2064</v>
          </cell>
        </row>
        <row r="883">
          <cell r="A883" t="str">
            <v>THOROLD HYDRO CORPORATION</v>
          </cell>
          <cell r="B883" t="str">
            <v>HYDRO ONE NETWORKS INC.</v>
          </cell>
          <cell r="D883">
            <v>-29789</v>
          </cell>
        </row>
        <row r="884">
          <cell r="A884" t="str">
            <v>THUNDER BAY HYDRO ELECTRICITY DISTRIBUTION INC.</v>
          </cell>
          <cell r="B884" t="str">
            <v>THUNDER BAY HYDRO ELECTRICITY DISTRIBUTION INC.</v>
          </cell>
          <cell r="D884">
            <v>-4646255</v>
          </cell>
        </row>
        <row r="885">
          <cell r="A885" t="str">
            <v>TILLSONBURG HYDRO INC.</v>
          </cell>
          <cell r="B885" t="str">
            <v>TILLSONBURG HYDRO INC.</v>
          </cell>
          <cell r="D885">
            <v>-371406</v>
          </cell>
        </row>
        <row r="886">
          <cell r="A886" t="str">
            <v>TOWNSHIP OF MCGARRY HYDRO SYSTEM</v>
          </cell>
          <cell r="B886" t="str">
            <v>HYDRO ONE NETWORKS INC.</v>
          </cell>
          <cell r="D886">
            <v>-6273</v>
          </cell>
        </row>
        <row r="887">
          <cell r="A887" t="str">
            <v>TOWNSHIP OF NORTH DORCHESTER HYDRO</v>
          </cell>
          <cell r="B887" t="str">
            <v>HYDRO ONE NETWORKS INC.</v>
          </cell>
          <cell r="D887">
            <v>-48671</v>
          </cell>
        </row>
        <row r="888">
          <cell r="A888" t="str">
            <v>TWEED HYDRO ELECTRIC COMMISSION</v>
          </cell>
          <cell r="B888" t="str">
            <v>HYDRO ONE NETWORKS INC.</v>
          </cell>
          <cell r="D888">
            <v>-21650</v>
          </cell>
        </row>
        <row r="889">
          <cell r="A889" t="str">
            <v>UXBRIDGE HYDRO ELECTRIC COMMISSION</v>
          </cell>
          <cell r="B889" t="str">
            <v>VERIDIAN CONNECTIONS INC.</v>
          </cell>
          <cell r="D889">
            <v>-15283</v>
          </cell>
        </row>
        <row r="890">
          <cell r="A890" t="str">
            <v>VILLAGE OF BARRY'S BAY HYDRO SYSTEM</v>
          </cell>
          <cell r="B890" t="str">
            <v>HYDRO ONE NETWORKS INC.</v>
          </cell>
          <cell r="D890">
            <v>-3903</v>
          </cell>
        </row>
        <row r="891">
          <cell r="A891" t="str">
            <v>VILLAGE OF BLOOMFIELD HYDRO SYSTEM</v>
          </cell>
          <cell r="B891" t="str">
            <v>HYDRO ONE NETWORKS INC.</v>
          </cell>
          <cell r="D891">
            <v>-153</v>
          </cell>
        </row>
        <row r="892">
          <cell r="A892" t="str">
            <v>VILLAGE OF CARDINAL HYDRO SYSTEM</v>
          </cell>
          <cell r="B892" t="str">
            <v>RIDEAU ST. LAWRENCE DISTRIBUTION INC.</v>
          </cell>
          <cell r="D892">
            <v>-1018</v>
          </cell>
        </row>
        <row r="893">
          <cell r="A893" t="str">
            <v>VILLAGE OF CHESTERVILLE HYDRO SYSTEM</v>
          </cell>
          <cell r="B893" t="str">
            <v>HYDRO ONE NETWORKS INC.</v>
          </cell>
          <cell r="D893">
            <v>-7189</v>
          </cell>
        </row>
        <row r="894">
          <cell r="A894" t="str">
            <v>VILLAGE OF CREEMORE HYDRO SYSTEM</v>
          </cell>
          <cell r="B894" t="str">
            <v>COLLUS POWER CORP.</v>
          </cell>
          <cell r="D894">
            <v>-73</v>
          </cell>
        </row>
        <row r="895">
          <cell r="A895" t="str">
            <v>VILLAGE OF ERIEAU HYDRO SYSTEM</v>
          </cell>
          <cell r="B895" t="str">
            <v>CHATHAM-KENT HYDRO INC.</v>
          </cell>
          <cell r="D895">
            <v>-1633</v>
          </cell>
        </row>
        <row r="896">
          <cell r="A896" t="str">
            <v>VILLAGE OF FLESHERTON HYDRO SYSTEM</v>
          </cell>
          <cell r="B896" t="str">
            <v>HYDRO ONE NETWORKS INC.</v>
          </cell>
          <cell r="D896">
            <v>-6944</v>
          </cell>
        </row>
        <row r="897">
          <cell r="A897" t="str">
            <v>VILLAGE OF IROQUOIS HYDRO SYSTEM</v>
          </cell>
          <cell r="B897" t="str">
            <v>RIDEAU ST. LAWRENCE DISTRIBUTION INC.</v>
          </cell>
          <cell r="D897">
            <v>-127553</v>
          </cell>
        </row>
        <row r="898">
          <cell r="A898" t="str">
            <v>VILLAGE OF LUCKNOW HYDRO SYSTEM</v>
          </cell>
          <cell r="B898" t="str">
            <v>WESTARIO POWER INC.</v>
          </cell>
          <cell r="D898">
            <v>-37471</v>
          </cell>
        </row>
        <row r="899">
          <cell r="A899" t="str">
            <v>VILLAGE OF MAXVILLE HYDRO SYSTEM</v>
          </cell>
          <cell r="B899" t="str">
            <v>HYDRO ONE NETWORKS INC.</v>
          </cell>
          <cell r="D899">
            <v>-9847</v>
          </cell>
        </row>
        <row r="900">
          <cell r="A900" t="str">
            <v>WALKERTON PUBLIC UTILITIES COMMISSION</v>
          </cell>
          <cell r="B900" t="str">
            <v>WESTARIO POWER INC.</v>
          </cell>
          <cell r="D900">
            <v>-30508</v>
          </cell>
        </row>
        <row r="901">
          <cell r="A901" t="str">
            <v>WARDSVILLE HYDRO ELECTRIC COMMISSION</v>
          </cell>
          <cell r="B901" t="str">
            <v>HYDRO ONE NETWORKS INC.</v>
          </cell>
          <cell r="D901">
            <v>-3384</v>
          </cell>
        </row>
        <row r="902">
          <cell r="A902" t="str">
            <v>WARKWORTH HYDRO ELECTRIC COMMISSION</v>
          </cell>
          <cell r="B902" t="str">
            <v>HYDRO ONE NETWORKS INC.</v>
          </cell>
          <cell r="D902">
            <v>-24604</v>
          </cell>
        </row>
        <row r="903">
          <cell r="A903" t="str">
            <v>WATERLOO NORTH HYDRO INC.</v>
          </cell>
          <cell r="B903" t="str">
            <v>WATERLOO NORTH HYDRO INC.</v>
          </cell>
          <cell r="D903">
            <v>-2339718</v>
          </cell>
        </row>
        <row r="904">
          <cell r="A904" t="str">
            <v>WAUBAUSHENE PUBLIC UTILITIES COMMISSION</v>
          </cell>
          <cell r="B904" t="str">
            <v>NEWMARKET-TAY POWER DISTRIBUTION LTD.</v>
          </cell>
          <cell r="D904">
            <v>-26</v>
          </cell>
        </row>
        <row r="905">
          <cell r="A905" t="str">
            <v>WELLAND HYDRO-ELECTRIC SYSTEM CORP.</v>
          </cell>
          <cell r="B905" t="str">
            <v>WELLAND HYDRO-ELECTRIC SYSTEM CORP.</v>
          </cell>
          <cell r="D905">
            <v>-1064408</v>
          </cell>
        </row>
        <row r="906">
          <cell r="A906" t="str">
            <v>WELLINGTON ELECTRIC DISTRIBUTION COMPANY INC.</v>
          </cell>
          <cell r="B906" t="str">
            <v>GUELPH HYDRO ELECTRIC SYSTEMS INC.</v>
          </cell>
          <cell r="D906">
            <v>-22235</v>
          </cell>
        </row>
        <row r="907">
          <cell r="A907" t="str">
            <v>WEST LINCOLN HYDRO ELECTRIC COMMISSION</v>
          </cell>
          <cell r="B907" t="str">
            <v>NIAGARA PENINSULA ENERGY INC.</v>
          </cell>
          <cell r="D907">
            <v>-45607</v>
          </cell>
        </row>
        <row r="908">
          <cell r="A908" t="str">
            <v>WHITBY HYDRO ELECTRIC CORPORATION</v>
          </cell>
          <cell r="B908" t="str">
            <v>WHITBY HYDRO ELECTRIC CORPORATION</v>
          </cell>
          <cell r="D908">
            <v>-2799307</v>
          </cell>
        </row>
        <row r="909">
          <cell r="A909" t="str">
            <v>WHITCHURCH STOUFFVILLE HYDRO ELECTRIC COMMISSION</v>
          </cell>
          <cell r="B909" t="str">
            <v>HYDRO ONE NETWORKS INC.</v>
          </cell>
          <cell r="D909">
            <v>-469971</v>
          </cell>
        </row>
        <row r="910">
          <cell r="A910" t="str">
            <v>WINCHESTER HYDRO COMMISSION</v>
          </cell>
          <cell r="B910" t="str">
            <v>HYDRO ONE NETWORKS INC.</v>
          </cell>
          <cell r="D910">
            <v>-4100</v>
          </cell>
        </row>
        <row r="911">
          <cell r="A911" t="str">
            <v>WINDSOR UTILITIES COMMISSION</v>
          </cell>
          <cell r="B911" t="str">
            <v>ENWIN UTILITIES LTD.</v>
          </cell>
          <cell r="D911">
            <v>-1547949</v>
          </cell>
        </row>
        <row r="912">
          <cell r="A912" t="str">
            <v>WINGHAM PUBLIC UTILITIES COMMISSION</v>
          </cell>
          <cell r="B912" t="str">
            <v>WESTARIO POWER INC.</v>
          </cell>
          <cell r="D912">
            <v>-79392</v>
          </cell>
        </row>
        <row r="913">
          <cell r="A913" t="str">
            <v>WOODSTOCK HYDRO SERVICES INC.</v>
          </cell>
          <cell r="B913" t="str">
            <v>WOODSTOCK HYDRO SERVICES INC.</v>
          </cell>
          <cell r="D913">
            <v>-428497</v>
          </cell>
        </row>
        <row r="914">
          <cell r="A914" t="str">
            <v>WOODVILLE HYDRO-ELECTRIC SYSTEM</v>
          </cell>
          <cell r="B914" t="str">
            <v>HYDRO ONE NETWORKS INC.</v>
          </cell>
          <cell r="D914">
            <v>-28164</v>
          </cell>
        </row>
        <row r="915">
          <cell r="A915" t="str">
            <v>WYOMING HYDRO ELECTRIC COMMISSION</v>
          </cell>
          <cell r="B915" t="str">
            <v>HYDRO ONE NETWORKS INC.</v>
          </cell>
          <cell r="D915">
            <v>-20134</v>
          </cell>
        </row>
        <row r="916">
          <cell r="A916" t="str">
            <v>ZORRA ELECTRIC SUPPLY AUTHORITY</v>
          </cell>
          <cell r="B916" t="str">
            <v>ERIE THAMES POWERLINES CORPORATION</v>
          </cell>
          <cell r="D916">
            <v>-46988</v>
          </cell>
        </row>
        <row r="917">
          <cell r="A917" t="str">
            <v>ZURICH HYDRO ELECTRIC COMMISSION</v>
          </cell>
          <cell r="B917" t="str">
            <v>FESTIVAL HYDRO INC.</v>
          </cell>
          <cell r="D917">
            <v>-12515</v>
          </cell>
        </row>
        <row r="922">
          <cell r="A922" t="str">
            <v>AILSA CRAIG HYDRO ELECTRIC SYSTEM</v>
          </cell>
          <cell r="B922" t="str">
            <v>HYDRO ONE NETWORKS INC.</v>
          </cell>
          <cell r="D922">
            <v>-11297</v>
          </cell>
        </row>
        <row r="923">
          <cell r="A923" t="str">
            <v>AJAX HYDRO-ELECTRIC COMMISSION</v>
          </cell>
          <cell r="B923" t="str">
            <v>VERIDIAN CONNECTIONS INC.</v>
          </cell>
          <cell r="D923">
            <v>-1214160</v>
          </cell>
        </row>
        <row r="924">
          <cell r="A924" t="str">
            <v>ALVINSTON PUBLIC UTILITIES COMMISSION</v>
          </cell>
          <cell r="B924" t="str">
            <v>BLUEWATER POWER DISTRIBUTION CORPORATION</v>
          </cell>
          <cell r="D924">
            <v>-13792</v>
          </cell>
        </row>
        <row r="925">
          <cell r="A925" t="str">
            <v>ANCASTER HYDRO-ELECTRIC COMMISSION</v>
          </cell>
          <cell r="B925" t="str">
            <v>HORIZON UTILITIES CORPORATION</v>
          </cell>
          <cell r="D925">
            <v>-296080</v>
          </cell>
        </row>
        <row r="926">
          <cell r="A926" t="str">
            <v>ARKONA HYDRO ELECTRIC COMMISSION</v>
          </cell>
          <cell r="B926" t="str">
            <v>HYDRO ONE NETWORKS INC.</v>
          </cell>
          <cell r="D926">
            <v>-512</v>
          </cell>
        </row>
        <row r="927">
          <cell r="A927" t="str">
            <v>ARNPRIOR HYDRO ELECTRIC COMMISSION</v>
          </cell>
          <cell r="B927" t="str">
            <v>HYDRO ONE NETWORKS INC.</v>
          </cell>
          <cell r="D927">
            <v>-55356</v>
          </cell>
        </row>
        <row r="928">
          <cell r="A928" t="str">
            <v>ASPHODEL-NORWOOD DISTRIBUTION INCORPORATED</v>
          </cell>
          <cell r="B928" t="str">
            <v>PETERBOROUGH DISTRIBUTION INCORPORATED</v>
          </cell>
          <cell r="D928">
            <v>-56817</v>
          </cell>
        </row>
        <row r="929">
          <cell r="A929" t="str">
            <v>ATIKOKAN HYDRO INC.</v>
          </cell>
          <cell r="B929" t="str">
            <v>ATIKOKAN HYDRO INC.</v>
          </cell>
          <cell r="D929">
            <v>-138338</v>
          </cell>
        </row>
        <row r="930">
          <cell r="A930" t="str">
            <v>AURORA HYDRO CONNECTIONS LIMITED</v>
          </cell>
          <cell r="B930" t="str">
            <v>POWERSTREAM INC.</v>
          </cell>
          <cell r="D930">
            <v>-1064644</v>
          </cell>
        </row>
        <row r="931">
          <cell r="A931" t="str">
            <v>AYLMER PUBLIC UTILITIES COMMISSION</v>
          </cell>
          <cell r="B931" t="str">
            <v>ERIE THAMES POWERLINES CORPORATION</v>
          </cell>
          <cell r="D931">
            <v>-78534</v>
          </cell>
        </row>
        <row r="932">
          <cell r="A932" t="str">
            <v>BATH HYDRO</v>
          </cell>
          <cell r="B932" t="str">
            <v>HYDRO ONE NETWORKS INC.</v>
          </cell>
          <cell r="D932">
            <v>-14356</v>
          </cell>
        </row>
        <row r="933">
          <cell r="A933" t="str">
            <v>BEACHBURG HYDRO</v>
          </cell>
          <cell r="B933" t="str">
            <v>OTTAWA RIVER POWER CORPORATION</v>
          </cell>
          <cell r="D933">
            <v>-11615</v>
          </cell>
        </row>
        <row r="934">
          <cell r="A934" t="str">
            <v>BELLEVILLE ELECTRIC CORPORATION</v>
          </cell>
          <cell r="B934" t="str">
            <v>VERIDIAN CONNECTIONS INC.</v>
          </cell>
          <cell r="D934">
            <v>-257617</v>
          </cell>
        </row>
        <row r="935">
          <cell r="A935" t="str">
            <v>BLANDFORD-BLENHEIM PUBLIC UTILITIES COMMISSION</v>
          </cell>
          <cell r="B935" t="str">
            <v>HYDRO ONE NETWORKS INC.</v>
          </cell>
          <cell r="D935">
            <v>-8118</v>
          </cell>
        </row>
        <row r="936">
          <cell r="A936" t="str">
            <v>BLUE MOUNTAINS HYDRO SERVICES COMPANY INC.</v>
          </cell>
          <cell r="B936" t="str">
            <v>COLLUS POWER CORP.</v>
          </cell>
          <cell r="D936">
            <v>-61159</v>
          </cell>
        </row>
        <row r="937">
          <cell r="A937" t="str">
            <v>BLYTH HYDRO ELECTRIC COMMISSION</v>
          </cell>
          <cell r="B937" t="str">
            <v>HYDRO ONE NETWORKS INC.</v>
          </cell>
          <cell r="D937">
            <v>-21600</v>
          </cell>
        </row>
        <row r="938">
          <cell r="A938" t="str">
            <v>BOARD OF LIGHT &amp; HEAT COMM. OF THE CITY OF GUELPH</v>
          </cell>
          <cell r="B938" t="str">
            <v>GUELPH HYDRO ELECTRIC SYSTEMS INC.</v>
          </cell>
          <cell r="D938">
            <v>-3280287</v>
          </cell>
        </row>
        <row r="939">
          <cell r="A939" t="str">
            <v>BOBCAYGEON HYDRO ELECTRIC COMMISSION</v>
          </cell>
          <cell r="B939" t="str">
            <v>HYDRO ONE NETWORKS INC.</v>
          </cell>
          <cell r="D939">
            <v>-30357</v>
          </cell>
        </row>
        <row r="940">
          <cell r="A940" t="str">
            <v>BRADFORD WEST GWILLIMBURY PUBLIC UTILITIES COMMISSION</v>
          </cell>
          <cell r="B940" t="str">
            <v>POWERSTREAM INC.</v>
          </cell>
          <cell r="D940">
            <v>-482271</v>
          </cell>
        </row>
        <row r="941">
          <cell r="A941" t="str">
            <v>BRIGHTON DISTRIBUTION INC.</v>
          </cell>
          <cell r="B941" t="str">
            <v>HYDRO ONE NETWORKS INC.</v>
          </cell>
          <cell r="D941">
            <v>-84276</v>
          </cell>
        </row>
        <row r="942">
          <cell r="A942" t="str">
            <v>BROCK HYDRO-ELECTRIC COMMISSION</v>
          </cell>
          <cell r="B942" t="str">
            <v>VERIDIAN CONNECTIONS INC.</v>
          </cell>
          <cell r="D942">
            <v>-118719</v>
          </cell>
        </row>
        <row r="943">
          <cell r="A943" t="str">
            <v>BROCKVILLE UTILITIES INCORPORATED</v>
          </cell>
          <cell r="B943" t="str">
            <v>HYDRO ONE NETWORKS INC.</v>
          </cell>
          <cell r="D943">
            <v>-454703</v>
          </cell>
        </row>
        <row r="944">
          <cell r="A944" t="str">
            <v>BRUSSELS PUBLIC UTILITIES COMMISSION</v>
          </cell>
          <cell r="B944" t="str">
            <v>FESTIVAL HYDRO INC.</v>
          </cell>
          <cell r="D944">
            <v>-7778</v>
          </cell>
        </row>
        <row r="945">
          <cell r="A945" t="str">
            <v>BURK'S FALLS HYDRO ELECTRIC COMMISSION</v>
          </cell>
          <cell r="B945" t="str">
            <v>LAKELAND POWER DISTRIBUTION LTD.</v>
          </cell>
          <cell r="D945">
            <v>-42691</v>
          </cell>
        </row>
        <row r="946">
          <cell r="A946" t="str">
            <v>BURLINGTON HYDRO INC.</v>
          </cell>
          <cell r="B946" t="str">
            <v>BURLINGTON HYDRO INC.</v>
          </cell>
          <cell r="D946">
            <v>-4699681</v>
          </cell>
        </row>
        <row r="947">
          <cell r="A947" t="str">
            <v>CALEDON HYDRO CORPORATION</v>
          </cell>
          <cell r="B947" t="str">
            <v>HYDRO ONE NETWORKS INC.</v>
          </cell>
          <cell r="D947">
            <v>-1025158</v>
          </cell>
        </row>
        <row r="948">
          <cell r="A948" t="str">
            <v>CAMBRIDGE AND NORTH DUMFRIES HYDRO INC.</v>
          </cell>
          <cell r="B948" t="str">
            <v>CAMBRIDGE AND NORTH DUMFRIES HYDRO INC.</v>
          </cell>
          <cell r="D948">
            <v>-2213124</v>
          </cell>
        </row>
        <row r="949">
          <cell r="A949" t="str">
            <v>CAPREOL HYDRO ELECTRIC COMMISSION</v>
          </cell>
          <cell r="B949" t="str">
            <v>GREATER SUDBURY HYDRO INC.</v>
          </cell>
          <cell r="D949">
            <v>-158031</v>
          </cell>
        </row>
        <row r="950">
          <cell r="A950" t="str">
            <v>CASSELMAN HYDRO INC.</v>
          </cell>
          <cell r="B950" t="str">
            <v>HYDRO OTTAWA LIMITED</v>
          </cell>
          <cell r="D950">
            <v>-32757</v>
          </cell>
        </row>
        <row r="951">
          <cell r="A951" t="str">
            <v>CAVAN-MILLBROOK-NORTH MONAGHAN PUBLIC UTILITIES COMMISSION</v>
          </cell>
          <cell r="B951" t="str">
            <v>HYDRO ONE NETWORKS INC.</v>
          </cell>
          <cell r="D951">
            <v>-32841</v>
          </cell>
        </row>
        <row r="952">
          <cell r="A952" t="str">
            <v>CENTRE HASTINGS HYDRO ELECTRIC COMMISSION</v>
          </cell>
          <cell r="B952" t="str">
            <v>HYDRO ONE NETWORKS INC.</v>
          </cell>
          <cell r="D952">
            <v>-12753</v>
          </cell>
        </row>
        <row r="953">
          <cell r="A953" t="str">
            <v>CHALK RIVER HYDRO</v>
          </cell>
          <cell r="B953" t="str">
            <v>HYDRO ONE NETWORKS INC.</v>
          </cell>
          <cell r="D953">
            <v>-14160</v>
          </cell>
        </row>
        <row r="954">
          <cell r="A954" t="str">
            <v>CHAPLEAU PUBLIC UTILITIES CORPORATION</v>
          </cell>
          <cell r="B954" t="str">
            <v>CHAPLEAU PUBLIC UTILITIES CORPORATION</v>
          </cell>
          <cell r="D954">
            <v>-8179</v>
          </cell>
        </row>
        <row r="955">
          <cell r="A955" t="str">
            <v>CITY OF DRYDEN HYDRO ELECTRIC COMMISSION</v>
          </cell>
          <cell r="B955" t="str">
            <v>HYDRO ONE NETWORKS INC.</v>
          </cell>
          <cell r="D955">
            <v>-71382</v>
          </cell>
        </row>
        <row r="956">
          <cell r="A956" t="str">
            <v>CLARINGTON HYDRO-ELECTRIC COMMISSION</v>
          </cell>
          <cell r="B956" t="str">
            <v>VERIDIAN CONNECTIONS INC.</v>
          </cell>
          <cell r="D956">
            <v>-719052</v>
          </cell>
        </row>
        <row r="957">
          <cell r="A957" t="str">
            <v>CLINTON POWER CORPORATION</v>
          </cell>
          <cell r="B957" t="str">
            <v>ERIE THAMES POWERLINES CORPORATION</v>
          </cell>
          <cell r="D957">
            <v>-15123</v>
          </cell>
        </row>
        <row r="958">
          <cell r="A958" t="str">
            <v>COBDEN HYDRO</v>
          </cell>
          <cell r="B958" t="str">
            <v>HYDRO ONE NETWORKS INC.</v>
          </cell>
          <cell r="D958">
            <v>-7778</v>
          </cell>
        </row>
        <row r="959">
          <cell r="A959" t="str">
            <v>COLBORNE PUBLIC UTILITIES COMMISSION</v>
          </cell>
          <cell r="B959" t="str">
            <v>LAKEFRONT UTILITIES INC.</v>
          </cell>
          <cell r="D959">
            <v>-16834</v>
          </cell>
        </row>
        <row r="960">
          <cell r="A960" t="str">
            <v>COTTAM HYDRO-ELECTRIC SYSTEM</v>
          </cell>
          <cell r="B960" t="str">
            <v>E.L.K. ENERGY INC.</v>
          </cell>
          <cell r="D960">
            <v>-148231</v>
          </cell>
        </row>
        <row r="961">
          <cell r="A961" t="str">
            <v>DASHWOOD HYDRO-ELECTRIC SYSTEM</v>
          </cell>
          <cell r="B961" t="str">
            <v>FESTIVAL HYDRO INC.</v>
          </cell>
          <cell r="D961">
            <v>-129</v>
          </cell>
        </row>
        <row r="962">
          <cell r="A962" t="str">
            <v>DEEP RIVER HYDRO</v>
          </cell>
          <cell r="B962" t="str">
            <v>HYDRO ONE NETWORKS INC.</v>
          </cell>
          <cell r="D962">
            <v>-229875</v>
          </cell>
        </row>
        <row r="963">
          <cell r="A963" t="str">
            <v>DELHI HYDRO-ELECTRIC COMMISSION</v>
          </cell>
          <cell r="B963" t="str">
            <v>NORFOLK POWER DISTRIBUTION INC.</v>
          </cell>
          <cell r="D963">
            <v>-20713</v>
          </cell>
        </row>
        <row r="964">
          <cell r="A964" t="str">
            <v>DESERONTO PUBLIC UTILITIES COMMISSION</v>
          </cell>
          <cell r="B964" t="str">
            <v>HYDRO ONE NETWORKS INC.</v>
          </cell>
          <cell r="D964">
            <v>-7940</v>
          </cell>
        </row>
        <row r="965">
          <cell r="A965" t="str">
            <v>DRESDEN UTILITIES COMMISSION</v>
          </cell>
          <cell r="B965" t="str">
            <v>CHATHAM-KENT HYDRO INC.</v>
          </cell>
          <cell r="D965">
            <v>-33135</v>
          </cell>
        </row>
        <row r="966">
          <cell r="A966" t="str">
            <v>DUNDALK HYDRO ELECTRIC SYSTEM</v>
          </cell>
          <cell r="B966" t="str">
            <v>HYDRO ONE NETWORKS INC.</v>
          </cell>
          <cell r="D966">
            <v>-2020</v>
          </cell>
        </row>
        <row r="967">
          <cell r="A967" t="str">
            <v>DUNDAS HYDRO-ELECTRIC COMMISSION</v>
          </cell>
          <cell r="B967" t="str">
            <v>HORIZON UTILITIES CORPORATION</v>
          </cell>
          <cell r="D967">
            <v>-490989</v>
          </cell>
        </row>
        <row r="968">
          <cell r="A968" t="str">
            <v>DUNNVILLE HYDRO ELECTRIC COMMISSION</v>
          </cell>
          <cell r="B968" t="str">
            <v>HALDIMAND COUNTY HYDRO INC.</v>
          </cell>
          <cell r="D968">
            <v>-141195</v>
          </cell>
        </row>
        <row r="969">
          <cell r="A969" t="str">
            <v>DURHAM HYDRO ELECTRIC COMMISSION</v>
          </cell>
          <cell r="B969" t="str">
            <v>HYDRO ONE NETWORKS INC.</v>
          </cell>
          <cell r="D969">
            <v>-11586</v>
          </cell>
        </row>
        <row r="970">
          <cell r="A970" t="str">
            <v>DUTTON HYDRO LIMITED</v>
          </cell>
          <cell r="B970" t="str">
            <v>MIDDLESEX POWER DISTRIBUTION CORPORATION</v>
          </cell>
          <cell r="D970">
            <v>-4834</v>
          </cell>
        </row>
        <row r="971">
          <cell r="A971" t="str">
            <v>EAST ZORRA-TAVISTOCK PUBLIC UTILITY COMMISSION</v>
          </cell>
          <cell r="B971" t="str">
            <v>ERIE THAMES POWERLINES CORPORATION</v>
          </cell>
          <cell r="D971">
            <v>-38969</v>
          </cell>
        </row>
        <row r="972">
          <cell r="A972" t="str">
            <v>ELMWOOD HYDRO-ELECTRIC SYSTEM</v>
          </cell>
          <cell r="B972" t="str">
            <v>WESTARIO POWER INC.</v>
          </cell>
          <cell r="D972">
            <v>-234</v>
          </cell>
        </row>
        <row r="973">
          <cell r="A973" t="str">
            <v>EMBRUN COOPERATIVE HYDRO INC.</v>
          </cell>
          <cell r="B973" t="str">
            <v>COOPERATIVE HYDRO EMBRUN INC.</v>
          </cell>
          <cell r="D973">
            <v>-30195</v>
          </cell>
        </row>
        <row r="974">
          <cell r="A974" t="str">
            <v>ERIN HYDRO ELECTRIC COMMISSION</v>
          </cell>
          <cell r="B974" t="str">
            <v>HYDRO ONE NETWORKS INC.</v>
          </cell>
          <cell r="D974">
            <v>-228679</v>
          </cell>
        </row>
        <row r="975">
          <cell r="A975" t="str">
            <v>ESSEX HYDRO-ELECTRIC COMMISSION</v>
          </cell>
          <cell r="B975" t="str">
            <v>E.L.K. ENERGY INC.</v>
          </cell>
          <cell r="D975">
            <v>-199203</v>
          </cell>
        </row>
        <row r="976">
          <cell r="A976" t="str">
            <v>FENELON FALLS BOARD OF WATER, LIGHT AND POWER COMMISSIONERS</v>
          </cell>
          <cell r="B976" t="str">
            <v>HYDRO ONE NETWORKS INC.</v>
          </cell>
          <cell r="D976">
            <v>-14194</v>
          </cell>
        </row>
        <row r="977">
          <cell r="A977" t="str">
            <v>FLAMBOROUGH HYDRO ELECTRIC COMMISSION</v>
          </cell>
          <cell r="B977" t="str">
            <v>HORIZON UTILITIES CORPORATION</v>
          </cell>
          <cell r="D977">
            <v>-84589</v>
          </cell>
        </row>
        <row r="978">
          <cell r="A978" t="str">
            <v>FOREST PUBLIC UTILITIES COMMISSION</v>
          </cell>
          <cell r="B978" t="str">
            <v>HYDRO ONE NETWORKS INC.</v>
          </cell>
          <cell r="D978">
            <v>-14335</v>
          </cell>
        </row>
        <row r="979">
          <cell r="A979" t="str">
            <v>GEORGINA HYDRO ELECTRIC COMMISSION</v>
          </cell>
          <cell r="B979" t="str">
            <v>HYDRO ONE NETWORKS INC.</v>
          </cell>
          <cell r="D979">
            <v>-219735</v>
          </cell>
        </row>
        <row r="980">
          <cell r="A980" t="str">
            <v>GLENCOE PUBLIC UTILITIES COMMISSION</v>
          </cell>
          <cell r="B980" t="str">
            <v>HYDRO ONE NETWORKS INC.</v>
          </cell>
          <cell r="D980">
            <v>-31325</v>
          </cell>
        </row>
        <row r="981">
          <cell r="A981" t="str">
            <v>GOULBOURN HYDRO ELECTRIC COMMISSION</v>
          </cell>
          <cell r="B981" t="str">
            <v>HYDRO OTTAWA LIMITED</v>
          </cell>
          <cell r="D981">
            <v>-129459</v>
          </cell>
        </row>
        <row r="982">
          <cell r="A982" t="str">
            <v>GRAND BEND PUBLIC UTILITIES COMMISSION</v>
          </cell>
          <cell r="B982" t="str">
            <v>HYDRO ONE NETWORKS INC.</v>
          </cell>
          <cell r="D982">
            <v>-31267</v>
          </cell>
        </row>
        <row r="983">
          <cell r="A983" t="str">
            <v>GRAND VALLEY ENERGY INC.</v>
          </cell>
          <cell r="B983" t="str">
            <v>ORANGEVILLE HYDRO LIMITED</v>
          </cell>
          <cell r="D983">
            <v>-11046</v>
          </cell>
        </row>
        <row r="984">
          <cell r="A984" t="str">
            <v>GRAVENHURST HYDRO ELECTRIC INC.</v>
          </cell>
          <cell r="B984" t="str">
            <v>VERIDIAN CONNECTIONS INC.</v>
          </cell>
          <cell r="D984">
            <v>-71431</v>
          </cell>
        </row>
        <row r="985">
          <cell r="A985" t="str">
            <v>GRIMSBY POWER INCORPORATED</v>
          </cell>
          <cell r="B985" t="str">
            <v>GRIMSBY POWER INCORPORATED</v>
          </cell>
          <cell r="D985">
            <v>-107612</v>
          </cell>
        </row>
        <row r="986">
          <cell r="A986" t="str">
            <v>GUELPH/ERAMOSA HYDRO-ELECTRIC COMMISSION</v>
          </cell>
          <cell r="B986" t="str">
            <v>GUELPH HYDRO ELECTRIC SYSTEMS INC.</v>
          </cell>
          <cell r="D986">
            <v>-12633</v>
          </cell>
        </row>
        <row r="987">
          <cell r="A987" t="str">
            <v>HALDIMAND HYDRO-ELECTRIC COMMISSION</v>
          </cell>
          <cell r="B987" t="str">
            <v>HALDIMAND COUNTY HYDRO INC.</v>
          </cell>
          <cell r="D987">
            <v>-189717</v>
          </cell>
        </row>
        <row r="988">
          <cell r="A988" t="str">
            <v>HALTON HILLS HYDRO INC.</v>
          </cell>
          <cell r="B988" t="str">
            <v>HALTON HILLS HYDRO INC.</v>
          </cell>
          <cell r="D988">
            <v>-657710</v>
          </cell>
        </row>
        <row r="989">
          <cell r="A989" t="str">
            <v>HAMILTON HYDRO INC.</v>
          </cell>
          <cell r="B989" t="str">
            <v>HORIZON UTILITIES CORPORATION</v>
          </cell>
          <cell r="D989">
            <v>-1968216</v>
          </cell>
        </row>
        <row r="990">
          <cell r="A990" t="str">
            <v>HANOVER ELECTRIC SERVICES INC.</v>
          </cell>
          <cell r="B990" t="str">
            <v>WESTARIO POWER INC.</v>
          </cell>
          <cell r="D990">
            <v>-23479</v>
          </cell>
        </row>
        <row r="991">
          <cell r="A991" t="str">
            <v>HASTINGS PUBLIC UTILITIES</v>
          </cell>
          <cell r="B991" t="str">
            <v>HYDRO ONE NETWORKS INC.</v>
          </cell>
          <cell r="D991">
            <v>-2979</v>
          </cell>
        </row>
        <row r="992">
          <cell r="A992" t="str">
            <v>HAVELOCK-BELMONT-METHUEN HYDRO ELECTRIC COMMISSION</v>
          </cell>
          <cell r="B992" t="str">
            <v>HYDRO ONE NETWORKS INC.</v>
          </cell>
          <cell r="D992">
            <v>-13956</v>
          </cell>
        </row>
        <row r="993">
          <cell r="A993" t="str">
            <v>HEARST POWER DISTRIBUTION COMPANY LIMITED</v>
          </cell>
          <cell r="B993" t="str">
            <v>HEARST POWER DISTRIBUTION COMPANY LIMITED</v>
          </cell>
          <cell r="D993">
            <v>-78090</v>
          </cell>
        </row>
        <row r="994">
          <cell r="A994" t="str">
            <v>HENSALL PUBLIC UTILITIES COMMISSION</v>
          </cell>
          <cell r="B994" t="str">
            <v>FESTIVAL HYDRO INC.</v>
          </cell>
          <cell r="D994">
            <v>-13612</v>
          </cell>
        </row>
        <row r="995">
          <cell r="A995" t="str">
            <v>HOLSTEIN HYDRO ELECTRIC SYSTEM</v>
          </cell>
          <cell r="B995" t="str">
            <v>WELLINGTON NORTH POWER INC.</v>
          </cell>
          <cell r="D995">
            <v>-5000</v>
          </cell>
        </row>
        <row r="996">
          <cell r="A996" t="str">
            <v>HUNTSVILLE PUBLIC UTILITIES COMMISSION</v>
          </cell>
          <cell r="B996" t="str">
            <v>LAKELAND POWER DISTRIBUTION LTD.</v>
          </cell>
          <cell r="D996">
            <v>-27094</v>
          </cell>
        </row>
        <row r="997">
          <cell r="A997" t="str">
            <v>HYDRO ELECTRIC COMMISSION OF THE CORPORATION OF THE TOWNSHIP OF MIDDLESEX CENTRE</v>
          </cell>
          <cell r="B997" t="str">
            <v>HYDRO ONE NETWORKS INC.</v>
          </cell>
          <cell r="D997">
            <v>-4306</v>
          </cell>
        </row>
        <row r="998">
          <cell r="A998" t="str">
            <v>HYDRO ELECTRIC COMMISSION OF THE TOWN OF LEAMINGTON</v>
          </cell>
          <cell r="B998" t="str">
            <v>ESSEX POWERLINES CORPORATION</v>
          </cell>
          <cell r="D998">
            <v>-224853</v>
          </cell>
        </row>
        <row r="999">
          <cell r="A999" t="str">
            <v>HYDRO ELECTRIC COMMISSION OF THE TOWNSHIP OF SPRINGWATER</v>
          </cell>
          <cell r="B999" t="str">
            <v>HYDRO ONE NETWORKS INC.</v>
          </cell>
          <cell r="D999">
            <v>-4028</v>
          </cell>
        </row>
        <row r="1000">
          <cell r="A1000" t="str">
            <v>HYDRO HAWKESBURY INC.</v>
          </cell>
          <cell r="B1000" t="str">
            <v>HYDRO HAWKESBURY INC.</v>
          </cell>
          <cell r="D1000">
            <v>-55841</v>
          </cell>
        </row>
        <row r="1001">
          <cell r="A1001" t="str">
            <v>HYDRO MISSISSAUGA CORPORATION</v>
          </cell>
          <cell r="B1001" t="str">
            <v>ENERSOURCE HYDRO MISSISSAUGA INC.</v>
          </cell>
          <cell r="D1001">
            <v>-25023071</v>
          </cell>
        </row>
        <row r="1002">
          <cell r="A1002" t="str">
            <v>HYDRO ONE BRAMPTON NETWORKS INC.</v>
          </cell>
          <cell r="B1002" t="str">
            <v>HYDRO ONE BRAMPTON NETWORKS INC.</v>
          </cell>
          <cell r="D1002">
            <v>-5425168</v>
          </cell>
        </row>
        <row r="1003">
          <cell r="A1003" t="str">
            <v>HYDRO OTTAWA LIMITED</v>
          </cell>
          <cell r="B1003" t="str">
            <v>HYDRO OTTAWA LIMITED</v>
          </cell>
          <cell r="D1003">
            <v>-10547515</v>
          </cell>
        </row>
        <row r="1004">
          <cell r="A1004" t="str">
            <v>HYDRO VAUGHAN DISTRIBUTION INC.</v>
          </cell>
          <cell r="B1004" t="str">
            <v>POWERSTREAM INC.</v>
          </cell>
          <cell r="D1004">
            <v>-2445760</v>
          </cell>
        </row>
        <row r="1005">
          <cell r="A1005" t="str">
            <v>HYDRO-ELECTRIC COMMISSION FOR THE TOWN OF AMHERSTBURG</v>
          </cell>
          <cell r="B1005" t="str">
            <v>ESSEX POWERLINES CORPORATION</v>
          </cell>
          <cell r="D1005">
            <v>-99742</v>
          </cell>
        </row>
        <row r="1006">
          <cell r="A1006" t="str">
            <v>HYDRO-ELECTRIC COMMISSION OF SOUTH DUMFRIES</v>
          </cell>
          <cell r="B1006" t="str">
            <v>BRANT COUNTY POWER INC.</v>
          </cell>
          <cell r="D1006">
            <v>-198</v>
          </cell>
        </row>
        <row r="1007">
          <cell r="A1007" t="str">
            <v>HYDRO-ELECTRIC COMMISSION OF THE CITY OF BRANTFORD</v>
          </cell>
          <cell r="B1007" t="str">
            <v>BRANTFORD POWER INC.</v>
          </cell>
          <cell r="D1007">
            <v>-2369968</v>
          </cell>
        </row>
        <row r="1008">
          <cell r="A1008" t="str">
            <v>HYDRO-ELECTRIC COMMISSION OF THE CITY OF PEMBROKE</v>
          </cell>
          <cell r="B1008" t="str">
            <v>OTTAWA RIVER POWER CORPORATION</v>
          </cell>
          <cell r="D1008">
            <v>-206736</v>
          </cell>
        </row>
        <row r="1009">
          <cell r="A1009" t="str">
            <v>HYDRO-ELECTRIC COMMISSION OF THE CITY OF SARNIA</v>
          </cell>
          <cell r="B1009" t="str">
            <v>BLUEWATER POWER DISTRIBUTION CORPORATION</v>
          </cell>
          <cell r="D1009">
            <v>-207180</v>
          </cell>
        </row>
        <row r="1010">
          <cell r="A1010" t="str">
            <v>HYDRO-ELECTRIC COMMISSION OF THE CITY OF TORONTO - EAST YORK OFFICE</v>
          </cell>
          <cell r="B1010" t="str">
            <v>TORONTO HYDRO-ELECTRIC SYSTEM LIMITED</v>
          </cell>
          <cell r="D1010">
            <v>-440772</v>
          </cell>
        </row>
        <row r="1011">
          <cell r="A1011" t="str">
            <v>HYDRO-ELECTRIC COMMISSION OF THE CITY OF TORONTO - ETOBICOKE OFFICE</v>
          </cell>
          <cell r="B1011" t="str">
            <v>TORONTO HYDRO-ELECTRIC SYSTEM LIMITED</v>
          </cell>
          <cell r="D1011">
            <v>-4809570</v>
          </cell>
        </row>
        <row r="1012">
          <cell r="A1012" t="str">
            <v>HYDRO-ELECTRIC COMMISSION OF THE CITY OF TORONTO - NORTH YORK OFFICE</v>
          </cell>
          <cell r="B1012" t="str">
            <v>TORONTO HYDRO-ELECTRIC SYSTEM LIMITED</v>
          </cell>
          <cell r="D1012">
            <v>-5644332</v>
          </cell>
        </row>
        <row r="1013">
          <cell r="A1013" t="str">
            <v>HYDRO-ELECTRIC COMMISSION OF THE CITY OF TORONTO - SCARBOROUGH OFFICE</v>
          </cell>
          <cell r="B1013" t="str">
            <v>TORONTO HYDRO-ELECTRIC SYSTEM LIMITED</v>
          </cell>
          <cell r="D1013">
            <v>-11302126</v>
          </cell>
        </row>
        <row r="1014">
          <cell r="A1014" t="str">
            <v>HYDRO-ELECTRIC COMMISSION OF THE CITY OF TORONTO - TORONTO OFFICE</v>
          </cell>
          <cell r="B1014" t="str">
            <v>TORONTO HYDRO-ELECTRIC SYSTEM LIMITED</v>
          </cell>
          <cell r="D1014">
            <v>-5379481</v>
          </cell>
        </row>
        <row r="1015">
          <cell r="A1015" t="str">
            <v>HYDRO-ELECTRIC COMMISSION OF THE CITY OF TORONTO - YORK OFFICE</v>
          </cell>
          <cell r="B1015" t="str">
            <v>TORONTO HYDRO-ELECTRIC SYSTEM LIMITED</v>
          </cell>
          <cell r="D1015">
            <v>-65062</v>
          </cell>
        </row>
        <row r="1016">
          <cell r="A1016" t="str">
            <v>HYDRO-ELECTRIC COMMISSION OF THE TOWN OF BOTHWELL</v>
          </cell>
          <cell r="B1016" t="str">
            <v>CHATHAM-KENT HYDRO INC.</v>
          </cell>
          <cell r="D1016">
            <v>-7508</v>
          </cell>
        </row>
        <row r="1017">
          <cell r="A1017" t="str">
            <v>HYDRO-ELECTRIC COMMISSION OF THE TOWN OF BRACEBRIDGE</v>
          </cell>
          <cell r="B1017" t="str">
            <v>LAKELAND POWER DISTRIBUTION LTD.</v>
          </cell>
          <cell r="D1017">
            <v>-28516</v>
          </cell>
        </row>
        <row r="1018">
          <cell r="A1018" t="str">
            <v>HYDRO-ELECTRIC COMMISSION OF THE TOWN OF CACHE BAY</v>
          </cell>
          <cell r="B1018" t="str">
            <v>GREATER SUDBURY HYDRO INC.</v>
          </cell>
          <cell r="D1018">
            <v>-2373</v>
          </cell>
        </row>
        <row r="1019">
          <cell r="A1019" t="str">
            <v>HYDRO-ELECTRIC COMMISSION OF THE TOWN OF HARRISTON</v>
          </cell>
          <cell r="B1019" t="str">
            <v>WESTARIO POWER INC.</v>
          </cell>
          <cell r="D1019">
            <v>-19398</v>
          </cell>
        </row>
        <row r="1020">
          <cell r="A1020" t="str">
            <v>HYDRO-ELECTRIC COMMISSION OF THE TOWN OF HARROW</v>
          </cell>
          <cell r="B1020" t="str">
            <v>E.L.K. ENERGY INC.</v>
          </cell>
          <cell r="D1020">
            <v>-179669</v>
          </cell>
        </row>
        <row r="1021">
          <cell r="A1021" t="str">
            <v>HYDRO-ELECTRIC COMMISSION OF THE TOWN OF LASALLE</v>
          </cell>
          <cell r="B1021" t="str">
            <v>ESSEX POWERLINES CORPORATION</v>
          </cell>
          <cell r="D1021">
            <v>-195418</v>
          </cell>
        </row>
        <row r="1022">
          <cell r="A1022" t="str">
            <v>HYDRO-ELECTRIC COMMISSION OF THE TOWN OF PORT ELGIN</v>
          </cell>
          <cell r="B1022" t="str">
            <v>WESTARIO POWER INC.</v>
          </cell>
          <cell r="D1022">
            <v>-712701</v>
          </cell>
        </row>
        <row r="1023">
          <cell r="A1023" t="str">
            <v>HYDRO-ELECTRIC COMMISSION OF THE TOWN OF STAYNER</v>
          </cell>
          <cell r="B1023" t="str">
            <v>COLLUS POWER CORP.</v>
          </cell>
          <cell r="D1023">
            <v>-6815</v>
          </cell>
        </row>
        <row r="1024">
          <cell r="A1024" t="str">
            <v>HYDRO-ELECTRIC COMMISSION OF THE TOWN OF STURGEON FALLS</v>
          </cell>
          <cell r="B1024" t="str">
            <v>GREATER SUDBURY HYDRO INC.</v>
          </cell>
          <cell r="D1024">
            <v>-3460</v>
          </cell>
        </row>
        <row r="1025">
          <cell r="A1025" t="str">
            <v>HYDRO-ELECTRIC COMMISSION OF THE TOWN OF VANKLEEK HILL</v>
          </cell>
          <cell r="B1025" t="str">
            <v>HYDRO ONE NETWORKS INC.</v>
          </cell>
          <cell r="D1025">
            <v>-64435</v>
          </cell>
        </row>
        <row r="1026">
          <cell r="A1026" t="str">
            <v>HYDRO-ELECTRIC COMMISSION OF THE TOWN OF WALLACEBURG</v>
          </cell>
          <cell r="B1026" t="str">
            <v>CHATHAM-KENT HYDRO INC.</v>
          </cell>
          <cell r="D1026">
            <v>-210055</v>
          </cell>
        </row>
        <row r="1027">
          <cell r="A1027" t="str">
            <v>HYDRO-ELECTRIC COMMISSION OF THE TOWN OF WASAGA BEACH</v>
          </cell>
          <cell r="B1027" t="str">
            <v>WASAGA DISTRIBUTION INC.</v>
          </cell>
          <cell r="D1027">
            <v>-138457</v>
          </cell>
        </row>
        <row r="1028">
          <cell r="A1028" t="str">
            <v>HYDRO-ELECTRIC COMMISSION OF THE TOWN OF WEBBWOOD</v>
          </cell>
          <cell r="B1028" t="str">
            <v>ESPANOLA REGIONAL HYDRO DISTRIBUTION CORPORATION</v>
          </cell>
          <cell r="D1028">
            <v>-2162</v>
          </cell>
        </row>
        <row r="1029">
          <cell r="A1029" t="str">
            <v>HYDRO-ELECTRIC COMMISSION OF THE TOWN OF WIARTON</v>
          </cell>
          <cell r="B1029" t="str">
            <v>HYDRO ONE NETWORKS INC.</v>
          </cell>
          <cell r="D1029">
            <v>-12430</v>
          </cell>
        </row>
        <row r="1030">
          <cell r="A1030" t="str">
            <v>HYDRO-ELECTRIC COMMISSION OF THE TOWNSHIP OF BRANTFORD</v>
          </cell>
          <cell r="B1030" t="str">
            <v>BRANT COUNTY POWER INC.</v>
          </cell>
          <cell r="D1030">
            <v>-234847</v>
          </cell>
        </row>
        <row r="1031">
          <cell r="A1031" t="str">
            <v>HYDRO-ELECTRIC COMMISSION OF THE TOWNSHIP OF ESSA</v>
          </cell>
          <cell r="B1031" t="str">
            <v>POWERSTREAM INC.</v>
          </cell>
          <cell r="D1031">
            <v>-7200</v>
          </cell>
        </row>
        <row r="1032">
          <cell r="A1032" t="str">
            <v>HYDRO-ELECTRIC COMMISSION OF THE VILLAGE OF ALFRED</v>
          </cell>
          <cell r="B1032" t="str">
            <v>HYDRO 2000 INC.</v>
          </cell>
          <cell r="D1032">
            <v>-11969</v>
          </cell>
        </row>
        <row r="1033">
          <cell r="A1033" t="str">
            <v>HYDRO-ELECTRIC COMMISSION OF THE VILLAGE OF CLIFFORD</v>
          </cell>
          <cell r="B1033" t="str">
            <v>WESTARIO POWER INC.</v>
          </cell>
          <cell r="D1033">
            <v>-5623</v>
          </cell>
        </row>
        <row r="1034">
          <cell r="A1034" t="str">
            <v>HYDRO-ELECTRIC COMMISSION OF THE VILLAGE OF ELORA</v>
          </cell>
          <cell r="B1034" t="str">
            <v>CENTRE WELLINGTON HYDRO LTD.</v>
          </cell>
          <cell r="D1034">
            <v>-11776</v>
          </cell>
        </row>
        <row r="1035">
          <cell r="A1035" t="str">
            <v>HYDRO-ELECTRIC COMMISSION OF THE VILLAGE OF FINCH</v>
          </cell>
          <cell r="B1035" t="str">
            <v>HYDRO ONE NETWORKS INC.</v>
          </cell>
          <cell r="D1035">
            <v>-6624</v>
          </cell>
        </row>
        <row r="1036">
          <cell r="A1036" t="str">
            <v>HYDRO-ELECTRIC COMMISSION OF THE VILLAGE OF FRANKFORD</v>
          </cell>
          <cell r="B1036" t="str">
            <v>HYDRO ONE NETWORKS INC.</v>
          </cell>
          <cell r="D1036">
            <v>-9515</v>
          </cell>
        </row>
        <row r="1037">
          <cell r="A1037" t="str">
            <v>HYDRO-ELECTRIC COMMISSION OF THE VILLAGE OF L'ORIGNAL</v>
          </cell>
          <cell r="B1037" t="str">
            <v>HYDRO ONE NETWORKS INC.</v>
          </cell>
          <cell r="D1037">
            <v>-88699</v>
          </cell>
        </row>
        <row r="1038">
          <cell r="A1038" t="str">
            <v>HYDRO-ELECTRIC COMMISSION OF THE VILLAGE OF LUCAN</v>
          </cell>
          <cell r="B1038" t="str">
            <v>HYDRO ONE NETWORKS INC.</v>
          </cell>
          <cell r="D1038">
            <v>-81993</v>
          </cell>
        </row>
        <row r="1039">
          <cell r="A1039" t="str">
            <v>HYDRO-ELECTRIC COMMISSION OF THE VILLAGE OF MORRISBURG</v>
          </cell>
          <cell r="B1039" t="str">
            <v>RIDEAU ST. LAWRENCE DISTRIBUTION INC.</v>
          </cell>
          <cell r="D1039">
            <v>-100351</v>
          </cell>
        </row>
        <row r="1040">
          <cell r="A1040" t="str">
            <v>HYDRO-ELECTRIC COMMISSION OF THE VILLAGE OF PAISLEY</v>
          </cell>
          <cell r="B1040" t="str">
            <v>HYDRO ONE NETWORKS INC.</v>
          </cell>
          <cell r="D1040">
            <v>-36754</v>
          </cell>
        </row>
        <row r="1041">
          <cell r="A1041" t="str">
            <v>HYDRO-ELECTRIC COMMISSION OF THE VILLAGE OF PLANTAGENET</v>
          </cell>
          <cell r="B1041" t="str">
            <v>HYDRO 2000 INC.</v>
          </cell>
          <cell r="D1041">
            <v>-2442</v>
          </cell>
        </row>
        <row r="1042">
          <cell r="A1042" t="str">
            <v>HYDRO-ELECTRIC COMMISSION OF THE VILLAGE OF ST. CLAIR BEACH</v>
          </cell>
          <cell r="B1042" t="str">
            <v>ESSEX POWERLINES CORPORATION</v>
          </cell>
          <cell r="D1042">
            <v>-544852</v>
          </cell>
        </row>
        <row r="1043">
          <cell r="A1043" t="str">
            <v>HYDRO-ELECTRIC COMMISSION OF THE VILLAGE OF VICTORIA HARBOUR</v>
          </cell>
          <cell r="B1043" t="str">
            <v>NEWMARKET-TAY POWER DISTRIBUTION LTD.</v>
          </cell>
          <cell r="D1043">
            <v>-9338</v>
          </cell>
        </row>
        <row r="1044">
          <cell r="A1044" t="str">
            <v>INGERSOLL PUBLIC UTILITY COMMISSION</v>
          </cell>
          <cell r="B1044" t="str">
            <v>ERIE THAMES POWERLINES CORPORATION</v>
          </cell>
          <cell r="D1044">
            <v>-123199</v>
          </cell>
        </row>
        <row r="1045">
          <cell r="A1045" t="str">
            <v>INNISFIL HYDRO DISTRIBUTION SYSTEMS LIMITED</v>
          </cell>
          <cell r="B1045" t="str">
            <v>INNISFIL HYDRO DISTRIBUTION SYSTEMS LIMITED</v>
          </cell>
          <cell r="D1045">
            <v>-46807</v>
          </cell>
        </row>
        <row r="1046">
          <cell r="A1046" t="str">
            <v>KENORA HYDRO ELECTRIC CORPORATION LTD.</v>
          </cell>
          <cell r="B1046" t="str">
            <v>KENORA HYDRO ELECTRIC CORPORATION LTD.</v>
          </cell>
          <cell r="D1046">
            <v>-52588</v>
          </cell>
        </row>
        <row r="1047">
          <cell r="A1047" t="str">
            <v>KILLALOE HYDRO ELECTRIC COMMISSION</v>
          </cell>
          <cell r="B1047" t="str">
            <v>OTTAWA RIVER POWER CORPORATION</v>
          </cell>
          <cell r="D1047">
            <v>-5864</v>
          </cell>
        </row>
        <row r="1048">
          <cell r="A1048" t="str">
            <v>KINCARDINE HYDRO ELECTRIC COMMISSION</v>
          </cell>
          <cell r="B1048" t="str">
            <v>WESTARIO POWER INC.</v>
          </cell>
          <cell r="D1048">
            <v>-610241</v>
          </cell>
        </row>
        <row r="1049">
          <cell r="A1049" t="str">
            <v>KINGSTON ELECTRICITY DISTRIBUTION LIMITED</v>
          </cell>
          <cell r="B1049" t="str">
            <v>KINGSTON ELECTRICITY DISTRIBUTION LIMITED</v>
          </cell>
          <cell r="D1049">
            <v>-91585</v>
          </cell>
        </row>
        <row r="1050">
          <cell r="B1050" t="str">
            <v>KINGSTON HYDRO CORPORATION</v>
          </cell>
          <cell r="D1050">
            <v>-91585</v>
          </cell>
        </row>
        <row r="1051">
          <cell r="A1051" t="str">
            <v>KINGSVILLE PUBLIC UTILITY COMMISSION</v>
          </cell>
          <cell r="B1051" t="str">
            <v>E.L.K. ENERGY INC.</v>
          </cell>
          <cell r="D1051">
            <v>-252323</v>
          </cell>
        </row>
        <row r="1052">
          <cell r="A1052" t="str">
            <v>KIRKFIELD HYDRO ELECTRIC SYSTEM</v>
          </cell>
          <cell r="B1052" t="str">
            <v>HYDRO ONE NETWORKS INC.</v>
          </cell>
          <cell r="D1052">
            <v>-10027</v>
          </cell>
        </row>
        <row r="1053">
          <cell r="A1053" t="str">
            <v>KITCHENER-WILMOT HYDRO INC.</v>
          </cell>
          <cell r="B1053" t="str">
            <v>KITCHENER-WILMOT HYDRO INC.</v>
          </cell>
          <cell r="D1053">
            <v>-2341206</v>
          </cell>
        </row>
        <row r="1054">
          <cell r="A1054" t="str">
            <v>LAKEFIELD DISTRIBUTION INCORPORATED</v>
          </cell>
          <cell r="B1054" t="str">
            <v>PETERBOROUGH DISTRIBUTION INCORPORATED</v>
          </cell>
          <cell r="D1054">
            <v>-95910</v>
          </cell>
        </row>
        <row r="1055">
          <cell r="A1055" t="str">
            <v>LAKESHORE TOWNSHIP HEC</v>
          </cell>
          <cell r="B1055" t="str">
            <v>E.L.K. ENERGY INC.</v>
          </cell>
          <cell r="D1055">
            <v>-222757</v>
          </cell>
        </row>
        <row r="1056">
          <cell r="A1056" t="str">
            <v>LANARK HIGHLANDS PUBLIC UTILITIES COMMISSION</v>
          </cell>
          <cell r="B1056" t="str">
            <v>HYDRO ONE NETWORKS INC.</v>
          </cell>
          <cell r="D1056">
            <v>-7179</v>
          </cell>
        </row>
        <row r="1057">
          <cell r="A1057" t="str">
            <v>LARDER LAKE ELECTRIC COMPANY</v>
          </cell>
          <cell r="B1057" t="str">
            <v>HYDRO ONE NETWORKS INC.</v>
          </cell>
          <cell r="D1057">
            <v>-7045</v>
          </cell>
        </row>
        <row r="1058">
          <cell r="A1058" t="str">
            <v>LATCHFORD HYDRO ELECTRIC</v>
          </cell>
          <cell r="B1058" t="str">
            <v>HYDRO ONE NETWORKS INC.</v>
          </cell>
          <cell r="D1058">
            <v>-6945</v>
          </cell>
        </row>
        <row r="1059">
          <cell r="A1059" t="str">
            <v>LINCOLN HYDRO-ELECTRIC COMMISSION</v>
          </cell>
          <cell r="B1059" t="str">
            <v>NIAGARA PENINSULA ENERGY INC.</v>
          </cell>
          <cell r="D1059">
            <v>-91083</v>
          </cell>
        </row>
        <row r="1060">
          <cell r="A1060" t="str">
            <v>LINDSAY HYDRO-ELECTRIC SYSTEM</v>
          </cell>
          <cell r="B1060" t="str">
            <v>HYDRO ONE NETWORKS INC.</v>
          </cell>
          <cell r="D1060">
            <v>-202013</v>
          </cell>
        </row>
        <row r="1061">
          <cell r="A1061" t="str">
            <v>LONDON HYDRO UTILITIES SERVICES INC.</v>
          </cell>
          <cell r="B1061" t="str">
            <v>LONDON HYDRO INC.</v>
          </cell>
          <cell r="D1061">
            <v>-6893891</v>
          </cell>
        </row>
        <row r="1062">
          <cell r="A1062" t="str">
            <v>MALAHIDE UTILITY COMMISSION</v>
          </cell>
          <cell r="B1062" t="str">
            <v>HYDRO ONE NETWORKS INC.</v>
          </cell>
          <cell r="D1062">
            <v>-3029</v>
          </cell>
        </row>
        <row r="1063">
          <cell r="A1063" t="str">
            <v>MAPLETON HYDRO ELECTRIC COMMISSION</v>
          </cell>
          <cell r="B1063" t="str">
            <v>HYDRO ONE NETWORKS INC.</v>
          </cell>
          <cell r="D1063">
            <v>-2741</v>
          </cell>
        </row>
        <row r="1064">
          <cell r="A1064" t="str">
            <v>MARKDALE HYDRO SYSTEM</v>
          </cell>
          <cell r="B1064" t="str">
            <v>HYDRO ONE NETWORKS INC.</v>
          </cell>
          <cell r="D1064">
            <v>-18412</v>
          </cell>
        </row>
        <row r="1065">
          <cell r="A1065" t="str">
            <v>MARKHAM HYDRO DISTRIBUTION INC.</v>
          </cell>
          <cell r="B1065" t="str">
            <v>POWERSTREAM INC.</v>
          </cell>
          <cell r="D1065">
            <v>-3424963</v>
          </cell>
        </row>
        <row r="1066">
          <cell r="A1066" t="str">
            <v>MARMORA HYDRO COMMISSION</v>
          </cell>
          <cell r="B1066" t="str">
            <v>HYDRO ONE NETWORKS INC.</v>
          </cell>
          <cell r="D1066">
            <v>-21445</v>
          </cell>
        </row>
        <row r="1067">
          <cell r="A1067" t="str">
            <v>MARTINTOWN HYDRO SYSTEM</v>
          </cell>
          <cell r="B1067" t="str">
            <v>HYDRO ONE NETWORKS INC.</v>
          </cell>
          <cell r="D1067">
            <v>-843</v>
          </cell>
        </row>
        <row r="1068">
          <cell r="A1068" t="str">
            <v>MIDLAND POWER UTILITY CORPORATION</v>
          </cell>
          <cell r="B1068" t="str">
            <v>MIDLAND POWER UTILITY CORPORATION</v>
          </cell>
          <cell r="D1068">
            <v>-26525</v>
          </cell>
        </row>
        <row r="1069">
          <cell r="A1069" t="str">
            <v>MILDMAY HYDRO-ELECTRIC COMMISSION</v>
          </cell>
          <cell r="B1069" t="str">
            <v>WESTARIO POWER INC.</v>
          </cell>
          <cell r="D1069">
            <v>-3976</v>
          </cell>
        </row>
        <row r="1070">
          <cell r="A1070" t="str">
            <v>MILTON HYDRO DISTRIBUTION INC.</v>
          </cell>
          <cell r="B1070" t="str">
            <v>MILTON HYDRO DISTRIBUTION INC.</v>
          </cell>
          <cell r="D1070">
            <v>-1932501</v>
          </cell>
        </row>
        <row r="1071">
          <cell r="A1071" t="str">
            <v>MISSISSIPPI MILLS PUBLIC UTILITIES COMMISSION</v>
          </cell>
          <cell r="B1071" t="str">
            <v>OTTAWA RIVER POWER CORPORATION</v>
          </cell>
          <cell r="D1071">
            <v>-40818</v>
          </cell>
        </row>
        <row r="1072">
          <cell r="A1072" t="str">
            <v>NANTICOKE HYDRO ELECTRIC COMMISSION</v>
          </cell>
          <cell r="B1072" t="str">
            <v>HALDIMAND COUNTY HYDRO INC.</v>
          </cell>
          <cell r="D1072">
            <v>-401779</v>
          </cell>
        </row>
        <row r="1073">
          <cell r="A1073" t="str">
            <v>NAPANEE HYDRO-ELECTRIC COMMISSION</v>
          </cell>
          <cell r="B1073" t="str">
            <v>HYDRO ONE NETWORKS INC.</v>
          </cell>
          <cell r="D1073">
            <v>-38335</v>
          </cell>
        </row>
        <row r="1074">
          <cell r="A1074" t="str">
            <v>NEPEAN HYDRO ELECTRIC COMMISSION</v>
          </cell>
          <cell r="B1074" t="str">
            <v>HYDRO OTTAWA LIMITED</v>
          </cell>
          <cell r="D1074">
            <v>-3913299</v>
          </cell>
        </row>
        <row r="1075">
          <cell r="A1075" t="str">
            <v>NEW TECUMSETH HYDRO</v>
          </cell>
          <cell r="B1075" t="str">
            <v>POWERSTREAM INC.</v>
          </cell>
          <cell r="D1075">
            <v>-177928</v>
          </cell>
        </row>
        <row r="1076">
          <cell r="A1076" t="str">
            <v>NEWBURY POWER INC.</v>
          </cell>
          <cell r="B1076" t="str">
            <v>MIDDLESEX POWER DISTRIBUTION CORPORATION</v>
          </cell>
          <cell r="D1076">
            <v>-3415</v>
          </cell>
        </row>
        <row r="1077">
          <cell r="A1077" t="str">
            <v>NEWMARKET HYDRO LTD.</v>
          </cell>
          <cell r="B1077" t="str">
            <v>NEWMARKET-TAY POWER DISTRIBUTION LTD.</v>
          </cell>
          <cell r="D1077">
            <v>-1766340</v>
          </cell>
        </row>
        <row r="1078">
          <cell r="A1078" t="str">
            <v>NIAGARA FALLS HYDRO INC.</v>
          </cell>
          <cell r="B1078" t="str">
            <v>NIAGARA PENINSULA ENERGY INC.</v>
          </cell>
          <cell r="D1078">
            <v>-1629285</v>
          </cell>
        </row>
        <row r="1079">
          <cell r="A1079" t="str">
            <v>NIAGARA-ON-THE-LAKE HYDRO INC.</v>
          </cell>
          <cell r="B1079" t="str">
            <v>NIAGARA-ON-THE-LAKE HYDRO INC.</v>
          </cell>
          <cell r="D1079">
            <v>-185586</v>
          </cell>
        </row>
        <row r="1080">
          <cell r="A1080" t="str">
            <v>NICKEL CENTRE HYDRO-ELECTRIC COMMISSION</v>
          </cell>
          <cell r="B1080" t="str">
            <v>GREATER SUDBURY HYDRO INC.</v>
          </cell>
          <cell r="D1080">
            <v>-12457</v>
          </cell>
        </row>
        <row r="1081">
          <cell r="A1081" t="str">
            <v>NIPIGON HYDRO ELECTRIC COMMISSION</v>
          </cell>
          <cell r="B1081" t="str">
            <v>HYDRO ONE NETWORKS INC.</v>
          </cell>
          <cell r="D1081">
            <v>-16664</v>
          </cell>
        </row>
        <row r="1082">
          <cell r="A1082" t="str">
            <v>NORFOLK POWER DISTRIBUTION INC.</v>
          </cell>
          <cell r="B1082" t="str">
            <v>NORFOLK POWER DISTRIBUTION INC.</v>
          </cell>
          <cell r="D1082">
            <v>-31602</v>
          </cell>
        </row>
        <row r="1083">
          <cell r="A1083" t="str">
            <v>NORTH BAY HYDRO DISTRIBUTION LIMITED</v>
          </cell>
          <cell r="B1083" t="str">
            <v>NORTH BAY HYDRO DISTRIBUTION LIMITED</v>
          </cell>
          <cell r="D1083">
            <v>-366446</v>
          </cell>
        </row>
        <row r="1084">
          <cell r="A1084" t="str">
            <v>NORTH GRENVILLE HYDRO-ELECTRIC COMMISSION</v>
          </cell>
          <cell r="B1084" t="str">
            <v>HYDRO ONE NETWORKS INC.</v>
          </cell>
          <cell r="D1084">
            <v>-4401</v>
          </cell>
        </row>
        <row r="1085">
          <cell r="A1085" t="str">
            <v>NORTH PERTH UTILITY COMMISSION</v>
          </cell>
          <cell r="B1085" t="str">
            <v>HYDRO ONE NETWORKS INC.</v>
          </cell>
          <cell r="D1085">
            <v>-109179</v>
          </cell>
        </row>
        <row r="1086">
          <cell r="A1086" t="str">
            <v>NORWICH PUBLIC UTILITY COMMISSION</v>
          </cell>
          <cell r="B1086" t="str">
            <v>ERIE THAMES POWERLINES CORPORATION</v>
          </cell>
          <cell r="D1086">
            <v>-61495</v>
          </cell>
        </row>
        <row r="1087">
          <cell r="A1087" t="str">
            <v>OAKVILLE HYDRO ELECTRICITY DISTRIBUTION INC.</v>
          </cell>
          <cell r="B1087" t="str">
            <v>OAKVILLE HYDRO ELECTRICITY DISTRIBUTION INC.</v>
          </cell>
          <cell r="D1087">
            <v>-6005524</v>
          </cell>
        </row>
        <row r="1088">
          <cell r="A1088" t="str">
            <v>OIL SPRINGS HYDRO ELECTRIC COMMISSION</v>
          </cell>
          <cell r="B1088" t="str">
            <v>BLUEWATER POWER DISTRIBUTION CORPORATION</v>
          </cell>
          <cell r="D1088">
            <v>-5065</v>
          </cell>
        </row>
        <row r="1089">
          <cell r="A1089" t="str">
            <v>ORANGEVILLE HYDRO LIMITED</v>
          </cell>
          <cell r="B1089" t="str">
            <v>ORANGEVILLE HYDRO LIMITED</v>
          </cell>
          <cell r="D1089">
            <v>-919210</v>
          </cell>
        </row>
        <row r="1090">
          <cell r="A1090" t="str">
            <v>ORILLIA POWER DISTRIBUTION CORPORATION</v>
          </cell>
          <cell r="B1090" t="str">
            <v>ORILLIA POWER DISTRIBUTION CORPORATION</v>
          </cell>
          <cell r="D1090">
            <v>-461777</v>
          </cell>
        </row>
        <row r="1091">
          <cell r="A1091" t="str">
            <v>OSHAWA PUC NETWORKS INC.</v>
          </cell>
          <cell r="B1091" t="str">
            <v>OSHAWA PUC NETWORKS INC.</v>
          </cell>
          <cell r="D1091">
            <v>-2854490</v>
          </cell>
        </row>
        <row r="1092">
          <cell r="A1092" t="str">
            <v>PARKHILL P.U.C.</v>
          </cell>
          <cell r="B1092" t="str">
            <v>MIDDLESEX POWER DISTRIBUTION CORPORATION</v>
          </cell>
          <cell r="D1092">
            <v>-22663</v>
          </cell>
        </row>
        <row r="1093">
          <cell r="A1093" t="str">
            <v>PARRY SOUND POWER CORPORATION</v>
          </cell>
          <cell r="B1093" t="str">
            <v>PARRY SOUND POWER CORPORATION</v>
          </cell>
          <cell r="D1093">
            <v>-38660</v>
          </cell>
        </row>
        <row r="1094">
          <cell r="A1094" t="str">
            <v>PELHAM HYDRO-ELECTRIC COMMISSION</v>
          </cell>
          <cell r="B1094" t="str">
            <v>NIAGARA PENINSULA ENERGY INC.</v>
          </cell>
          <cell r="D1094">
            <v>-52420</v>
          </cell>
        </row>
        <row r="1095">
          <cell r="A1095" t="str">
            <v>PERTH EAST HYDRO ELECTRIC COMMISSION</v>
          </cell>
          <cell r="B1095" t="str">
            <v>HYDRO ONE NETWORKS INC.</v>
          </cell>
          <cell r="D1095">
            <v>-23746</v>
          </cell>
        </row>
        <row r="1096">
          <cell r="A1096" t="str">
            <v>PETERBOROUGH UTILITIES COMMISSION</v>
          </cell>
          <cell r="B1096" t="str">
            <v>PETERBOROUGH DISTRIBUTION INCORPORATED</v>
          </cell>
          <cell r="D1096">
            <v>-1184532</v>
          </cell>
        </row>
        <row r="1097">
          <cell r="A1097" t="str">
            <v>PICKERING HYDRO-ELECTRIC COMMISSION</v>
          </cell>
          <cell r="B1097" t="str">
            <v>VERIDIAN CONNECTIONS INC.</v>
          </cell>
          <cell r="D1097">
            <v>-708917</v>
          </cell>
        </row>
        <row r="1098">
          <cell r="A1098" t="str">
            <v>POLICE VILLAGE OF APPLE HILL HYDRO SYSTEM</v>
          </cell>
          <cell r="B1098" t="str">
            <v>HYDRO ONE NETWORKS INC.</v>
          </cell>
          <cell r="D1098">
            <v>-698</v>
          </cell>
        </row>
        <row r="1099">
          <cell r="A1099" t="str">
            <v>POLICE VILLAGE OF AVONMORE HYDRO SYSTEM</v>
          </cell>
          <cell r="B1099" t="str">
            <v>HYDRO ONE NETWORKS INC.</v>
          </cell>
          <cell r="D1099">
            <v>-2588</v>
          </cell>
        </row>
        <row r="1100">
          <cell r="A1100" t="str">
            <v>POLICE VILLAGE OF COMBER HYDRO SYSTEM</v>
          </cell>
          <cell r="B1100" t="str">
            <v>E.L.K. ENERGY INC.</v>
          </cell>
          <cell r="D1100">
            <v>-31005</v>
          </cell>
        </row>
        <row r="1101">
          <cell r="A1101" t="str">
            <v>POLICE VILLAGE OF DUBLIN HYDRO SYSTEM</v>
          </cell>
          <cell r="B1101" t="str">
            <v>ERIE THAMES POWERLINES CORPORATION</v>
          </cell>
          <cell r="D1101">
            <v>-1945</v>
          </cell>
        </row>
        <row r="1102">
          <cell r="A1102" t="str">
            <v>POLICE VILLAGE OF GRANTON HYDRO SYSTEM</v>
          </cell>
          <cell r="B1102" t="str">
            <v>HYDRO ONE NETWORKS INC.</v>
          </cell>
          <cell r="D1102">
            <v>-42896</v>
          </cell>
        </row>
        <row r="1103">
          <cell r="A1103" t="str">
            <v>POLICE VILLAGE OF MERLIN HYDRO SYSTEM</v>
          </cell>
          <cell r="B1103" t="str">
            <v>CHATHAM-KENT HYDRO INC.</v>
          </cell>
          <cell r="D1103">
            <v>-24071</v>
          </cell>
        </row>
        <row r="1104">
          <cell r="A1104" t="str">
            <v>POLICE VILLAGE OF MOOREFIELD HYDRO SYSTEM</v>
          </cell>
          <cell r="B1104" t="str">
            <v>HYDRO ONE NETWORKS INC.</v>
          </cell>
          <cell r="D1104">
            <v>-99</v>
          </cell>
        </row>
        <row r="1105">
          <cell r="A1105" t="str">
            <v>POLICE VILLAGE OF MOUNT BRYDGES HYDRO SYSTEM</v>
          </cell>
          <cell r="B1105" t="str">
            <v>MIDDLESEX POWER DISTRIBUTION CORPORATION</v>
          </cell>
          <cell r="D1105">
            <v>-27561</v>
          </cell>
        </row>
        <row r="1106">
          <cell r="A1106" t="str">
            <v>POLICE VILLAGE OF PRICEVILLE HYDRO SYSTEM</v>
          </cell>
          <cell r="B1106" t="str">
            <v>HYDRO ONE NETWORKS INC.</v>
          </cell>
          <cell r="D1106">
            <v>-2111</v>
          </cell>
        </row>
        <row r="1107">
          <cell r="A1107" t="str">
            <v>POLICE VILLAGE OF RUSSELL HYDRO ELECTRIC SYSTEM</v>
          </cell>
          <cell r="B1107" t="str">
            <v>HYDRO ONE NETWORKS INC.</v>
          </cell>
          <cell r="D1107">
            <v>-6098</v>
          </cell>
        </row>
        <row r="1108">
          <cell r="A1108" t="str">
            <v>PORT COLBORNE HYDRO INC.</v>
          </cell>
          <cell r="B1108" t="str">
            <v>CANADIAN NIAGARA POWER INC.</v>
          </cell>
          <cell r="D1108">
            <v>-48570</v>
          </cell>
        </row>
        <row r="1109">
          <cell r="A1109" t="str">
            <v>PORT HOPE HYDRO</v>
          </cell>
          <cell r="B1109" t="str">
            <v>VERIDIAN CONNECTIONS INC.</v>
          </cell>
          <cell r="D1109">
            <v>-515719</v>
          </cell>
        </row>
        <row r="1110">
          <cell r="A1110" t="str">
            <v>PRESCOTT PUBLIC UTILITIES COMMISSION</v>
          </cell>
          <cell r="B1110" t="str">
            <v>RIDEAU ST. LAWRENCE DISTRIBUTION INC.</v>
          </cell>
          <cell r="D1110">
            <v>-33640</v>
          </cell>
        </row>
        <row r="1111">
          <cell r="A1111" t="str">
            <v>PUBLIC UTILITIES COMMISSION OF CHATHAM-KENT</v>
          </cell>
          <cell r="B1111" t="str">
            <v>CHATHAM-KENT HYDRO INC.</v>
          </cell>
          <cell r="D1111">
            <v>-931984</v>
          </cell>
        </row>
        <row r="1112">
          <cell r="A1112" t="str">
            <v>PUBLIC UTILITIES COMMISSION OF THE CITY OF BARRIE</v>
          </cell>
          <cell r="B1112" t="str">
            <v>POWERSTREAM INC.</v>
          </cell>
          <cell r="D1112">
            <v>-3573120</v>
          </cell>
        </row>
        <row r="1113">
          <cell r="A1113" t="str">
            <v>PUBLIC UTILITIES COMMISSION OF THE CITY OF OWEN SOUND</v>
          </cell>
          <cell r="B1113" t="str">
            <v>HYDRO ONE NETWORKS INC.</v>
          </cell>
          <cell r="D1113">
            <v>-172860</v>
          </cell>
        </row>
        <row r="1114">
          <cell r="A1114" t="str">
            <v>PUBLIC UTILITIES COMMISSION OF THE CITY OF TRENTON</v>
          </cell>
          <cell r="B1114" t="str">
            <v>HYDRO ONE NETWORKS INC.</v>
          </cell>
          <cell r="D1114">
            <v>-785703</v>
          </cell>
        </row>
        <row r="1115">
          <cell r="A1115" t="str">
            <v>PUBLIC UTILITIES COMMISSION OF THE CORPORATION OF THE TOWNSHIP OF MAGNETAWAN</v>
          </cell>
          <cell r="B1115" t="str">
            <v>LAKELAND POWER DISTRIBUTION LTD.</v>
          </cell>
          <cell r="D1115">
            <v>-26307</v>
          </cell>
        </row>
        <row r="1116">
          <cell r="A1116" t="str">
            <v>PUBLIC UTILITIES COMMISSION OF THE TOWN OF ALEXANDRIA</v>
          </cell>
          <cell r="B1116" t="str">
            <v>HYDRO ONE NETWORKS INC.</v>
          </cell>
          <cell r="D1116">
            <v>-15360</v>
          </cell>
        </row>
        <row r="1117">
          <cell r="A1117" t="str">
            <v>PUBLIC UTILITIES COMMISSION OF THE TOWN OF BLENHEIM</v>
          </cell>
          <cell r="B1117" t="str">
            <v>CHATHAM-KENT HYDRO INC.</v>
          </cell>
          <cell r="D1117">
            <v>-25316</v>
          </cell>
        </row>
        <row r="1118">
          <cell r="A1118" t="str">
            <v>PUBLIC UTILITIES COMMISSION OF THE TOWN OF CAMPBELLFORD</v>
          </cell>
          <cell r="B1118" t="str">
            <v>HYDRO ONE NETWORKS INC.</v>
          </cell>
          <cell r="D1118">
            <v>-32228</v>
          </cell>
        </row>
        <row r="1119">
          <cell r="A1119" t="str">
            <v>PUBLIC UTILITIES COMMISSION OF THE TOWN OF CHESLEY</v>
          </cell>
          <cell r="B1119" t="str">
            <v>HYDRO ONE NETWORKS INC.</v>
          </cell>
          <cell r="D1119">
            <v>-16267</v>
          </cell>
        </row>
        <row r="1120">
          <cell r="A1120" t="str">
            <v>PUBLIC UTILITIES COMMISSION OF THE TOWN OF COBOURG</v>
          </cell>
          <cell r="B1120" t="str">
            <v>LAKEFRONT UTILITIES INC.</v>
          </cell>
          <cell r="D1120">
            <v>-14001</v>
          </cell>
        </row>
        <row r="1121">
          <cell r="A1121" t="str">
            <v>PUBLIC UTILITIES COMMISSION OF THE TOWN OF FERGUS</v>
          </cell>
          <cell r="B1121" t="str">
            <v>CENTRE WELLINGTON HYDRO LTD.</v>
          </cell>
          <cell r="D1121">
            <v>-52302</v>
          </cell>
        </row>
        <row r="1122">
          <cell r="A1122" t="str">
            <v>PUBLIC UTILITIES COMMISSION OF THE TOWN OF GODERICH</v>
          </cell>
          <cell r="B1122" t="str">
            <v>WEST COAST HURON ENERGY INC.</v>
          </cell>
          <cell r="D1122">
            <v>-143766</v>
          </cell>
        </row>
        <row r="1123">
          <cell r="A1123" t="str">
            <v>PUBLIC UTILITIES COMMISSION OF THE TOWN OF MASSEY</v>
          </cell>
          <cell r="B1123" t="str">
            <v>ESPANOLA REGIONAL HYDRO DISTRIBUTION CORPORATION</v>
          </cell>
          <cell r="D1123">
            <v>-10397</v>
          </cell>
        </row>
        <row r="1124">
          <cell r="A1124" t="str">
            <v>PUBLIC UTILITIES COMMISSION OF THE TOWN OF MEAFORD</v>
          </cell>
          <cell r="B1124" t="str">
            <v>HYDRO ONE NETWORKS INC.</v>
          </cell>
          <cell r="D1124">
            <v>-107901</v>
          </cell>
        </row>
        <row r="1125">
          <cell r="A1125" t="str">
            <v>PUBLIC UTILITIES COMMISSION OF THE TOWN OF MITCHELL</v>
          </cell>
          <cell r="B1125" t="str">
            <v>ERIE THAMES POWERLINES CORPORATION</v>
          </cell>
          <cell r="D1125">
            <v>-48613</v>
          </cell>
        </row>
        <row r="1126">
          <cell r="A1126" t="str">
            <v>PUBLIC UTILITIES COMMISSION OF THE TOWN OF MOUNT FOREST</v>
          </cell>
          <cell r="B1126" t="str">
            <v>WELLINGTON NORTH POWER INC.</v>
          </cell>
          <cell r="D1126">
            <v>-26398</v>
          </cell>
        </row>
        <row r="1127">
          <cell r="A1127" t="str">
            <v>PUBLIC UTILITIES COMMISSION OF THE TOWN OF PALMERSTON</v>
          </cell>
          <cell r="B1127" t="str">
            <v>WESTARIO POWER INC.</v>
          </cell>
          <cell r="D1127">
            <v>-30315</v>
          </cell>
        </row>
        <row r="1128">
          <cell r="A1128" t="str">
            <v>PUBLIC UTILITIES COMMISSION OF THE TOWN OF PARIS</v>
          </cell>
          <cell r="B1128" t="str">
            <v>BRANT COUNTY POWER INC.</v>
          </cell>
          <cell r="D1128">
            <v>-262478</v>
          </cell>
        </row>
        <row r="1129">
          <cell r="A1129" t="str">
            <v>PUBLIC UTILITIES COMMISSION OF THE TOWN OF PICTON</v>
          </cell>
          <cell r="B1129" t="str">
            <v>HYDRO ONE NETWORKS INC.</v>
          </cell>
          <cell r="D1129">
            <v>-23971</v>
          </cell>
        </row>
        <row r="1130">
          <cell r="A1130" t="str">
            <v>PUBLIC UTILITIES COMMISSION OF THE TOWN OF RIDGETOWN</v>
          </cell>
          <cell r="B1130" t="str">
            <v>CHATHAM-KENT HYDRO INC.</v>
          </cell>
          <cell r="D1130">
            <v>-35371</v>
          </cell>
        </row>
        <row r="1131">
          <cell r="A1131" t="str">
            <v>PUBLIC UTILITIES COMMISSION OF THE TOWN OF SOUTHAMPTON</v>
          </cell>
          <cell r="B1131" t="str">
            <v>WESTARIO POWER INC.</v>
          </cell>
          <cell r="D1131">
            <v>-66730</v>
          </cell>
        </row>
        <row r="1132">
          <cell r="A1132" t="str">
            <v>PUBLIC UTILITIES COMMISSION OF THE TOWN OF TECUMSEH</v>
          </cell>
          <cell r="B1132" t="str">
            <v>ESSEX POWERLINES CORPORATION</v>
          </cell>
          <cell r="D1132">
            <v>-868582</v>
          </cell>
        </row>
        <row r="1133">
          <cell r="A1133" t="str">
            <v>PUBLIC UTILITIES COMMISSION OF THE TOWN OF TILBURY</v>
          </cell>
          <cell r="B1133" t="str">
            <v>CHATHAM-KENT HYDRO INC.</v>
          </cell>
          <cell r="D1133">
            <v>-90846</v>
          </cell>
        </row>
        <row r="1134">
          <cell r="A1134" t="str">
            <v>PUBLIC UTILITIES COMMISSION OF THE TOWN OF WESTMINSTER</v>
          </cell>
          <cell r="B1134" t="str">
            <v>LONDON HYDRO INC.</v>
          </cell>
          <cell r="D1134">
            <v>-290502</v>
          </cell>
        </row>
        <row r="1135">
          <cell r="A1135" t="str">
            <v>PUBLIC UTILITIES COMMISSION OF THE VILLAGE OF ARTHUR</v>
          </cell>
          <cell r="B1135" t="str">
            <v>WELLINGTON NORTH POWER INC.</v>
          </cell>
          <cell r="D1135">
            <v>-7242</v>
          </cell>
        </row>
        <row r="1136">
          <cell r="A1136" t="str">
            <v>PUBLIC UTILITIES COMMISSION OF THE VILLAGE OF BELMONT</v>
          </cell>
          <cell r="B1136" t="str">
            <v>ERIE THAMES POWERLINES CORPORATION</v>
          </cell>
          <cell r="D1136">
            <v>-133842</v>
          </cell>
        </row>
        <row r="1137">
          <cell r="A1137" t="str">
            <v>PUBLIC UTILITIES COMMISSION OF THE VILLAGE OF LANCASTER</v>
          </cell>
          <cell r="B1137" t="str">
            <v>HYDRO ONE NETWORKS INC.</v>
          </cell>
          <cell r="D1137">
            <v>-27168</v>
          </cell>
        </row>
        <row r="1138">
          <cell r="A1138" t="str">
            <v>PUBLIC UTILITIES COMMISSION OF THE VILLAGE OF PORT MCNICOLL</v>
          </cell>
          <cell r="B1138" t="str">
            <v>NEWMARKET-TAY POWER DISTRIBUTION LTD.</v>
          </cell>
          <cell r="D1138">
            <v>-7421</v>
          </cell>
        </row>
        <row r="1139">
          <cell r="A1139" t="str">
            <v>PUBLIC UTILITIES COMMISSION OF THE VILLAGE OF PORT STANLEY</v>
          </cell>
          <cell r="B1139" t="str">
            <v>ERIE THAMES POWERLINES CORPORATION</v>
          </cell>
          <cell r="D1139">
            <v>-4706</v>
          </cell>
        </row>
        <row r="1140">
          <cell r="A1140" t="str">
            <v>PUBLIC UTILITIES COMMISSION OF THE VILLAGE OF THAMESVILLE</v>
          </cell>
          <cell r="B1140" t="str">
            <v>CHATHAM-KENT HYDRO INC.</v>
          </cell>
          <cell r="D1140">
            <v>-4713</v>
          </cell>
        </row>
        <row r="1141">
          <cell r="A1141" t="str">
            <v>PUBLIC UTILITIES COMMISSION OF THE VILLAGE OF WESTPORT</v>
          </cell>
          <cell r="B1141" t="str">
            <v>RIDEAU ST. LAWRENCE DISTRIBUTION INC.</v>
          </cell>
          <cell r="D1141">
            <v>-564</v>
          </cell>
        </row>
        <row r="1142">
          <cell r="A1142" t="str">
            <v>PUBLIC UTILITIES COMMISSION OF THE VILLAGE OF WHEATLEY</v>
          </cell>
          <cell r="B1142" t="str">
            <v>CHATHAM-KENT HYDRO INC.</v>
          </cell>
          <cell r="D1142">
            <v>-9927</v>
          </cell>
        </row>
        <row r="1143">
          <cell r="A1143" t="str">
            <v>PUBLIC UTILITY COMMISSION OF THE VILLAGE OF WEST LORNE</v>
          </cell>
          <cell r="B1143" t="str">
            <v>HYDRO ONE NETWORKS INC.</v>
          </cell>
          <cell r="D1143">
            <v>-21813</v>
          </cell>
        </row>
        <row r="1144">
          <cell r="A1144" t="str">
            <v>PUBLIC UTILITY COMMISSION OF TOWN OF PERTH</v>
          </cell>
          <cell r="B1144" t="str">
            <v>HYDRO ONE NETWORKS INC.</v>
          </cell>
          <cell r="D1144">
            <v>-102809</v>
          </cell>
        </row>
        <row r="1145">
          <cell r="A1145" t="str">
            <v>RAINY RIVER PUBLIC UTILITIES COMMISSION</v>
          </cell>
          <cell r="B1145" t="str">
            <v>HYDRO ONE NETWORKS INC.</v>
          </cell>
          <cell r="D1145">
            <v>-21851</v>
          </cell>
        </row>
        <row r="1146">
          <cell r="A1146" t="str">
            <v>RED ROCK HYDRO</v>
          </cell>
          <cell r="B1146" t="str">
            <v>HYDRO ONE NETWORKS INC.</v>
          </cell>
          <cell r="D1146">
            <v>-9068</v>
          </cell>
        </row>
        <row r="1147">
          <cell r="A1147" t="str">
            <v>RENFREW HYDRO INC.</v>
          </cell>
          <cell r="B1147" t="str">
            <v>RENFREW HYDRO INC.</v>
          </cell>
          <cell r="D1147">
            <v>-45216</v>
          </cell>
        </row>
        <row r="1148">
          <cell r="A1148" t="str">
            <v>RICHMOND HILL HYDRO INC.</v>
          </cell>
          <cell r="B1148" t="str">
            <v>POWERSTREAM INC.</v>
          </cell>
          <cell r="D1148">
            <v>-1379841</v>
          </cell>
        </row>
        <row r="1149">
          <cell r="A1149" t="str">
            <v>RIPLEY PUBLIC UTILITIES COMMISSION</v>
          </cell>
          <cell r="B1149" t="str">
            <v>WESTARIO POWER INC.</v>
          </cell>
          <cell r="D1149">
            <v>-17351</v>
          </cell>
        </row>
        <row r="1150">
          <cell r="A1150" t="str">
            <v>ROCKLAND HYDRO ELECTRIC COMMISSION</v>
          </cell>
          <cell r="B1150" t="str">
            <v>HYDRO ONE NETWORKS INC.</v>
          </cell>
          <cell r="D1150">
            <v>-137786</v>
          </cell>
        </row>
        <row r="1151">
          <cell r="A1151" t="str">
            <v>RODNEY PUBLIC UTILITIES COMMISSION</v>
          </cell>
          <cell r="B1151" t="str">
            <v>HYDRO ONE NETWORKS INC.</v>
          </cell>
          <cell r="D1151">
            <v>-5016</v>
          </cell>
        </row>
        <row r="1152">
          <cell r="A1152" t="str">
            <v>SCHREIBER HYDRO-ELECTRIC COMMISSION</v>
          </cell>
          <cell r="B1152" t="str">
            <v>HYDRO ONE NETWORKS INC.</v>
          </cell>
          <cell r="D1152">
            <v>-7023</v>
          </cell>
        </row>
        <row r="1153">
          <cell r="A1153" t="str">
            <v>SCUGOG HYDRO ELECTRIC CORPORATION</v>
          </cell>
          <cell r="B1153" t="str">
            <v>VERIDIAN CONNECTIONS INC.</v>
          </cell>
          <cell r="D1153">
            <v>-369615</v>
          </cell>
        </row>
        <row r="1154">
          <cell r="A1154" t="str">
            <v>SEAFORTH PUBLIC UTILITY COMMISSION</v>
          </cell>
          <cell r="B1154" t="str">
            <v>FESTIVAL HYDRO INC.</v>
          </cell>
          <cell r="D1154">
            <v>-20125</v>
          </cell>
        </row>
        <row r="1155">
          <cell r="A1155" t="str">
            <v>SEVERN HYDRO-ELECTRIC SYSTEM</v>
          </cell>
          <cell r="B1155" t="str">
            <v>HYDRO ONE NETWORKS INC.</v>
          </cell>
          <cell r="D1155">
            <v>-15706</v>
          </cell>
        </row>
        <row r="1156">
          <cell r="A1156" t="str">
            <v>SIMCOE HYDRO-ELECTRIC COMMISSION</v>
          </cell>
          <cell r="B1156" t="str">
            <v>NORFOLK POWER DISTRIBUTION INC.</v>
          </cell>
          <cell r="D1156">
            <v>-305797</v>
          </cell>
        </row>
        <row r="1157">
          <cell r="A1157" t="str">
            <v>SIOUX LOOKOUT HYDRO INC.</v>
          </cell>
          <cell r="B1157" t="str">
            <v>SIOUX LOOKOUT HYDRO INC.</v>
          </cell>
          <cell r="D1157">
            <v>-34147</v>
          </cell>
        </row>
        <row r="1158">
          <cell r="A1158" t="str">
            <v>SMITHS FALLS HYDRO ELECTRIC COMMISSION</v>
          </cell>
          <cell r="B1158" t="str">
            <v>HYDRO ONE NETWORKS INC.</v>
          </cell>
          <cell r="D1158">
            <v>-30355</v>
          </cell>
        </row>
        <row r="1159">
          <cell r="A1159" t="str">
            <v>SOUTH RIVER PUBLIC UTILITIES COMMISSION</v>
          </cell>
          <cell r="B1159" t="str">
            <v>HYDRO ONE NETWORKS INC.</v>
          </cell>
          <cell r="D1159">
            <v>-7367</v>
          </cell>
        </row>
        <row r="1160">
          <cell r="A1160" t="str">
            <v>SOUTH-WEST OXFORD PUBLIC UTILITIES COMMISSION</v>
          </cell>
          <cell r="B1160" t="str">
            <v>ERIE THAMES POWERLINES CORPORATION</v>
          </cell>
          <cell r="D1160">
            <v>-2699</v>
          </cell>
        </row>
        <row r="1161">
          <cell r="A1161" t="str">
            <v>ST. CATHARINES HYDRO UTILITY SERVICES INC.</v>
          </cell>
          <cell r="B1161" t="str">
            <v>HORIZON UTILITIES CORPORATION</v>
          </cell>
          <cell r="D1161">
            <v>-2312521</v>
          </cell>
        </row>
        <row r="1162">
          <cell r="A1162" t="str">
            <v>ST. MARY'S PUBLIC UTILITIES COMMISSION</v>
          </cell>
          <cell r="B1162" t="str">
            <v>FESTIVAL HYDRO INC.</v>
          </cell>
          <cell r="D1162">
            <v>-98097</v>
          </cell>
        </row>
        <row r="1163">
          <cell r="A1163" t="str">
            <v>ST. THOMAS ENERGY INC.</v>
          </cell>
          <cell r="B1163" t="str">
            <v>ST. THOMAS ENERGY INC.</v>
          </cell>
          <cell r="D1163">
            <v>-240213</v>
          </cell>
        </row>
        <row r="1164">
          <cell r="A1164" t="str">
            <v>STIRLING-RAWDON PUBLIC UTILITIES COMMISSION</v>
          </cell>
          <cell r="B1164" t="str">
            <v>HYDRO ONE NETWORKS INC.</v>
          </cell>
          <cell r="D1164">
            <v>-8927</v>
          </cell>
        </row>
        <row r="1165">
          <cell r="A1165" t="str">
            <v>STONEY CREEK HYDRO-ELECTRIC COMMISSION</v>
          </cell>
          <cell r="B1165" t="str">
            <v>HORIZON UTILITIES CORPORATION</v>
          </cell>
          <cell r="D1165">
            <v>-39287</v>
          </cell>
        </row>
        <row r="1166">
          <cell r="A1166" t="str">
            <v>STRATFORD PUBLIC UTILITY COMMISSION</v>
          </cell>
          <cell r="B1166" t="str">
            <v>FESTIVAL HYDRO INC.</v>
          </cell>
          <cell r="D1166">
            <v>-768620</v>
          </cell>
        </row>
        <row r="1167">
          <cell r="A1167" t="str">
            <v>SUNDRIDGE HYDRO ELECTRIC SYSTEM</v>
          </cell>
          <cell r="B1167" t="str">
            <v>LAKELAND POWER DISTRIBUTION LTD.</v>
          </cell>
          <cell r="D1167">
            <v>-50123</v>
          </cell>
        </row>
        <row r="1168">
          <cell r="A1168" t="str">
            <v>TARA HYDRO-ELECTRIC SYSTEM</v>
          </cell>
          <cell r="B1168" t="str">
            <v>HYDRO ONE NETWORKS INC.</v>
          </cell>
          <cell r="D1168">
            <v>-5476</v>
          </cell>
        </row>
        <row r="1169">
          <cell r="A1169" t="str">
            <v>TEESWATER HYDRO-ELECTRIC COMMISSION</v>
          </cell>
          <cell r="B1169" t="str">
            <v>WESTARIO POWER INC.</v>
          </cell>
          <cell r="D1169">
            <v>-34494</v>
          </cell>
        </row>
        <row r="1170">
          <cell r="A1170" t="str">
            <v>TERRACE BAY SUPERIOR WIRES INC.</v>
          </cell>
          <cell r="B1170" t="str">
            <v>HYDRO ONE NETWORKS INC.</v>
          </cell>
          <cell r="D1170">
            <v>-100996</v>
          </cell>
        </row>
        <row r="1171">
          <cell r="A1171" t="str">
            <v>THE HYDRO ELECTRIC COMMISSION OF THE TOWN OF CARLETON PLACE</v>
          </cell>
          <cell r="B1171" t="str">
            <v>HYDRO ONE NETWORKS INC.</v>
          </cell>
          <cell r="D1171">
            <v>-67511</v>
          </cell>
        </row>
        <row r="1172">
          <cell r="A1172" t="str">
            <v>THE HYDRO ELECTRIC COMMISSION OF THE TOWN OF SHELBURNE</v>
          </cell>
          <cell r="B1172" t="str">
            <v>HYDRO ONE NETWORKS INC.</v>
          </cell>
          <cell r="D1172">
            <v>-69722</v>
          </cell>
        </row>
        <row r="1173">
          <cell r="A1173" t="str">
            <v>THE HYDRO ELECTRIC COMMISSION OF THE TOWNSHIP OF WARWICK</v>
          </cell>
          <cell r="B1173" t="str">
            <v>BLUEWATER POWER DISTRIBUTION CORPORATION</v>
          </cell>
          <cell r="D1173">
            <v>-39551</v>
          </cell>
        </row>
        <row r="1174">
          <cell r="A1174" t="str">
            <v>THE HYDRO-ELECTRIC COMMISSION FOR THE TOWN OF EXETER</v>
          </cell>
          <cell r="B1174" t="str">
            <v>HYDRO ONE NETWORKS INC.</v>
          </cell>
          <cell r="D1174">
            <v>-87426</v>
          </cell>
        </row>
        <row r="1175">
          <cell r="A1175" t="str">
            <v>THE HYDRO-ELECTRIC COMMISSION OF THE CITY OF GLOUCESTER</v>
          </cell>
          <cell r="B1175" t="str">
            <v>HYDRO OTTAWA LIMITED</v>
          </cell>
          <cell r="D1175">
            <v>-5716466</v>
          </cell>
        </row>
        <row r="1176">
          <cell r="A1176" t="str">
            <v>THE HYDRO-ELECTRIC COMMISSION OF THE TOWN OF PENETANGUISHENE</v>
          </cell>
          <cell r="B1176" t="str">
            <v>POWERSTREAM INC.</v>
          </cell>
          <cell r="D1176">
            <v>-213396</v>
          </cell>
        </row>
        <row r="1177">
          <cell r="A1177" t="str">
            <v>THE PUBLIC UTILITIES COMMISSION FOR THE TOWN OF BANCROFT</v>
          </cell>
          <cell r="B1177" t="str">
            <v>HYDRO ONE NETWORKS INC.</v>
          </cell>
          <cell r="D1177">
            <v>-57504</v>
          </cell>
        </row>
        <row r="1178">
          <cell r="A1178" t="str">
            <v>THE PUBLIC UTILITIES COMMISSION OF THE TOWN OF COLLINGWOOD</v>
          </cell>
          <cell r="B1178" t="str">
            <v>COLLUS POWER CORP.</v>
          </cell>
          <cell r="D1178">
            <v>-338454</v>
          </cell>
        </row>
        <row r="1179">
          <cell r="A1179" t="str">
            <v>THE PUBLIC UTILITIES COMMISSION OF THE TOWN OF KAPUSKASING</v>
          </cell>
          <cell r="B1179" t="str">
            <v>NORTHERN ONTARIO WIRES INC.</v>
          </cell>
          <cell r="D1179">
            <v>-28610</v>
          </cell>
        </row>
        <row r="1180">
          <cell r="A1180" t="str">
            <v>THE PUBLIC UTILITIES COMMISSION OF THE TOWN OF PETROLIA</v>
          </cell>
          <cell r="B1180" t="str">
            <v>BLUEWATER POWER DISTRIBUTION CORPORATION</v>
          </cell>
          <cell r="D1180">
            <v>-69367</v>
          </cell>
        </row>
        <row r="1181">
          <cell r="A1181" t="str">
            <v>THE PUBLIC UTILITIES COMMISSION OF THE VILLAGE OF EGANVILLE</v>
          </cell>
          <cell r="B1181" t="str">
            <v>HYDRO ONE NETWORKS INC.</v>
          </cell>
          <cell r="D1181">
            <v>-11994</v>
          </cell>
        </row>
        <row r="1182">
          <cell r="A1182" t="str">
            <v>THE PUBLIC UTILITIES COMMISSION OF THE VILLAGE OF POINT EDWARD</v>
          </cell>
          <cell r="B1182" t="str">
            <v>BLUEWATER POWER DISTRIBUTION CORPORATION</v>
          </cell>
          <cell r="D1182">
            <v>-3856</v>
          </cell>
        </row>
        <row r="1183">
          <cell r="A1183" t="str">
            <v>THE VILLAGE OF OMEMEE HYDRO-ELECTRIC COMMISSION</v>
          </cell>
          <cell r="B1183" t="str">
            <v>HYDRO ONE NETWORKS INC.</v>
          </cell>
          <cell r="D1183">
            <v>-20017</v>
          </cell>
        </row>
        <row r="1184">
          <cell r="A1184" t="str">
            <v>THEDFORD HYDRO ELECTRIC COMMISSION</v>
          </cell>
          <cell r="B1184" t="str">
            <v>HYDRO ONE NETWORKS INC.</v>
          </cell>
          <cell r="D1184">
            <v>-13800</v>
          </cell>
        </row>
        <row r="1185">
          <cell r="A1185" t="str">
            <v>THORNDALE HYDRO ELECTRIC COMMISSION</v>
          </cell>
          <cell r="B1185" t="str">
            <v>HYDRO ONE NETWORKS INC.</v>
          </cell>
          <cell r="D1185">
            <v>-2064</v>
          </cell>
        </row>
        <row r="1186">
          <cell r="A1186" t="str">
            <v>THOROLD HYDRO CORPORATION</v>
          </cell>
          <cell r="B1186" t="str">
            <v>HYDRO ONE NETWORKS INC.</v>
          </cell>
          <cell r="D1186">
            <v>-29789</v>
          </cell>
        </row>
        <row r="1187">
          <cell r="A1187" t="str">
            <v>THUNDER BAY HYDRO ELECTRICITY DISTRIBUTION INC.</v>
          </cell>
          <cell r="B1187" t="str">
            <v>THUNDER BAY HYDRO ELECTRICITY DISTRIBUTION INC.</v>
          </cell>
          <cell r="D1187">
            <v>-4646255</v>
          </cell>
        </row>
        <row r="1188">
          <cell r="A1188" t="str">
            <v>TILLSONBURG HYDRO INC.</v>
          </cell>
          <cell r="B1188" t="str">
            <v>TILLSONBURG HYDRO INC.</v>
          </cell>
          <cell r="D1188">
            <v>-371406</v>
          </cell>
        </row>
        <row r="1189">
          <cell r="A1189" t="str">
            <v>TOWNSHIP OF MCGARRY HYDRO SYSTEM</v>
          </cell>
          <cell r="B1189" t="str">
            <v>HYDRO ONE NETWORKS INC.</v>
          </cell>
          <cell r="D1189">
            <v>-6273</v>
          </cell>
        </row>
        <row r="1190">
          <cell r="A1190" t="str">
            <v>TOWNSHIP OF NORTH DORCHESTER HYDRO</v>
          </cell>
          <cell r="B1190" t="str">
            <v>HYDRO ONE NETWORKS INC.</v>
          </cell>
          <cell r="D1190">
            <v>-48671</v>
          </cell>
        </row>
        <row r="1191">
          <cell r="A1191" t="str">
            <v>TWEED HYDRO ELECTRIC COMMISSION</v>
          </cell>
          <cell r="B1191" t="str">
            <v>HYDRO ONE NETWORKS INC.</v>
          </cell>
          <cell r="D1191">
            <v>-21650</v>
          </cell>
        </row>
        <row r="1192">
          <cell r="A1192" t="str">
            <v>UXBRIDGE HYDRO ELECTRIC COMMISSION</v>
          </cell>
          <cell r="B1192" t="str">
            <v>VERIDIAN CONNECTIONS INC.</v>
          </cell>
          <cell r="D1192">
            <v>-15283</v>
          </cell>
        </row>
        <row r="1193">
          <cell r="A1193" t="str">
            <v>VILLAGE OF BARRY'S BAY HYDRO SYSTEM</v>
          </cell>
          <cell r="B1193" t="str">
            <v>HYDRO ONE NETWORKS INC.</v>
          </cell>
          <cell r="D1193">
            <v>-3903</v>
          </cell>
        </row>
        <row r="1194">
          <cell r="A1194" t="str">
            <v>VILLAGE OF BLOOMFIELD HYDRO SYSTEM</v>
          </cell>
          <cell r="B1194" t="str">
            <v>HYDRO ONE NETWORKS INC.</v>
          </cell>
          <cell r="D1194">
            <v>-153</v>
          </cell>
        </row>
        <row r="1195">
          <cell r="A1195" t="str">
            <v>VILLAGE OF CARDINAL HYDRO SYSTEM</v>
          </cell>
          <cell r="B1195" t="str">
            <v>RIDEAU ST. LAWRENCE DISTRIBUTION INC.</v>
          </cell>
          <cell r="D1195">
            <v>-1018</v>
          </cell>
        </row>
        <row r="1196">
          <cell r="A1196" t="str">
            <v>VILLAGE OF CHESTERVILLE HYDRO SYSTEM</v>
          </cell>
          <cell r="B1196" t="str">
            <v>HYDRO ONE NETWORKS INC.</v>
          </cell>
          <cell r="D1196">
            <v>-7189</v>
          </cell>
        </row>
        <row r="1197">
          <cell r="A1197" t="str">
            <v>VILLAGE OF CREEMORE HYDRO SYSTEM</v>
          </cell>
          <cell r="B1197" t="str">
            <v>COLLUS POWER CORP.</v>
          </cell>
          <cell r="D1197">
            <v>-73</v>
          </cell>
        </row>
        <row r="1198">
          <cell r="A1198" t="str">
            <v>VILLAGE OF ERIEAU HYDRO SYSTEM</v>
          </cell>
          <cell r="B1198" t="str">
            <v>CHATHAM-KENT HYDRO INC.</v>
          </cell>
          <cell r="D1198">
            <v>-1633</v>
          </cell>
        </row>
        <row r="1199">
          <cell r="A1199" t="str">
            <v>VILLAGE OF FLESHERTON HYDRO SYSTEM</v>
          </cell>
          <cell r="B1199" t="str">
            <v>HYDRO ONE NETWORKS INC.</v>
          </cell>
          <cell r="D1199">
            <v>-6944</v>
          </cell>
        </row>
        <row r="1200">
          <cell r="A1200" t="str">
            <v>VILLAGE OF IROQUOIS HYDRO SYSTEM</v>
          </cell>
          <cell r="B1200" t="str">
            <v>RIDEAU ST. LAWRENCE DISTRIBUTION INC.</v>
          </cell>
          <cell r="D1200">
            <v>-127553</v>
          </cell>
        </row>
        <row r="1201">
          <cell r="A1201" t="str">
            <v>VILLAGE OF LUCKNOW HYDRO SYSTEM</v>
          </cell>
          <cell r="B1201" t="str">
            <v>WESTARIO POWER INC.</v>
          </cell>
          <cell r="D1201">
            <v>-37471</v>
          </cell>
        </row>
        <row r="1202">
          <cell r="A1202" t="str">
            <v>VILLAGE OF MAXVILLE HYDRO SYSTEM</v>
          </cell>
          <cell r="B1202" t="str">
            <v>HYDRO ONE NETWORKS INC.</v>
          </cell>
          <cell r="D1202">
            <v>-9847</v>
          </cell>
        </row>
        <row r="1203">
          <cell r="A1203" t="str">
            <v>WALKERTON PUBLIC UTILITIES COMMISSION</v>
          </cell>
          <cell r="B1203" t="str">
            <v>WESTARIO POWER INC.</v>
          </cell>
          <cell r="D1203">
            <v>-30508</v>
          </cell>
        </row>
        <row r="1204">
          <cell r="A1204" t="str">
            <v>WARDSVILLE HYDRO ELECTRIC COMMISSION</v>
          </cell>
          <cell r="B1204" t="str">
            <v>HYDRO ONE NETWORKS INC.</v>
          </cell>
          <cell r="D1204">
            <v>-3384</v>
          </cell>
        </row>
        <row r="1205">
          <cell r="A1205" t="str">
            <v>WARKWORTH HYDRO ELECTRIC COMMISSION</v>
          </cell>
          <cell r="B1205" t="str">
            <v>HYDRO ONE NETWORKS INC.</v>
          </cell>
          <cell r="D1205">
            <v>-24604</v>
          </cell>
        </row>
        <row r="1206">
          <cell r="A1206" t="str">
            <v>WATERLOO NORTH HYDRO INC.</v>
          </cell>
          <cell r="B1206" t="str">
            <v>WATERLOO NORTH HYDRO INC.</v>
          </cell>
          <cell r="D1206">
            <v>-2339718</v>
          </cell>
        </row>
        <row r="1207">
          <cell r="A1207" t="str">
            <v>WAUBAUSHENE PUBLIC UTILITIES COMMISSION</v>
          </cell>
          <cell r="B1207" t="str">
            <v>NEWMARKET-TAY POWER DISTRIBUTION LTD.</v>
          </cell>
          <cell r="D1207">
            <v>-26</v>
          </cell>
        </row>
        <row r="1208">
          <cell r="A1208" t="str">
            <v>WELLAND HYDRO-ELECTRIC SYSTEM CORP.</v>
          </cell>
          <cell r="B1208" t="str">
            <v>WELLAND HYDRO-ELECTRIC SYSTEM CORP.</v>
          </cell>
          <cell r="D1208">
            <v>-1064408</v>
          </cell>
        </row>
        <row r="1209">
          <cell r="A1209" t="str">
            <v>WELLINGTON ELECTRIC DISTRIBUTION COMPANY INC.</v>
          </cell>
          <cell r="B1209" t="str">
            <v>GUELPH HYDRO ELECTRIC SYSTEMS INC.</v>
          </cell>
          <cell r="D1209">
            <v>-22235</v>
          </cell>
        </row>
        <row r="1210">
          <cell r="A1210" t="str">
            <v>WEST LINCOLN HYDRO ELECTRIC COMMISSION</v>
          </cell>
          <cell r="B1210" t="str">
            <v>NIAGARA PENINSULA ENERGY INC.</v>
          </cell>
          <cell r="D1210">
            <v>-45607</v>
          </cell>
        </row>
        <row r="1211">
          <cell r="A1211" t="str">
            <v>WHITBY HYDRO ELECTRIC CORPORATION</v>
          </cell>
          <cell r="B1211" t="str">
            <v>WHITBY HYDRO ELECTRIC CORPORATION</v>
          </cell>
          <cell r="D1211">
            <v>-2799307</v>
          </cell>
        </row>
        <row r="1212">
          <cell r="A1212" t="str">
            <v>WHITCHURCH STOUFFVILLE HYDRO ELECTRIC COMMISSION</v>
          </cell>
          <cell r="B1212" t="str">
            <v>HYDRO ONE NETWORKS INC.</v>
          </cell>
          <cell r="D1212">
            <v>-469971</v>
          </cell>
        </row>
        <row r="1213">
          <cell r="A1213" t="str">
            <v>WINCHESTER HYDRO COMMISSION</v>
          </cell>
          <cell r="B1213" t="str">
            <v>HYDRO ONE NETWORKS INC.</v>
          </cell>
          <cell r="D1213">
            <v>-4100</v>
          </cell>
        </row>
        <row r="1214">
          <cell r="A1214" t="str">
            <v>WINDSOR UTILITIES COMMISSION</v>
          </cell>
          <cell r="B1214" t="str">
            <v>ENWIN UTILITIES LTD.</v>
          </cell>
          <cell r="D1214">
            <v>-1547949</v>
          </cell>
        </row>
        <row r="1215">
          <cell r="A1215" t="str">
            <v>WINGHAM PUBLIC UTILITIES COMMISSION</v>
          </cell>
          <cell r="B1215" t="str">
            <v>WESTARIO POWER INC.</v>
          </cell>
          <cell r="D1215">
            <v>-79392</v>
          </cell>
        </row>
        <row r="1216">
          <cell r="A1216" t="str">
            <v>WOODSTOCK HYDRO SERVICES INC.</v>
          </cell>
          <cell r="B1216" t="str">
            <v>WOODSTOCK HYDRO SERVICES INC.</v>
          </cell>
          <cell r="D1216">
            <v>-428497</v>
          </cell>
        </row>
        <row r="1217">
          <cell r="A1217" t="str">
            <v>WOODVILLE HYDRO-ELECTRIC SYSTEM</v>
          </cell>
          <cell r="B1217" t="str">
            <v>HYDRO ONE NETWORKS INC.</v>
          </cell>
          <cell r="D1217">
            <v>-28164</v>
          </cell>
        </row>
        <row r="1218">
          <cell r="A1218" t="str">
            <v>WYOMING HYDRO ELECTRIC COMMISSION</v>
          </cell>
          <cell r="B1218" t="str">
            <v>HYDRO ONE NETWORKS INC.</v>
          </cell>
          <cell r="D1218">
            <v>-20134</v>
          </cell>
        </row>
        <row r="1219">
          <cell r="A1219" t="str">
            <v>ZORRA ELECTRIC SUPPLY AUTHORITY</v>
          </cell>
          <cell r="B1219" t="str">
            <v>ERIE THAMES POWERLINES CORPORATION</v>
          </cell>
          <cell r="D1219">
            <v>-46988</v>
          </cell>
        </row>
        <row r="1220">
          <cell r="A1220" t="str">
            <v>ZURICH HYDRO ELECTRIC COMMISSION</v>
          </cell>
          <cell r="B1220" t="str">
            <v>FESTIVAL HYDRO INC.</v>
          </cell>
          <cell r="D1220">
            <v>-12515</v>
          </cell>
        </row>
        <row r="1225">
          <cell r="A1225" t="str">
            <v>AILSA CRAIG HYDRO ELECTRIC SYSTEM</v>
          </cell>
          <cell r="B1225" t="str">
            <v>HYDRO ONE NETWORKS INC.</v>
          </cell>
          <cell r="D1225">
            <v>-11297</v>
          </cell>
        </row>
        <row r="1226">
          <cell r="A1226" t="str">
            <v>AJAX HYDRO-ELECTRIC COMMISSION</v>
          </cell>
          <cell r="B1226" t="str">
            <v>VERIDIAN CONNECTIONS INC.</v>
          </cell>
          <cell r="D1226">
            <v>-1214160</v>
          </cell>
        </row>
        <row r="1227">
          <cell r="A1227" t="str">
            <v>ALVINSTON PUBLIC UTILITIES COMMISSION</v>
          </cell>
          <cell r="B1227" t="str">
            <v>BLUEWATER POWER DISTRIBUTION CORPORATION</v>
          </cell>
          <cell r="D1227">
            <v>-13792</v>
          </cell>
        </row>
        <row r="1228">
          <cell r="A1228" t="str">
            <v>ANCASTER HYDRO-ELECTRIC COMMISSION</v>
          </cell>
          <cell r="B1228" t="str">
            <v>HORIZON UTILITIES CORPORATION</v>
          </cell>
          <cell r="D1228">
            <v>-296080</v>
          </cell>
        </row>
        <row r="1229">
          <cell r="A1229" t="str">
            <v>ARKONA HYDRO ELECTRIC COMMISSION</v>
          </cell>
          <cell r="B1229" t="str">
            <v>HYDRO ONE NETWORKS INC.</v>
          </cell>
          <cell r="D1229">
            <v>-512</v>
          </cell>
        </row>
        <row r="1230">
          <cell r="A1230" t="str">
            <v>ARNPRIOR HYDRO ELECTRIC COMMISSION</v>
          </cell>
          <cell r="B1230" t="str">
            <v>HYDRO ONE NETWORKS INC.</v>
          </cell>
          <cell r="D1230">
            <v>-55356</v>
          </cell>
        </row>
        <row r="1231">
          <cell r="A1231" t="str">
            <v>ASPHODEL-NORWOOD DISTRIBUTION INCORPORATED</v>
          </cell>
          <cell r="B1231" t="str">
            <v>PETERBOROUGH DISTRIBUTION INCORPORATED</v>
          </cell>
          <cell r="D1231">
            <v>-56817</v>
          </cell>
        </row>
        <row r="1232">
          <cell r="A1232" t="str">
            <v>ATIKOKAN HYDRO INC.</v>
          </cell>
          <cell r="B1232" t="str">
            <v>ATIKOKAN HYDRO INC.</v>
          </cell>
          <cell r="D1232">
            <v>-138338</v>
          </cell>
        </row>
        <row r="1233">
          <cell r="A1233" t="str">
            <v>AURORA HYDRO CONNECTIONS LIMITED</v>
          </cell>
          <cell r="B1233" t="str">
            <v>POWERSTREAM INC.</v>
          </cell>
          <cell r="D1233">
            <v>-1064644</v>
          </cell>
        </row>
        <row r="1234">
          <cell r="A1234" t="str">
            <v>AYLMER PUBLIC UTILITIES COMMISSION</v>
          </cell>
          <cell r="B1234" t="str">
            <v>ERIE THAMES POWERLINES CORPORATION</v>
          </cell>
          <cell r="D1234">
            <v>-78534</v>
          </cell>
        </row>
        <row r="1235">
          <cell r="A1235" t="str">
            <v>BATH HYDRO</v>
          </cell>
          <cell r="B1235" t="str">
            <v>HYDRO ONE NETWORKS INC.</v>
          </cell>
          <cell r="D1235">
            <v>-14356</v>
          </cell>
        </row>
        <row r="1236">
          <cell r="A1236" t="str">
            <v>BEACHBURG HYDRO</v>
          </cell>
          <cell r="B1236" t="str">
            <v>OTTAWA RIVER POWER CORPORATION</v>
          </cell>
          <cell r="D1236">
            <v>-11615</v>
          </cell>
        </row>
        <row r="1237">
          <cell r="A1237" t="str">
            <v>BELLEVILLE ELECTRIC CORPORATION</v>
          </cell>
          <cell r="B1237" t="str">
            <v>VERIDIAN CONNECTIONS INC.</v>
          </cell>
          <cell r="D1237">
            <v>-257617</v>
          </cell>
        </row>
        <row r="1238">
          <cell r="A1238" t="str">
            <v>BLANDFORD-BLENHEIM PUBLIC UTILITIES COMMISSION</v>
          </cell>
          <cell r="B1238" t="str">
            <v>HYDRO ONE NETWORKS INC.</v>
          </cell>
          <cell r="D1238">
            <v>-8118</v>
          </cell>
        </row>
        <row r="1239">
          <cell r="A1239" t="str">
            <v>BLUE MOUNTAINS HYDRO SERVICES COMPANY INC.</v>
          </cell>
          <cell r="B1239" t="str">
            <v>COLLUS POWER CORP.</v>
          </cell>
          <cell r="D1239">
            <v>-61159</v>
          </cell>
        </row>
        <row r="1240">
          <cell r="A1240" t="str">
            <v>BLYTH HYDRO ELECTRIC COMMISSION</v>
          </cell>
          <cell r="B1240" t="str">
            <v>HYDRO ONE NETWORKS INC.</v>
          </cell>
          <cell r="D1240">
            <v>-21600</v>
          </cell>
        </row>
        <row r="1241">
          <cell r="A1241" t="str">
            <v>BOARD OF LIGHT &amp; HEAT COMM. OF THE CITY OF GUELPH</v>
          </cell>
          <cell r="B1241" t="str">
            <v>GUELPH HYDRO ELECTRIC SYSTEMS INC.</v>
          </cell>
          <cell r="D1241">
            <v>-3280287</v>
          </cell>
        </row>
        <row r="1242">
          <cell r="A1242" t="str">
            <v>BOBCAYGEON HYDRO ELECTRIC COMMISSION</v>
          </cell>
          <cell r="B1242" t="str">
            <v>HYDRO ONE NETWORKS INC.</v>
          </cell>
          <cell r="D1242">
            <v>-30357</v>
          </cell>
        </row>
        <row r="1243">
          <cell r="A1243" t="str">
            <v>BRADFORD WEST GWILLIMBURY PUBLIC UTILITIES COMMISSION</v>
          </cell>
          <cell r="B1243" t="str">
            <v>POWERSTREAM INC.</v>
          </cell>
          <cell r="D1243">
            <v>-482271</v>
          </cell>
        </row>
        <row r="1244">
          <cell r="A1244" t="str">
            <v>BRIGHTON DISTRIBUTION INC.</v>
          </cell>
          <cell r="B1244" t="str">
            <v>HYDRO ONE NETWORKS INC.</v>
          </cell>
          <cell r="D1244">
            <v>-84276</v>
          </cell>
        </row>
        <row r="1245">
          <cell r="A1245" t="str">
            <v>BROCK HYDRO-ELECTRIC COMMISSION</v>
          </cell>
          <cell r="B1245" t="str">
            <v>VERIDIAN CONNECTIONS INC.</v>
          </cell>
          <cell r="D1245">
            <v>-118719</v>
          </cell>
        </row>
        <row r="1246">
          <cell r="A1246" t="str">
            <v>BROCKVILLE UTILITIES INCORPORATED</v>
          </cell>
          <cell r="B1246" t="str">
            <v>HYDRO ONE NETWORKS INC.</v>
          </cell>
          <cell r="D1246">
            <v>-454703</v>
          </cell>
        </row>
        <row r="1247">
          <cell r="A1247" t="str">
            <v>BRUSSELS PUBLIC UTILITIES COMMISSION</v>
          </cell>
          <cell r="B1247" t="str">
            <v>FESTIVAL HYDRO INC.</v>
          </cell>
          <cell r="D1247">
            <v>-7778</v>
          </cell>
        </row>
        <row r="1248">
          <cell r="A1248" t="str">
            <v>BURK'S FALLS HYDRO ELECTRIC COMMISSION</v>
          </cell>
          <cell r="B1248" t="str">
            <v>LAKELAND POWER DISTRIBUTION LTD.</v>
          </cell>
          <cell r="D1248">
            <v>-42691</v>
          </cell>
        </row>
        <row r="1249">
          <cell r="A1249" t="str">
            <v>BURLINGTON HYDRO INC.</v>
          </cell>
          <cell r="B1249" t="str">
            <v>BURLINGTON HYDRO INC.</v>
          </cell>
          <cell r="D1249">
            <v>-4699681</v>
          </cell>
        </row>
        <row r="1250">
          <cell r="A1250" t="str">
            <v>CALEDON HYDRO CORPORATION</v>
          </cell>
          <cell r="B1250" t="str">
            <v>HYDRO ONE NETWORKS INC.</v>
          </cell>
          <cell r="D1250">
            <v>-1025158</v>
          </cell>
        </row>
        <row r="1251">
          <cell r="A1251" t="str">
            <v>CAMBRIDGE AND NORTH DUMFRIES HYDRO INC.</v>
          </cell>
          <cell r="B1251" t="str">
            <v>CAMBRIDGE AND NORTH DUMFRIES HYDRO INC.</v>
          </cell>
          <cell r="D1251">
            <v>-2213124</v>
          </cell>
        </row>
        <row r="1252">
          <cell r="A1252" t="str">
            <v>CAPREOL HYDRO ELECTRIC COMMISSION</v>
          </cell>
          <cell r="B1252" t="str">
            <v>GREATER SUDBURY HYDRO INC.</v>
          </cell>
          <cell r="D1252">
            <v>-158031</v>
          </cell>
        </row>
        <row r="1253">
          <cell r="A1253" t="str">
            <v>CASSELMAN HYDRO INC.</v>
          </cell>
          <cell r="B1253" t="str">
            <v>HYDRO OTTAWA LIMITED</v>
          </cell>
          <cell r="D1253">
            <v>-32757</v>
          </cell>
        </row>
        <row r="1254">
          <cell r="A1254" t="str">
            <v>CAVAN-MILLBROOK-NORTH MONAGHAN PUBLIC UTILITIES COMMISSION</v>
          </cell>
          <cell r="B1254" t="str">
            <v>HYDRO ONE NETWORKS INC.</v>
          </cell>
          <cell r="D1254">
            <v>-32841</v>
          </cell>
        </row>
        <row r="1255">
          <cell r="A1255" t="str">
            <v>CENTRE HASTINGS HYDRO ELECTRIC COMMISSION</v>
          </cell>
          <cell r="B1255" t="str">
            <v>HYDRO ONE NETWORKS INC.</v>
          </cell>
          <cell r="D1255">
            <v>-12753</v>
          </cell>
        </row>
        <row r="1256">
          <cell r="A1256" t="str">
            <v>CHALK RIVER HYDRO</v>
          </cell>
          <cell r="B1256" t="str">
            <v>HYDRO ONE NETWORKS INC.</v>
          </cell>
          <cell r="D1256">
            <v>-14160</v>
          </cell>
        </row>
        <row r="1257">
          <cell r="A1257" t="str">
            <v>CHAPLEAU PUBLIC UTILITIES CORPORATION</v>
          </cell>
          <cell r="B1257" t="str">
            <v>CHAPLEAU PUBLIC UTILITIES CORPORATION</v>
          </cell>
          <cell r="D1257">
            <v>-8179</v>
          </cell>
        </row>
        <row r="1258">
          <cell r="A1258" t="str">
            <v>CITY OF DRYDEN HYDRO ELECTRIC COMMISSION</v>
          </cell>
          <cell r="B1258" t="str">
            <v>HYDRO ONE NETWORKS INC.</v>
          </cell>
          <cell r="D1258">
            <v>-71382</v>
          </cell>
        </row>
        <row r="1259">
          <cell r="A1259" t="str">
            <v>CLARINGTON HYDRO-ELECTRIC COMMISSION</v>
          </cell>
          <cell r="B1259" t="str">
            <v>VERIDIAN CONNECTIONS INC.</v>
          </cell>
          <cell r="D1259">
            <v>-719052</v>
          </cell>
        </row>
        <row r="1260">
          <cell r="A1260" t="str">
            <v>CLINTON POWER CORPORATION</v>
          </cell>
          <cell r="B1260" t="str">
            <v>ERIE THAMES POWERLINES CORPORATION</v>
          </cell>
          <cell r="D1260">
            <v>-15123</v>
          </cell>
        </row>
        <row r="1261">
          <cell r="A1261" t="str">
            <v>COBDEN HYDRO</v>
          </cell>
          <cell r="B1261" t="str">
            <v>HYDRO ONE NETWORKS INC.</v>
          </cell>
          <cell r="D1261">
            <v>-7778</v>
          </cell>
        </row>
        <row r="1262">
          <cell r="A1262" t="str">
            <v>COLBORNE PUBLIC UTILITIES COMMISSION</v>
          </cell>
          <cell r="B1262" t="str">
            <v>LAKEFRONT UTILITIES INC.</v>
          </cell>
          <cell r="D1262">
            <v>-16834</v>
          </cell>
        </row>
        <row r="1263">
          <cell r="A1263" t="str">
            <v>COTTAM HYDRO-ELECTRIC SYSTEM</v>
          </cell>
          <cell r="B1263" t="str">
            <v>E.L.K. ENERGY INC.</v>
          </cell>
          <cell r="D1263">
            <v>-148231</v>
          </cell>
        </row>
        <row r="1264">
          <cell r="A1264" t="str">
            <v>DASHWOOD HYDRO-ELECTRIC SYSTEM</v>
          </cell>
          <cell r="B1264" t="str">
            <v>FESTIVAL HYDRO INC.</v>
          </cell>
          <cell r="D1264">
            <v>-129</v>
          </cell>
        </row>
        <row r="1265">
          <cell r="A1265" t="str">
            <v>DEEP RIVER HYDRO</v>
          </cell>
          <cell r="B1265" t="str">
            <v>HYDRO ONE NETWORKS INC.</v>
          </cell>
          <cell r="D1265">
            <v>-229875</v>
          </cell>
        </row>
        <row r="1266">
          <cell r="A1266" t="str">
            <v>DELHI HYDRO-ELECTRIC COMMISSION</v>
          </cell>
          <cell r="B1266" t="str">
            <v>NORFOLK POWER DISTRIBUTION INC.</v>
          </cell>
          <cell r="D1266">
            <v>-20713</v>
          </cell>
        </row>
        <row r="1267">
          <cell r="A1267" t="str">
            <v>DESERONTO PUBLIC UTILITIES COMMISSION</v>
          </cell>
          <cell r="B1267" t="str">
            <v>HYDRO ONE NETWORKS INC.</v>
          </cell>
          <cell r="D1267">
            <v>-7940</v>
          </cell>
        </row>
        <row r="1268">
          <cell r="A1268" t="str">
            <v>DRESDEN UTILITIES COMMISSION</v>
          </cell>
          <cell r="B1268" t="str">
            <v>CHATHAM-KENT HYDRO INC.</v>
          </cell>
          <cell r="D1268">
            <v>-33135</v>
          </cell>
        </row>
        <row r="1269">
          <cell r="A1269" t="str">
            <v>DUNDALK HYDRO ELECTRIC SYSTEM</v>
          </cell>
          <cell r="B1269" t="str">
            <v>HYDRO ONE NETWORKS INC.</v>
          </cell>
          <cell r="D1269">
            <v>-2020</v>
          </cell>
        </row>
        <row r="1270">
          <cell r="A1270" t="str">
            <v>DUNDAS HYDRO-ELECTRIC COMMISSION</v>
          </cell>
          <cell r="B1270" t="str">
            <v>HORIZON UTILITIES CORPORATION</v>
          </cell>
          <cell r="D1270">
            <v>-490989</v>
          </cell>
        </row>
        <row r="1271">
          <cell r="A1271" t="str">
            <v>DUNNVILLE HYDRO ELECTRIC COMMISSION</v>
          </cell>
          <cell r="B1271" t="str">
            <v>HALDIMAND COUNTY HYDRO INC.</v>
          </cell>
          <cell r="D1271">
            <v>-141195</v>
          </cell>
        </row>
        <row r="1272">
          <cell r="A1272" t="str">
            <v>DURHAM HYDRO ELECTRIC COMMISSION</v>
          </cell>
          <cell r="B1272" t="str">
            <v>HYDRO ONE NETWORKS INC.</v>
          </cell>
          <cell r="D1272">
            <v>-11586</v>
          </cell>
        </row>
        <row r="1273">
          <cell r="A1273" t="str">
            <v>DUTTON HYDRO LIMITED</v>
          </cell>
          <cell r="B1273" t="str">
            <v>MIDDLESEX POWER DISTRIBUTION CORPORATION</v>
          </cell>
          <cell r="D1273">
            <v>-4834</v>
          </cell>
        </row>
        <row r="1274">
          <cell r="A1274" t="str">
            <v>EAST ZORRA-TAVISTOCK PUBLIC UTILITY COMMISSION</v>
          </cell>
          <cell r="B1274" t="str">
            <v>ERIE THAMES POWERLINES CORPORATION</v>
          </cell>
          <cell r="D1274">
            <v>-38969</v>
          </cell>
        </row>
        <row r="1275">
          <cell r="A1275" t="str">
            <v>ELMWOOD HYDRO-ELECTRIC SYSTEM</v>
          </cell>
          <cell r="B1275" t="str">
            <v>WESTARIO POWER INC.</v>
          </cell>
          <cell r="D1275">
            <v>-234</v>
          </cell>
        </row>
        <row r="1276">
          <cell r="A1276" t="str">
            <v>EMBRUN COOPERATIVE HYDRO INC.</v>
          </cell>
          <cell r="B1276" t="str">
            <v>COOPERATIVE HYDRO EMBRUN INC.</v>
          </cell>
          <cell r="D1276">
            <v>-30195</v>
          </cell>
        </row>
        <row r="1277">
          <cell r="A1277" t="str">
            <v>ERIN HYDRO ELECTRIC COMMISSION</v>
          </cell>
          <cell r="B1277" t="str">
            <v>HYDRO ONE NETWORKS INC.</v>
          </cell>
          <cell r="D1277">
            <v>-228679</v>
          </cell>
        </row>
        <row r="1278">
          <cell r="A1278" t="str">
            <v>ESSEX HYDRO-ELECTRIC COMMISSION</v>
          </cell>
          <cell r="B1278" t="str">
            <v>E.L.K. ENERGY INC.</v>
          </cell>
          <cell r="D1278">
            <v>-199203</v>
          </cell>
        </row>
        <row r="1279">
          <cell r="A1279" t="str">
            <v>FENELON FALLS BOARD OF WATER, LIGHT AND POWER COMMISSIONERS</v>
          </cell>
          <cell r="B1279" t="str">
            <v>HYDRO ONE NETWORKS INC.</v>
          </cell>
          <cell r="D1279">
            <v>-14194</v>
          </cell>
        </row>
        <row r="1280">
          <cell r="A1280" t="str">
            <v>FLAMBOROUGH HYDRO ELECTRIC COMMISSION</v>
          </cell>
          <cell r="B1280" t="str">
            <v>HORIZON UTILITIES CORPORATION</v>
          </cell>
          <cell r="D1280">
            <v>-84589</v>
          </cell>
        </row>
        <row r="1281">
          <cell r="A1281" t="str">
            <v>FOREST PUBLIC UTILITIES COMMISSION</v>
          </cell>
          <cell r="B1281" t="str">
            <v>HYDRO ONE NETWORKS INC.</v>
          </cell>
          <cell r="D1281">
            <v>-14335</v>
          </cell>
        </row>
        <row r="1282">
          <cell r="A1282" t="str">
            <v>GEORGINA HYDRO ELECTRIC COMMISSION</v>
          </cell>
          <cell r="B1282" t="str">
            <v>HYDRO ONE NETWORKS INC.</v>
          </cell>
          <cell r="D1282">
            <v>-219735</v>
          </cell>
        </row>
        <row r="1283">
          <cell r="A1283" t="str">
            <v>GLENCOE PUBLIC UTILITIES COMMISSION</v>
          </cell>
          <cell r="B1283" t="str">
            <v>HYDRO ONE NETWORKS INC.</v>
          </cell>
          <cell r="D1283">
            <v>-31325</v>
          </cell>
        </row>
        <row r="1284">
          <cell r="A1284" t="str">
            <v>GOULBOURN HYDRO ELECTRIC COMMISSION</v>
          </cell>
          <cell r="B1284" t="str">
            <v>HYDRO OTTAWA LIMITED</v>
          </cell>
          <cell r="D1284">
            <v>-129459</v>
          </cell>
        </row>
        <row r="1285">
          <cell r="A1285" t="str">
            <v>GRAND BEND PUBLIC UTILITIES COMMISSION</v>
          </cell>
          <cell r="B1285" t="str">
            <v>HYDRO ONE NETWORKS INC.</v>
          </cell>
          <cell r="D1285">
            <v>-31267</v>
          </cell>
        </row>
        <row r="1286">
          <cell r="A1286" t="str">
            <v>GRAND VALLEY ENERGY INC.</v>
          </cell>
          <cell r="B1286" t="str">
            <v>ORANGEVILLE HYDRO LIMITED</v>
          </cell>
          <cell r="D1286">
            <v>-11046</v>
          </cell>
        </row>
        <row r="1287">
          <cell r="A1287" t="str">
            <v>GRAVENHURST HYDRO ELECTRIC INC.</v>
          </cell>
          <cell r="B1287" t="str">
            <v>VERIDIAN CONNECTIONS INC.</v>
          </cell>
          <cell r="D1287">
            <v>-71431</v>
          </cell>
        </row>
        <row r="1288">
          <cell r="A1288" t="str">
            <v>GRIMSBY POWER INCORPORATED</v>
          </cell>
          <cell r="B1288" t="str">
            <v>GRIMSBY POWER INCORPORATED</v>
          </cell>
          <cell r="D1288">
            <v>-107612</v>
          </cell>
        </row>
        <row r="1289">
          <cell r="A1289" t="str">
            <v>GUELPH/ERAMOSA HYDRO-ELECTRIC COMMISSION</v>
          </cell>
          <cell r="B1289" t="str">
            <v>GUELPH HYDRO ELECTRIC SYSTEMS INC.</v>
          </cell>
          <cell r="D1289">
            <v>-12633</v>
          </cell>
        </row>
        <row r="1290">
          <cell r="A1290" t="str">
            <v>HALDIMAND HYDRO-ELECTRIC COMMISSION</v>
          </cell>
          <cell r="B1290" t="str">
            <v>HALDIMAND COUNTY HYDRO INC.</v>
          </cell>
          <cell r="D1290">
            <v>-189717</v>
          </cell>
        </row>
        <row r="1291">
          <cell r="A1291" t="str">
            <v>HALTON HILLS HYDRO INC.</v>
          </cell>
          <cell r="B1291" t="str">
            <v>HALTON HILLS HYDRO INC.</v>
          </cell>
          <cell r="D1291">
            <v>-657710</v>
          </cell>
        </row>
        <row r="1292">
          <cell r="A1292" t="str">
            <v>HAMILTON HYDRO INC.</v>
          </cell>
          <cell r="B1292" t="str">
            <v>HORIZON UTILITIES CORPORATION</v>
          </cell>
          <cell r="D1292">
            <v>-1968216</v>
          </cell>
        </row>
        <row r="1293">
          <cell r="A1293" t="str">
            <v>HANOVER ELECTRIC SERVICES INC.</v>
          </cell>
          <cell r="B1293" t="str">
            <v>WESTARIO POWER INC.</v>
          </cell>
          <cell r="D1293">
            <v>-23479</v>
          </cell>
        </row>
        <row r="1294">
          <cell r="A1294" t="str">
            <v>HASTINGS PUBLIC UTILITIES</v>
          </cell>
          <cell r="B1294" t="str">
            <v>HYDRO ONE NETWORKS INC.</v>
          </cell>
          <cell r="D1294">
            <v>-2979</v>
          </cell>
        </row>
        <row r="1295">
          <cell r="A1295" t="str">
            <v>HAVELOCK-BELMONT-METHUEN HYDRO ELECTRIC COMMISSION</v>
          </cell>
          <cell r="B1295" t="str">
            <v>HYDRO ONE NETWORKS INC.</v>
          </cell>
          <cell r="D1295">
            <v>-13956</v>
          </cell>
        </row>
        <row r="1296">
          <cell r="A1296" t="str">
            <v>HEARST POWER DISTRIBUTION COMPANY LIMITED</v>
          </cell>
          <cell r="B1296" t="str">
            <v>HEARST POWER DISTRIBUTION COMPANY LIMITED</v>
          </cell>
          <cell r="D1296">
            <v>-78090</v>
          </cell>
        </row>
        <row r="1297">
          <cell r="A1297" t="str">
            <v>HENSALL PUBLIC UTILITIES COMMISSION</v>
          </cell>
          <cell r="B1297" t="str">
            <v>FESTIVAL HYDRO INC.</v>
          </cell>
          <cell r="D1297">
            <v>-13612</v>
          </cell>
        </row>
        <row r="1298">
          <cell r="A1298" t="str">
            <v>HOLSTEIN HYDRO ELECTRIC SYSTEM</v>
          </cell>
          <cell r="B1298" t="str">
            <v>WELLINGTON NORTH POWER INC.</v>
          </cell>
          <cell r="D1298">
            <v>-5000</v>
          </cell>
        </row>
        <row r="1299">
          <cell r="A1299" t="str">
            <v>HUNTSVILLE PUBLIC UTILITIES COMMISSION</v>
          </cell>
          <cell r="B1299" t="str">
            <v>LAKELAND POWER DISTRIBUTION LTD.</v>
          </cell>
          <cell r="D1299">
            <v>-27094</v>
          </cell>
        </row>
        <row r="1300">
          <cell r="A1300" t="str">
            <v>HYDRO ELECTRIC COMMISSION OF THE CORPORATION OF THE TOWNSHIP OF MIDDLESEX CENTRE</v>
          </cell>
          <cell r="B1300" t="str">
            <v>HYDRO ONE NETWORKS INC.</v>
          </cell>
          <cell r="D1300">
            <v>-4306</v>
          </cell>
        </row>
        <row r="1301">
          <cell r="A1301" t="str">
            <v>HYDRO ELECTRIC COMMISSION OF THE TOWN OF LEAMINGTON</v>
          </cell>
          <cell r="B1301" t="str">
            <v>ESSEX POWERLINES CORPORATION</v>
          </cell>
          <cell r="D1301">
            <v>-224853</v>
          </cell>
        </row>
        <row r="1302">
          <cell r="A1302" t="str">
            <v>HYDRO ELECTRIC COMMISSION OF THE TOWNSHIP OF SPRINGWATER</v>
          </cell>
          <cell r="B1302" t="str">
            <v>HYDRO ONE NETWORKS INC.</v>
          </cell>
          <cell r="D1302">
            <v>-4028</v>
          </cell>
        </row>
        <row r="1303">
          <cell r="A1303" t="str">
            <v>HYDRO HAWKESBURY INC.</v>
          </cell>
          <cell r="B1303" t="str">
            <v>HYDRO HAWKESBURY INC.</v>
          </cell>
          <cell r="D1303">
            <v>-55841</v>
          </cell>
        </row>
        <row r="1304">
          <cell r="A1304" t="str">
            <v>HYDRO MISSISSAUGA CORPORATION</v>
          </cell>
          <cell r="B1304" t="str">
            <v>ENERSOURCE HYDRO MISSISSAUGA INC.</v>
          </cell>
          <cell r="D1304">
            <v>-25023071</v>
          </cell>
        </row>
        <row r="1305">
          <cell r="A1305" t="str">
            <v>HYDRO ONE BRAMPTON NETWORKS INC.</v>
          </cell>
          <cell r="B1305" t="str">
            <v>HYDRO ONE BRAMPTON NETWORKS INC.</v>
          </cell>
          <cell r="D1305">
            <v>-5425168</v>
          </cell>
        </row>
        <row r="1306">
          <cell r="A1306" t="str">
            <v>HYDRO OTTAWA LIMITED</v>
          </cell>
          <cell r="B1306" t="str">
            <v>HYDRO OTTAWA LIMITED</v>
          </cell>
          <cell r="D1306">
            <v>-10547515</v>
          </cell>
        </row>
        <row r="1307">
          <cell r="A1307" t="str">
            <v>HYDRO VAUGHAN DISTRIBUTION INC.</v>
          </cell>
          <cell r="B1307" t="str">
            <v>POWERSTREAM INC.</v>
          </cell>
          <cell r="D1307">
            <v>-2445760</v>
          </cell>
        </row>
        <row r="1308">
          <cell r="A1308" t="str">
            <v>HYDRO-ELECTRIC COMMISSION FOR THE TOWN OF AMHERSTBURG</v>
          </cell>
          <cell r="B1308" t="str">
            <v>ESSEX POWERLINES CORPORATION</v>
          </cell>
          <cell r="D1308">
            <v>-99742</v>
          </cell>
        </row>
        <row r="1309">
          <cell r="A1309" t="str">
            <v>HYDRO-ELECTRIC COMMISSION OF SOUTH DUMFRIES</v>
          </cell>
          <cell r="B1309" t="str">
            <v>BRANT COUNTY POWER INC.</v>
          </cell>
          <cell r="D1309">
            <v>-198</v>
          </cell>
        </row>
        <row r="1310">
          <cell r="A1310" t="str">
            <v>HYDRO-ELECTRIC COMMISSION OF THE CITY OF BRANTFORD</v>
          </cell>
          <cell r="B1310" t="str">
            <v>BRANTFORD POWER INC.</v>
          </cell>
          <cell r="D1310">
            <v>-2369968</v>
          </cell>
        </row>
        <row r="1311">
          <cell r="A1311" t="str">
            <v>HYDRO-ELECTRIC COMMISSION OF THE CITY OF PEMBROKE</v>
          </cell>
          <cell r="B1311" t="str">
            <v>OTTAWA RIVER POWER CORPORATION</v>
          </cell>
          <cell r="D1311">
            <v>-206736</v>
          </cell>
        </row>
        <row r="1312">
          <cell r="A1312" t="str">
            <v>HYDRO-ELECTRIC COMMISSION OF THE CITY OF SARNIA</v>
          </cell>
          <cell r="B1312" t="str">
            <v>BLUEWATER POWER DISTRIBUTION CORPORATION</v>
          </cell>
          <cell r="D1312">
            <v>-207180</v>
          </cell>
        </row>
        <row r="1313">
          <cell r="A1313" t="str">
            <v>HYDRO-ELECTRIC COMMISSION OF THE CITY OF TORONTO - EAST YORK OFFICE</v>
          </cell>
          <cell r="B1313" t="str">
            <v>TORONTO HYDRO-ELECTRIC SYSTEM LIMITED</v>
          </cell>
          <cell r="D1313">
            <v>-440772</v>
          </cell>
        </row>
        <row r="1314">
          <cell r="A1314" t="str">
            <v>HYDRO-ELECTRIC COMMISSION OF THE CITY OF TORONTO - ETOBICOKE OFFICE</v>
          </cell>
          <cell r="B1314" t="str">
            <v>TORONTO HYDRO-ELECTRIC SYSTEM LIMITED</v>
          </cell>
          <cell r="D1314">
            <v>-4809570</v>
          </cell>
        </row>
        <row r="1315">
          <cell r="A1315" t="str">
            <v>HYDRO-ELECTRIC COMMISSION OF THE CITY OF TORONTO - NORTH YORK OFFICE</v>
          </cell>
          <cell r="B1315" t="str">
            <v>TORONTO HYDRO-ELECTRIC SYSTEM LIMITED</v>
          </cell>
          <cell r="D1315">
            <v>-5644332</v>
          </cell>
        </row>
        <row r="1316">
          <cell r="A1316" t="str">
            <v>HYDRO-ELECTRIC COMMISSION OF THE CITY OF TORONTO - SCARBOROUGH OFFICE</v>
          </cell>
          <cell r="B1316" t="str">
            <v>TORONTO HYDRO-ELECTRIC SYSTEM LIMITED</v>
          </cell>
          <cell r="D1316">
            <v>-11302126</v>
          </cell>
        </row>
        <row r="1317">
          <cell r="A1317" t="str">
            <v>HYDRO-ELECTRIC COMMISSION OF THE CITY OF TORONTO - TORONTO OFFICE</v>
          </cell>
          <cell r="B1317" t="str">
            <v>TORONTO HYDRO-ELECTRIC SYSTEM LIMITED</v>
          </cell>
          <cell r="D1317">
            <v>-5379481</v>
          </cell>
        </row>
        <row r="1318">
          <cell r="A1318" t="str">
            <v>HYDRO-ELECTRIC COMMISSION OF THE CITY OF TORONTO - YORK OFFICE</v>
          </cell>
          <cell r="B1318" t="str">
            <v>TORONTO HYDRO-ELECTRIC SYSTEM LIMITED</v>
          </cell>
          <cell r="D1318">
            <v>-65062</v>
          </cell>
        </row>
        <row r="1319">
          <cell r="A1319" t="str">
            <v>HYDRO-ELECTRIC COMMISSION OF THE TOWN OF BOTHWELL</v>
          </cell>
          <cell r="B1319" t="str">
            <v>CHATHAM-KENT HYDRO INC.</v>
          </cell>
          <cell r="D1319">
            <v>-7508</v>
          </cell>
        </row>
        <row r="1320">
          <cell r="A1320" t="str">
            <v>HYDRO-ELECTRIC COMMISSION OF THE TOWN OF BRACEBRIDGE</v>
          </cell>
          <cell r="B1320" t="str">
            <v>LAKELAND POWER DISTRIBUTION LTD.</v>
          </cell>
          <cell r="D1320">
            <v>-28516</v>
          </cell>
        </row>
        <row r="1321">
          <cell r="A1321" t="str">
            <v>HYDRO-ELECTRIC COMMISSION OF THE TOWN OF CACHE BAY</v>
          </cell>
          <cell r="B1321" t="str">
            <v>GREATER SUDBURY HYDRO INC.</v>
          </cell>
          <cell r="D1321">
            <v>-2373</v>
          </cell>
        </row>
        <row r="1322">
          <cell r="A1322" t="str">
            <v>HYDRO-ELECTRIC COMMISSION OF THE TOWN OF HARRISTON</v>
          </cell>
          <cell r="B1322" t="str">
            <v>WESTARIO POWER INC.</v>
          </cell>
          <cell r="D1322">
            <v>-19398</v>
          </cell>
        </row>
        <row r="1323">
          <cell r="A1323" t="str">
            <v>HYDRO-ELECTRIC COMMISSION OF THE TOWN OF HARROW</v>
          </cell>
          <cell r="B1323" t="str">
            <v>E.L.K. ENERGY INC.</v>
          </cell>
          <cell r="D1323">
            <v>-179669</v>
          </cell>
        </row>
        <row r="1324">
          <cell r="A1324" t="str">
            <v>HYDRO-ELECTRIC COMMISSION OF THE TOWN OF LASALLE</v>
          </cell>
          <cell r="B1324" t="str">
            <v>ESSEX POWERLINES CORPORATION</v>
          </cell>
          <cell r="D1324">
            <v>-195418</v>
          </cell>
        </row>
        <row r="1325">
          <cell r="A1325" t="str">
            <v>HYDRO-ELECTRIC COMMISSION OF THE TOWN OF PORT ELGIN</v>
          </cell>
          <cell r="B1325" t="str">
            <v>WESTARIO POWER INC.</v>
          </cell>
          <cell r="D1325">
            <v>-712701</v>
          </cell>
        </row>
        <row r="1326">
          <cell r="A1326" t="str">
            <v>HYDRO-ELECTRIC COMMISSION OF THE TOWN OF STAYNER</v>
          </cell>
          <cell r="B1326" t="str">
            <v>COLLUS POWER CORP.</v>
          </cell>
          <cell r="D1326">
            <v>-6815</v>
          </cell>
        </row>
        <row r="1327">
          <cell r="A1327" t="str">
            <v>HYDRO-ELECTRIC COMMISSION OF THE TOWN OF STURGEON FALLS</v>
          </cell>
          <cell r="B1327" t="str">
            <v>GREATER SUDBURY HYDRO INC.</v>
          </cell>
          <cell r="D1327">
            <v>-3460</v>
          </cell>
        </row>
        <row r="1328">
          <cell r="A1328" t="str">
            <v>HYDRO-ELECTRIC COMMISSION OF THE TOWN OF VANKLEEK HILL</v>
          </cell>
          <cell r="B1328" t="str">
            <v>HYDRO ONE NETWORKS INC.</v>
          </cell>
          <cell r="D1328">
            <v>-64435</v>
          </cell>
        </row>
        <row r="1329">
          <cell r="A1329" t="str">
            <v>HYDRO-ELECTRIC COMMISSION OF THE TOWN OF WALLACEBURG</v>
          </cell>
          <cell r="B1329" t="str">
            <v>CHATHAM-KENT HYDRO INC.</v>
          </cell>
          <cell r="D1329">
            <v>-210055</v>
          </cell>
        </row>
        <row r="1330">
          <cell r="A1330" t="str">
            <v>HYDRO-ELECTRIC COMMISSION OF THE TOWN OF WASAGA BEACH</v>
          </cell>
          <cell r="B1330" t="str">
            <v>WASAGA DISTRIBUTION INC.</v>
          </cell>
          <cell r="D1330">
            <v>-138457</v>
          </cell>
        </row>
        <row r="1331">
          <cell r="A1331" t="str">
            <v>HYDRO-ELECTRIC COMMISSION OF THE TOWN OF WEBBWOOD</v>
          </cell>
          <cell r="B1331" t="str">
            <v>ESPANOLA REGIONAL HYDRO DISTRIBUTION CORPORATION</v>
          </cell>
          <cell r="D1331">
            <v>-2162</v>
          </cell>
        </row>
        <row r="1332">
          <cell r="A1332" t="str">
            <v>HYDRO-ELECTRIC COMMISSION OF THE TOWN OF WIARTON</v>
          </cell>
          <cell r="B1332" t="str">
            <v>HYDRO ONE NETWORKS INC.</v>
          </cell>
          <cell r="D1332">
            <v>-12430</v>
          </cell>
        </row>
        <row r="1333">
          <cell r="A1333" t="str">
            <v>HYDRO-ELECTRIC COMMISSION OF THE TOWNSHIP OF BRANTFORD</v>
          </cell>
          <cell r="B1333" t="str">
            <v>BRANT COUNTY POWER INC.</v>
          </cell>
          <cell r="D1333">
            <v>-234847</v>
          </cell>
        </row>
        <row r="1334">
          <cell r="A1334" t="str">
            <v>HYDRO-ELECTRIC COMMISSION OF THE TOWNSHIP OF ESSA</v>
          </cell>
          <cell r="B1334" t="str">
            <v>POWERSTREAM INC.</v>
          </cell>
          <cell r="D1334">
            <v>-7200</v>
          </cell>
        </row>
        <row r="1335">
          <cell r="A1335" t="str">
            <v>HYDRO-ELECTRIC COMMISSION OF THE VILLAGE OF ALFRED</v>
          </cell>
          <cell r="B1335" t="str">
            <v>HYDRO 2000 INC.</v>
          </cell>
          <cell r="D1335">
            <v>-11969</v>
          </cell>
        </row>
        <row r="1336">
          <cell r="A1336" t="str">
            <v>HYDRO-ELECTRIC COMMISSION OF THE VILLAGE OF CLIFFORD</v>
          </cell>
          <cell r="B1336" t="str">
            <v>WESTARIO POWER INC.</v>
          </cell>
          <cell r="D1336">
            <v>-5623</v>
          </cell>
        </row>
        <row r="1337">
          <cell r="A1337" t="str">
            <v>HYDRO-ELECTRIC COMMISSION OF THE VILLAGE OF ELORA</v>
          </cell>
          <cell r="B1337" t="str">
            <v>CENTRE WELLINGTON HYDRO LTD.</v>
          </cell>
          <cell r="D1337">
            <v>-11776</v>
          </cell>
        </row>
        <row r="1338">
          <cell r="A1338" t="str">
            <v>HYDRO-ELECTRIC COMMISSION OF THE VILLAGE OF FINCH</v>
          </cell>
          <cell r="B1338" t="str">
            <v>HYDRO ONE NETWORKS INC.</v>
          </cell>
          <cell r="D1338">
            <v>-6624</v>
          </cell>
        </row>
        <row r="1339">
          <cell r="A1339" t="str">
            <v>HYDRO-ELECTRIC COMMISSION OF THE VILLAGE OF FRANKFORD</v>
          </cell>
          <cell r="B1339" t="str">
            <v>HYDRO ONE NETWORKS INC.</v>
          </cell>
          <cell r="D1339">
            <v>-9515</v>
          </cell>
        </row>
        <row r="1340">
          <cell r="A1340" t="str">
            <v>HYDRO-ELECTRIC COMMISSION OF THE VILLAGE OF L'ORIGNAL</v>
          </cell>
          <cell r="B1340" t="str">
            <v>HYDRO ONE NETWORKS INC.</v>
          </cell>
          <cell r="D1340">
            <v>-88699</v>
          </cell>
        </row>
        <row r="1341">
          <cell r="A1341" t="str">
            <v>HYDRO-ELECTRIC COMMISSION OF THE VILLAGE OF LUCAN</v>
          </cell>
          <cell r="B1341" t="str">
            <v>HYDRO ONE NETWORKS INC.</v>
          </cell>
          <cell r="D1341">
            <v>-81993</v>
          </cell>
        </row>
        <row r="1342">
          <cell r="A1342" t="str">
            <v>HYDRO-ELECTRIC COMMISSION OF THE VILLAGE OF MORRISBURG</v>
          </cell>
          <cell r="B1342" t="str">
            <v>RIDEAU ST. LAWRENCE DISTRIBUTION INC.</v>
          </cell>
          <cell r="D1342">
            <v>-100351</v>
          </cell>
        </row>
        <row r="1343">
          <cell r="A1343" t="str">
            <v>HYDRO-ELECTRIC COMMISSION OF THE VILLAGE OF PAISLEY</v>
          </cell>
          <cell r="B1343" t="str">
            <v>HYDRO ONE NETWORKS INC.</v>
          </cell>
          <cell r="D1343">
            <v>-36754</v>
          </cell>
        </row>
        <row r="1344">
          <cell r="A1344" t="str">
            <v>HYDRO-ELECTRIC COMMISSION OF THE VILLAGE OF PLANTAGENET</v>
          </cell>
          <cell r="B1344" t="str">
            <v>HYDRO 2000 INC.</v>
          </cell>
          <cell r="D1344">
            <v>-2442</v>
          </cell>
        </row>
        <row r="1345">
          <cell r="A1345" t="str">
            <v>HYDRO-ELECTRIC COMMISSION OF THE VILLAGE OF ST. CLAIR BEACH</v>
          </cell>
          <cell r="B1345" t="str">
            <v>ESSEX POWERLINES CORPORATION</v>
          </cell>
          <cell r="D1345">
            <v>-544852</v>
          </cell>
        </row>
        <row r="1346">
          <cell r="A1346" t="str">
            <v>HYDRO-ELECTRIC COMMISSION OF THE VILLAGE OF VICTORIA HARBOUR</v>
          </cell>
          <cell r="B1346" t="str">
            <v>NEWMARKET-TAY POWER DISTRIBUTION LTD.</v>
          </cell>
          <cell r="D1346">
            <v>-9338</v>
          </cell>
        </row>
        <row r="1347">
          <cell r="A1347" t="str">
            <v>INGERSOLL PUBLIC UTILITY COMMISSION</v>
          </cell>
          <cell r="B1347" t="str">
            <v>ERIE THAMES POWERLINES CORPORATION</v>
          </cell>
          <cell r="D1347">
            <v>-123199</v>
          </cell>
        </row>
        <row r="1348">
          <cell r="A1348" t="str">
            <v>INNISFIL HYDRO DISTRIBUTION SYSTEMS LIMITED</v>
          </cell>
          <cell r="B1348" t="str">
            <v>INNISFIL HYDRO DISTRIBUTION SYSTEMS LIMITED</v>
          </cell>
          <cell r="D1348">
            <v>-46807</v>
          </cell>
        </row>
        <row r="1349">
          <cell r="A1349" t="str">
            <v>KENORA HYDRO ELECTRIC CORPORATION LTD.</v>
          </cell>
          <cell r="B1349" t="str">
            <v>KENORA HYDRO ELECTRIC CORPORATION LTD.</v>
          </cell>
          <cell r="D1349">
            <v>-52588</v>
          </cell>
        </row>
        <row r="1350">
          <cell r="A1350" t="str">
            <v>KILLALOE HYDRO ELECTRIC COMMISSION</v>
          </cell>
          <cell r="B1350" t="str">
            <v>OTTAWA RIVER POWER CORPORATION</v>
          </cell>
          <cell r="D1350">
            <v>-5864</v>
          </cell>
        </row>
        <row r="1351">
          <cell r="A1351" t="str">
            <v>KINCARDINE HYDRO ELECTRIC COMMISSION</v>
          </cell>
          <cell r="B1351" t="str">
            <v>WESTARIO POWER INC.</v>
          </cell>
          <cell r="D1351">
            <v>-610241</v>
          </cell>
        </row>
        <row r="1352">
          <cell r="A1352" t="str">
            <v>KINGSTON ELECTRICITY DISTRIBUTION LIMITED</v>
          </cell>
          <cell r="B1352" t="str">
            <v>KINGSTON ELECTRICITY DISTRIBUTION LIMITED</v>
          </cell>
          <cell r="D1352">
            <v>-91585</v>
          </cell>
        </row>
        <row r="1353">
          <cell r="B1353" t="str">
            <v>KINGSTON HYDRO CORPORATION</v>
          </cell>
          <cell r="D1353">
            <v>-91585</v>
          </cell>
        </row>
        <row r="1354">
          <cell r="A1354" t="str">
            <v>KINGSVILLE PUBLIC UTILITY COMMISSION</v>
          </cell>
          <cell r="B1354" t="str">
            <v>E.L.K. ENERGY INC.</v>
          </cell>
          <cell r="D1354">
            <v>-252323</v>
          </cell>
        </row>
        <row r="1355">
          <cell r="A1355" t="str">
            <v>KIRKFIELD HYDRO ELECTRIC SYSTEM</v>
          </cell>
          <cell r="B1355" t="str">
            <v>HYDRO ONE NETWORKS INC.</v>
          </cell>
          <cell r="D1355">
            <v>-10027</v>
          </cell>
        </row>
        <row r="1356">
          <cell r="A1356" t="str">
            <v>KITCHENER-WILMOT HYDRO INC.</v>
          </cell>
          <cell r="B1356" t="str">
            <v>KITCHENER-WILMOT HYDRO INC.</v>
          </cell>
          <cell r="D1356">
            <v>-2341206</v>
          </cell>
        </row>
        <row r="1357">
          <cell r="A1357" t="str">
            <v>LAKEFIELD DISTRIBUTION INCORPORATED</v>
          </cell>
          <cell r="B1357" t="str">
            <v>PETERBOROUGH DISTRIBUTION INCORPORATED</v>
          </cell>
          <cell r="D1357">
            <v>-95910</v>
          </cell>
        </row>
        <row r="1358">
          <cell r="A1358" t="str">
            <v>LAKESHORE TOWNSHIP HEC</v>
          </cell>
          <cell r="B1358" t="str">
            <v>E.L.K. ENERGY INC.</v>
          </cell>
          <cell r="D1358">
            <v>-222757</v>
          </cell>
        </row>
        <row r="1359">
          <cell r="A1359" t="str">
            <v>LANARK HIGHLANDS PUBLIC UTILITIES COMMISSION</v>
          </cell>
          <cell r="B1359" t="str">
            <v>HYDRO ONE NETWORKS INC.</v>
          </cell>
          <cell r="D1359">
            <v>-7179</v>
          </cell>
        </row>
        <row r="1360">
          <cell r="A1360" t="str">
            <v>LARDER LAKE ELECTRIC COMPANY</v>
          </cell>
          <cell r="B1360" t="str">
            <v>HYDRO ONE NETWORKS INC.</v>
          </cell>
          <cell r="D1360">
            <v>-7045</v>
          </cell>
        </row>
        <row r="1361">
          <cell r="A1361" t="str">
            <v>LATCHFORD HYDRO ELECTRIC</v>
          </cell>
          <cell r="B1361" t="str">
            <v>HYDRO ONE NETWORKS INC.</v>
          </cell>
          <cell r="D1361">
            <v>-6945</v>
          </cell>
        </row>
        <row r="1362">
          <cell r="A1362" t="str">
            <v>LINCOLN HYDRO-ELECTRIC COMMISSION</v>
          </cell>
          <cell r="B1362" t="str">
            <v>NIAGARA PENINSULA ENERGY INC.</v>
          </cell>
          <cell r="D1362">
            <v>-91083</v>
          </cell>
        </row>
        <row r="1363">
          <cell r="A1363" t="str">
            <v>LINDSAY HYDRO-ELECTRIC SYSTEM</v>
          </cell>
          <cell r="B1363" t="str">
            <v>HYDRO ONE NETWORKS INC.</v>
          </cell>
          <cell r="D1363">
            <v>-202013</v>
          </cell>
        </row>
        <row r="1364">
          <cell r="A1364" t="str">
            <v>LONDON HYDRO UTILITIES SERVICES INC.</v>
          </cell>
          <cell r="B1364" t="str">
            <v>LONDON HYDRO INC.</v>
          </cell>
          <cell r="D1364">
            <v>-7184393</v>
          </cell>
        </row>
        <row r="1365">
          <cell r="A1365" t="str">
            <v>MALAHIDE UTILITY COMMISSION</v>
          </cell>
          <cell r="B1365" t="str">
            <v>HYDRO ONE NETWORKS INC.</v>
          </cell>
          <cell r="D1365">
            <v>-3029</v>
          </cell>
        </row>
        <row r="1366">
          <cell r="A1366" t="str">
            <v>MAPLETON HYDRO ELECTRIC COMMISSION</v>
          </cell>
          <cell r="B1366" t="str">
            <v>HYDRO ONE NETWORKS INC.</v>
          </cell>
          <cell r="D1366">
            <v>-2741</v>
          </cell>
        </row>
        <row r="1367">
          <cell r="A1367" t="str">
            <v>MARKDALE HYDRO SYSTEM</v>
          </cell>
          <cell r="B1367" t="str">
            <v>HYDRO ONE NETWORKS INC.</v>
          </cell>
          <cell r="D1367">
            <v>-18412</v>
          </cell>
        </row>
        <row r="1368">
          <cell r="A1368" t="str">
            <v>MARKHAM HYDRO DISTRIBUTION INC.</v>
          </cell>
          <cell r="B1368" t="str">
            <v>POWERSTREAM INC.</v>
          </cell>
          <cell r="D1368">
            <v>-3424963</v>
          </cell>
        </row>
        <row r="1369">
          <cell r="A1369" t="str">
            <v>MARMORA HYDRO COMMISSION</v>
          </cell>
          <cell r="B1369" t="str">
            <v>HYDRO ONE NETWORKS INC.</v>
          </cell>
          <cell r="D1369">
            <v>-21445</v>
          </cell>
        </row>
        <row r="1370">
          <cell r="A1370" t="str">
            <v>MARTINTOWN HYDRO SYSTEM</v>
          </cell>
          <cell r="B1370" t="str">
            <v>HYDRO ONE NETWORKS INC.</v>
          </cell>
          <cell r="D1370">
            <v>-843</v>
          </cell>
        </row>
        <row r="1371">
          <cell r="A1371" t="str">
            <v>MIDLAND POWER UTILITY CORPORATION</v>
          </cell>
          <cell r="B1371" t="str">
            <v>MIDLAND POWER UTILITY CORPORATION</v>
          </cell>
          <cell r="D1371">
            <v>-26525</v>
          </cell>
        </row>
        <row r="1372">
          <cell r="A1372" t="str">
            <v>MILDMAY HYDRO-ELECTRIC COMMISSION</v>
          </cell>
          <cell r="B1372" t="str">
            <v>WESTARIO POWER INC.</v>
          </cell>
          <cell r="D1372">
            <v>-3976</v>
          </cell>
        </row>
        <row r="1373">
          <cell r="A1373" t="str">
            <v>MILTON HYDRO DISTRIBUTION INC.</v>
          </cell>
          <cell r="B1373" t="str">
            <v>MILTON HYDRO DISTRIBUTION INC.</v>
          </cell>
          <cell r="D1373">
            <v>-1932501</v>
          </cell>
        </row>
        <row r="1374">
          <cell r="A1374" t="str">
            <v>MISSISSIPPI MILLS PUBLIC UTILITIES COMMISSION</v>
          </cell>
          <cell r="B1374" t="str">
            <v>OTTAWA RIVER POWER CORPORATION</v>
          </cell>
          <cell r="D1374">
            <v>-40818</v>
          </cell>
        </row>
        <row r="1375">
          <cell r="A1375" t="str">
            <v>NANTICOKE HYDRO ELECTRIC COMMISSION</v>
          </cell>
          <cell r="B1375" t="str">
            <v>HALDIMAND COUNTY HYDRO INC.</v>
          </cell>
          <cell r="D1375">
            <v>-401779</v>
          </cell>
        </row>
        <row r="1376">
          <cell r="A1376" t="str">
            <v>NAPANEE HYDRO-ELECTRIC COMMISSION</v>
          </cell>
          <cell r="B1376" t="str">
            <v>HYDRO ONE NETWORKS INC.</v>
          </cell>
          <cell r="D1376">
            <v>-38335</v>
          </cell>
        </row>
        <row r="1377">
          <cell r="A1377" t="str">
            <v>NEPEAN HYDRO ELECTRIC COMMISSION</v>
          </cell>
          <cell r="B1377" t="str">
            <v>HYDRO OTTAWA LIMITED</v>
          </cell>
          <cell r="D1377">
            <v>-3913299</v>
          </cell>
        </row>
        <row r="1378">
          <cell r="A1378" t="str">
            <v>NEW TECUMSETH HYDRO</v>
          </cell>
          <cell r="B1378" t="str">
            <v>POWERSTREAM INC.</v>
          </cell>
          <cell r="D1378">
            <v>-177928</v>
          </cell>
        </row>
        <row r="1379">
          <cell r="A1379" t="str">
            <v>NEWBURY POWER INC.</v>
          </cell>
          <cell r="B1379" t="str">
            <v>MIDDLESEX POWER DISTRIBUTION CORPORATION</v>
          </cell>
          <cell r="D1379">
            <v>-3415</v>
          </cell>
        </row>
        <row r="1380">
          <cell r="A1380" t="str">
            <v>NEWMARKET HYDRO LTD.</v>
          </cell>
          <cell r="B1380" t="str">
            <v>NEWMARKET-TAY POWER DISTRIBUTION LTD.</v>
          </cell>
          <cell r="D1380">
            <v>-1766340</v>
          </cell>
        </row>
        <row r="1381">
          <cell r="A1381" t="str">
            <v>NIAGARA FALLS HYDRO INC.</v>
          </cell>
          <cell r="B1381" t="str">
            <v>NIAGARA PENINSULA ENERGY INC.</v>
          </cell>
          <cell r="D1381">
            <v>-1629285</v>
          </cell>
        </row>
        <row r="1382">
          <cell r="A1382" t="str">
            <v>NIAGARA-ON-THE-LAKE HYDRO INC.</v>
          </cell>
          <cell r="B1382" t="str">
            <v>NIAGARA-ON-THE-LAKE HYDRO INC.</v>
          </cell>
          <cell r="D1382">
            <v>-185586</v>
          </cell>
        </row>
        <row r="1383">
          <cell r="A1383" t="str">
            <v>NICKEL CENTRE HYDRO-ELECTRIC COMMISSION</v>
          </cell>
          <cell r="B1383" t="str">
            <v>GREATER SUDBURY HYDRO INC.</v>
          </cell>
          <cell r="D1383">
            <v>-12457</v>
          </cell>
        </row>
        <row r="1384">
          <cell r="A1384" t="str">
            <v>NIPIGON HYDRO ELECTRIC COMMISSION</v>
          </cell>
          <cell r="B1384" t="str">
            <v>HYDRO ONE NETWORKS INC.</v>
          </cell>
          <cell r="D1384">
            <v>-16664</v>
          </cell>
        </row>
        <row r="1385">
          <cell r="A1385" t="str">
            <v>NORFOLK POWER DISTRIBUTION INC.</v>
          </cell>
          <cell r="B1385" t="str">
            <v>NORFOLK POWER DISTRIBUTION INC.</v>
          </cell>
          <cell r="D1385">
            <v>-31602</v>
          </cell>
        </row>
        <row r="1386">
          <cell r="A1386" t="str">
            <v>NORTH BAY HYDRO DISTRIBUTION LIMITED</v>
          </cell>
          <cell r="B1386" t="str">
            <v>NORTH BAY HYDRO DISTRIBUTION LIMITED</v>
          </cell>
          <cell r="D1386">
            <v>-366445</v>
          </cell>
        </row>
        <row r="1387">
          <cell r="A1387" t="str">
            <v>NORTH GRENVILLE HYDRO-ELECTRIC COMMISSION</v>
          </cell>
          <cell r="B1387" t="str">
            <v>HYDRO ONE NETWORKS INC.</v>
          </cell>
          <cell r="D1387">
            <v>-4401</v>
          </cell>
        </row>
        <row r="1388">
          <cell r="A1388" t="str">
            <v>NORTH PERTH UTILITY COMMISSION</v>
          </cell>
          <cell r="B1388" t="str">
            <v>HYDRO ONE NETWORKS INC.</v>
          </cell>
          <cell r="D1388">
            <v>-109179</v>
          </cell>
        </row>
        <row r="1389">
          <cell r="A1389" t="str">
            <v>NORWICH PUBLIC UTILITY COMMISSION</v>
          </cell>
          <cell r="B1389" t="str">
            <v>ERIE THAMES POWERLINES CORPORATION</v>
          </cell>
          <cell r="D1389">
            <v>-61495</v>
          </cell>
        </row>
        <row r="1390">
          <cell r="A1390" t="str">
            <v>OAKVILLE HYDRO ELECTRICITY DISTRIBUTION INC.</v>
          </cell>
          <cell r="B1390" t="str">
            <v>OAKVILLE HYDRO ELECTRICITY DISTRIBUTION INC.</v>
          </cell>
          <cell r="D1390">
            <v>-6005524</v>
          </cell>
        </row>
        <row r="1391">
          <cell r="A1391" t="str">
            <v>OIL SPRINGS HYDRO ELECTRIC COMMISSION</v>
          </cell>
          <cell r="B1391" t="str">
            <v>BLUEWATER POWER DISTRIBUTION CORPORATION</v>
          </cell>
          <cell r="D1391">
            <v>-5065</v>
          </cell>
        </row>
        <row r="1392">
          <cell r="A1392" t="str">
            <v>ORANGEVILLE HYDRO LIMITED</v>
          </cell>
          <cell r="B1392" t="str">
            <v>ORANGEVILLE HYDRO LIMITED</v>
          </cell>
          <cell r="D1392">
            <v>-919210</v>
          </cell>
        </row>
        <row r="1393">
          <cell r="A1393" t="str">
            <v>ORILLIA POWER DISTRIBUTION CORPORATION</v>
          </cell>
          <cell r="B1393" t="str">
            <v>ORILLIA POWER DISTRIBUTION CORPORATION</v>
          </cell>
          <cell r="D1393">
            <v>-461777</v>
          </cell>
        </row>
        <row r="1394">
          <cell r="A1394" t="str">
            <v>OSHAWA PUC NETWORKS INC.</v>
          </cell>
          <cell r="B1394" t="str">
            <v>OSHAWA PUC NETWORKS INC.</v>
          </cell>
          <cell r="D1394">
            <v>-2854490</v>
          </cell>
        </row>
        <row r="1395">
          <cell r="A1395" t="str">
            <v>PARKHILL P.U.C.</v>
          </cell>
          <cell r="B1395" t="str">
            <v>MIDDLESEX POWER DISTRIBUTION CORPORATION</v>
          </cell>
          <cell r="D1395">
            <v>-22663</v>
          </cell>
        </row>
        <row r="1396">
          <cell r="A1396" t="str">
            <v>PARRY SOUND POWER CORPORATION</v>
          </cell>
          <cell r="B1396" t="str">
            <v>PARRY SOUND POWER CORPORATION</v>
          </cell>
          <cell r="D1396">
            <v>-38660</v>
          </cell>
        </row>
        <row r="1397">
          <cell r="A1397" t="str">
            <v>PELHAM HYDRO-ELECTRIC COMMISSION</v>
          </cell>
          <cell r="B1397" t="str">
            <v>NIAGARA PENINSULA ENERGY INC.</v>
          </cell>
          <cell r="D1397">
            <v>-52420</v>
          </cell>
        </row>
        <row r="1398">
          <cell r="A1398" t="str">
            <v>PERTH EAST HYDRO ELECTRIC COMMISSION</v>
          </cell>
          <cell r="B1398" t="str">
            <v>HYDRO ONE NETWORKS INC.</v>
          </cell>
          <cell r="D1398">
            <v>-23746</v>
          </cell>
        </row>
        <row r="1399">
          <cell r="A1399" t="str">
            <v>PETERBOROUGH UTILITIES COMMISSION</v>
          </cell>
          <cell r="B1399" t="str">
            <v>PETERBOROUGH DISTRIBUTION INCORPORATED</v>
          </cell>
          <cell r="D1399">
            <v>-1184532</v>
          </cell>
        </row>
        <row r="1400">
          <cell r="A1400" t="str">
            <v>PICKERING HYDRO-ELECTRIC COMMISSION</v>
          </cell>
          <cell r="B1400" t="str">
            <v>VERIDIAN CONNECTIONS INC.</v>
          </cell>
          <cell r="D1400">
            <v>-708917</v>
          </cell>
        </row>
        <row r="1401">
          <cell r="A1401" t="str">
            <v>POLICE VILLAGE OF APPLE HILL HYDRO SYSTEM</v>
          </cell>
          <cell r="B1401" t="str">
            <v>HYDRO ONE NETWORKS INC.</v>
          </cell>
          <cell r="D1401">
            <v>-698</v>
          </cell>
        </row>
        <row r="1402">
          <cell r="A1402" t="str">
            <v>POLICE VILLAGE OF AVONMORE HYDRO SYSTEM</v>
          </cell>
          <cell r="B1402" t="str">
            <v>HYDRO ONE NETWORKS INC.</v>
          </cell>
          <cell r="D1402">
            <v>-2588</v>
          </cell>
        </row>
        <row r="1403">
          <cell r="A1403" t="str">
            <v>POLICE VILLAGE OF COMBER HYDRO SYSTEM</v>
          </cell>
          <cell r="B1403" t="str">
            <v>E.L.K. ENERGY INC.</v>
          </cell>
          <cell r="D1403">
            <v>-31005</v>
          </cell>
        </row>
        <row r="1404">
          <cell r="A1404" t="str">
            <v>POLICE VILLAGE OF DUBLIN HYDRO SYSTEM</v>
          </cell>
          <cell r="B1404" t="str">
            <v>ERIE THAMES POWERLINES CORPORATION</v>
          </cell>
          <cell r="D1404">
            <v>-1945</v>
          </cell>
        </row>
        <row r="1405">
          <cell r="A1405" t="str">
            <v>POLICE VILLAGE OF GRANTON HYDRO SYSTEM</v>
          </cell>
          <cell r="B1405" t="str">
            <v>HYDRO ONE NETWORKS INC.</v>
          </cell>
          <cell r="D1405">
            <v>-42896</v>
          </cell>
        </row>
        <row r="1406">
          <cell r="A1406" t="str">
            <v>POLICE VILLAGE OF MERLIN HYDRO SYSTEM</v>
          </cell>
          <cell r="B1406" t="str">
            <v>CHATHAM-KENT HYDRO INC.</v>
          </cell>
          <cell r="D1406">
            <v>-24071</v>
          </cell>
        </row>
        <row r="1407">
          <cell r="A1407" t="str">
            <v>POLICE VILLAGE OF MOOREFIELD HYDRO SYSTEM</v>
          </cell>
          <cell r="B1407" t="str">
            <v>HYDRO ONE NETWORKS INC.</v>
          </cell>
          <cell r="D1407">
            <v>-99</v>
          </cell>
        </row>
        <row r="1408">
          <cell r="A1408" t="str">
            <v>POLICE VILLAGE OF MOUNT BRYDGES HYDRO SYSTEM</v>
          </cell>
          <cell r="B1408" t="str">
            <v>MIDDLESEX POWER DISTRIBUTION CORPORATION</v>
          </cell>
          <cell r="D1408">
            <v>-27561</v>
          </cell>
        </row>
        <row r="1409">
          <cell r="A1409" t="str">
            <v>POLICE VILLAGE OF PRICEVILLE HYDRO SYSTEM</v>
          </cell>
          <cell r="B1409" t="str">
            <v>HYDRO ONE NETWORKS INC.</v>
          </cell>
          <cell r="D1409">
            <v>-2111</v>
          </cell>
        </row>
        <row r="1410">
          <cell r="A1410" t="str">
            <v>POLICE VILLAGE OF RUSSELL HYDRO ELECTRIC SYSTEM</v>
          </cell>
          <cell r="B1410" t="str">
            <v>HYDRO ONE NETWORKS INC.</v>
          </cell>
          <cell r="D1410">
            <v>-6098</v>
          </cell>
        </row>
        <row r="1411">
          <cell r="A1411" t="str">
            <v>PORT COLBORNE HYDRO INC.</v>
          </cell>
          <cell r="B1411" t="str">
            <v>CANADIAN NIAGARA POWER INC.</v>
          </cell>
          <cell r="D1411">
            <v>-48570</v>
          </cell>
        </row>
        <row r="1412">
          <cell r="A1412" t="str">
            <v>PORT HOPE HYDRO</v>
          </cell>
          <cell r="B1412" t="str">
            <v>VERIDIAN CONNECTIONS INC.</v>
          </cell>
          <cell r="D1412">
            <v>-515719</v>
          </cell>
        </row>
        <row r="1413">
          <cell r="A1413" t="str">
            <v>PRESCOTT PUBLIC UTILITIES COMMISSION</v>
          </cell>
          <cell r="B1413" t="str">
            <v>RIDEAU ST. LAWRENCE DISTRIBUTION INC.</v>
          </cell>
          <cell r="D1413">
            <v>-33640</v>
          </cell>
        </row>
        <row r="1414">
          <cell r="A1414" t="str">
            <v>PUBLIC UTILITIES COMMISSION OF CHATHAM-KENT</v>
          </cell>
          <cell r="B1414" t="str">
            <v>CHATHAM-KENT HYDRO INC.</v>
          </cell>
          <cell r="D1414">
            <v>-931984</v>
          </cell>
        </row>
        <row r="1415">
          <cell r="A1415" t="str">
            <v>PUBLIC UTILITIES COMMISSION OF THE CITY OF BARRIE</v>
          </cell>
          <cell r="B1415" t="str">
            <v>POWERSTREAM INC.</v>
          </cell>
          <cell r="D1415">
            <v>-3573120</v>
          </cell>
        </row>
        <row r="1416">
          <cell r="A1416" t="str">
            <v>PUBLIC UTILITIES COMMISSION OF THE CITY OF OWEN SOUND</v>
          </cell>
          <cell r="B1416" t="str">
            <v>HYDRO ONE NETWORKS INC.</v>
          </cell>
          <cell r="D1416">
            <v>-172860</v>
          </cell>
        </row>
        <row r="1417">
          <cell r="A1417" t="str">
            <v>PUBLIC UTILITIES COMMISSION OF THE CITY OF TRENTON</v>
          </cell>
          <cell r="B1417" t="str">
            <v>HYDRO ONE NETWORKS INC.</v>
          </cell>
          <cell r="D1417">
            <v>-785703</v>
          </cell>
        </row>
        <row r="1418">
          <cell r="A1418" t="str">
            <v>PUBLIC UTILITIES COMMISSION OF THE CORPORATION OF THE TOWNSHIP OF MAGNETAWAN</v>
          </cell>
          <cell r="B1418" t="str">
            <v>LAKELAND POWER DISTRIBUTION LTD.</v>
          </cell>
          <cell r="D1418">
            <v>-26307</v>
          </cell>
        </row>
        <row r="1419">
          <cell r="A1419" t="str">
            <v>PUBLIC UTILITIES COMMISSION OF THE TOWN OF ALEXANDRIA</v>
          </cell>
          <cell r="B1419" t="str">
            <v>HYDRO ONE NETWORKS INC.</v>
          </cell>
          <cell r="D1419">
            <v>-15360</v>
          </cell>
        </row>
        <row r="1420">
          <cell r="A1420" t="str">
            <v>PUBLIC UTILITIES COMMISSION OF THE TOWN OF BLENHEIM</v>
          </cell>
          <cell r="B1420" t="str">
            <v>CHATHAM-KENT HYDRO INC.</v>
          </cell>
          <cell r="D1420">
            <v>-25316</v>
          </cell>
        </row>
        <row r="1421">
          <cell r="A1421" t="str">
            <v>PUBLIC UTILITIES COMMISSION OF THE TOWN OF CAMPBELLFORD</v>
          </cell>
          <cell r="B1421" t="str">
            <v>HYDRO ONE NETWORKS INC.</v>
          </cell>
          <cell r="D1421">
            <v>-32228</v>
          </cell>
        </row>
        <row r="1422">
          <cell r="A1422" t="str">
            <v>PUBLIC UTILITIES COMMISSION OF THE TOWN OF CHESLEY</v>
          </cell>
          <cell r="B1422" t="str">
            <v>HYDRO ONE NETWORKS INC.</v>
          </cell>
          <cell r="D1422">
            <v>-16267</v>
          </cell>
        </row>
        <row r="1423">
          <cell r="A1423" t="str">
            <v>PUBLIC UTILITIES COMMISSION OF THE TOWN OF COBOURG</v>
          </cell>
          <cell r="B1423" t="str">
            <v>LAKEFRONT UTILITIES INC.</v>
          </cell>
          <cell r="D1423">
            <v>-14001</v>
          </cell>
        </row>
        <row r="1424">
          <cell r="A1424" t="str">
            <v>PUBLIC UTILITIES COMMISSION OF THE TOWN OF FERGUS</v>
          </cell>
          <cell r="B1424" t="str">
            <v>CENTRE WELLINGTON HYDRO LTD.</v>
          </cell>
          <cell r="D1424">
            <v>-52302</v>
          </cell>
        </row>
        <row r="1425">
          <cell r="A1425" t="str">
            <v>PUBLIC UTILITIES COMMISSION OF THE TOWN OF GODERICH</v>
          </cell>
          <cell r="B1425" t="str">
            <v>WEST COAST HURON ENERGY INC.</v>
          </cell>
          <cell r="D1425">
            <v>-143766</v>
          </cell>
        </row>
        <row r="1426">
          <cell r="A1426" t="str">
            <v>PUBLIC UTILITIES COMMISSION OF THE TOWN OF MASSEY</v>
          </cell>
          <cell r="B1426" t="str">
            <v>ESPANOLA REGIONAL HYDRO DISTRIBUTION CORPORATION</v>
          </cell>
          <cell r="D1426">
            <v>-10397</v>
          </cell>
        </row>
        <row r="1427">
          <cell r="A1427" t="str">
            <v>PUBLIC UTILITIES COMMISSION OF THE TOWN OF MEAFORD</v>
          </cell>
          <cell r="B1427" t="str">
            <v>HYDRO ONE NETWORKS INC.</v>
          </cell>
          <cell r="D1427">
            <v>-107901</v>
          </cell>
        </row>
        <row r="1428">
          <cell r="A1428" t="str">
            <v>PUBLIC UTILITIES COMMISSION OF THE TOWN OF MITCHELL</v>
          </cell>
          <cell r="B1428" t="str">
            <v>ERIE THAMES POWERLINES CORPORATION</v>
          </cell>
          <cell r="D1428">
            <v>-48613</v>
          </cell>
        </row>
        <row r="1429">
          <cell r="A1429" t="str">
            <v>PUBLIC UTILITIES COMMISSION OF THE TOWN OF MOUNT FOREST</v>
          </cell>
          <cell r="B1429" t="str">
            <v>WELLINGTON NORTH POWER INC.</v>
          </cell>
          <cell r="D1429">
            <v>-26398</v>
          </cell>
        </row>
        <row r="1430">
          <cell r="A1430" t="str">
            <v>PUBLIC UTILITIES COMMISSION OF THE TOWN OF PALMERSTON</v>
          </cell>
          <cell r="B1430" t="str">
            <v>WESTARIO POWER INC.</v>
          </cell>
          <cell r="D1430">
            <v>-30315</v>
          </cell>
        </row>
        <row r="1431">
          <cell r="A1431" t="str">
            <v>PUBLIC UTILITIES COMMISSION OF THE TOWN OF PARIS</v>
          </cell>
          <cell r="B1431" t="str">
            <v>BRANT COUNTY POWER INC.</v>
          </cell>
          <cell r="D1431">
            <v>-262478</v>
          </cell>
        </row>
        <row r="1432">
          <cell r="A1432" t="str">
            <v>PUBLIC UTILITIES COMMISSION OF THE TOWN OF PICTON</v>
          </cell>
          <cell r="B1432" t="str">
            <v>HYDRO ONE NETWORKS INC.</v>
          </cell>
          <cell r="D1432">
            <v>-23971</v>
          </cell>
        </row>
        <row r="1433">
          <cell r="A1433" t="str">
            <v>PUBLIC UTILITIES COMMISSION OF THE TOWN OF RIDGETOWN</v>
          </cell>
          <cell r="B1433" t="str">
            <v>CHATHAM-KENT HYDRO INC.</v>
          </cell>
          <cell r="D1433">
            <v>-35371</v>
          </cell>
        </row>
        <row r="1434">
          <cell r="A1434" t="str">
            <v>PUBLIC UTILITIES COMMISSION OF THE TOWN OF SOUTHAMPTON</v>
          </cell>
          <cell r="B1434" t="str">
            <v>WESTARIO POWER INC.</v>
          </cell>
          <cell r="D1434">
            <v>-66730</v>
          </cell>
        </row>
        <row r="1435">
          <cell r="A1435" t="str">
            <v>PUBLIC UTILITIES COMMISSION OF THE TOWN OF TECUMSEH</v>
          </cell>
          <cell r="B1435" t="str">
            <v>ESSEX POWERLINES CORPORATION</v>
          </cell>
          <cell r="D1435">
            <v>-868582</v>
          </cell>
        </row>
        <row r="1436">
          <cell r="A1436" t="str">
            <v>PUBLIC UTILITIES COMMISSION OF THE TOWN OF TILBURY</v>
          </cell>
          <cell r="B1436" t="str">
            <v>CHATHAM-KENT HYDRO INC.</v>
          </cell>
          <cell r="D1436">
            <v>-90846</v>
          </cell>
        </row>
        <row r="1437">
          <cell r="A1437" t="str">
            <v>PUBLIC UTILITIES COMMISSION OF THE VILLAGE OF ARTHUR</v>
          </cell>
          <cell r="B1437" t="str">
            <v>WELLINGTON NORTH POWER INC.</v>
          </cell>
          <cell r="D1437">
            <v>-7242</v>
          </cell>
        </row>
        <row r="1438">
          <cell r="A1438" t="str">
            <v>PUBLIC UTILITIES COMMISSION OF THE VILLAGE OF BELMONT</v>
          </cell>
          <cell r="B1438" t="str">
            <v>ERIE THAMES POWERLINES CORPORATION</v>
          </cell>
          <cell r="D1438">
            <v>-133842</v>
          </cell>
        </row>
        <row r="1439">
          <cell r="A1439" t="str">
            <v>PUBLIC UTILITIES COMMISSION OF THE VILLAGE OF LANCASTER</v>
          </cell>
          <cell r="B1439" t="str">
            <v>HYDRO ONE NETWORKS INC.</v>
          </cell>
          <cell r="D1439">
            <v>-27168</v>
          </cell>
        </row>
        <row r="1440">
          <cell r="A1440" t="str">
            <v>PUBLIC UTILITIES COMMISSION OF THE VILLAGE OF PORT MCNICOLL</v>
          </cell>
          <cell r="B1440" t="str">
            <v>NEWMARKET-TAY POWER DISTRIBUTION LTD.</v>
          </cell>
          <cell r="D1440">
            <v>-7421</v>
          </cell>
        </row>
        <row r="1441">
          <cell r="A1441" t="str">
            <v>PUBLIC UTILITIES COMMISSION OF THE VILLAGE OF PORT STANLEY</v>
          </cell>
          <cell r="B1441" t="str">
            <v>ERIE THAMES POWERLINES CORPORATION</v>
          </cell>
          <cell r="D1441">
            <v>-4706</v>
          </cell>
        </row>
        <row r="1442">
          <cell r="A1442" t="str">
            <v>PUBLIC UTILITIES COMMISSION OF THE VILLAGE OF THAMESVILLE</v>
          </cell>
          <cell r="B1442" t="str">
            <v>CHATHAM-KENT HYDRO INC.</v>
          </cell>
          <cell r="D1442">
            <v>-4713</v>
          </cell>
        </row>
        <row r="1443">
          <cell r="A1443" t="str">
            <v>PUBLIC UTILITIES COMMISSION OF THE VILLAGE OF WESTPORT</v>
          </cell>
          <cell r="B1443" t="str">
            <v>RIDEAU ST. LAWRENCE DISTRIBUTION INC.</v>
          </cell>
          <cell r="D1443">
            <v>-564</v>
          </cell>
        </row>
        <row r="1444">
          <cell r="A1444" t="str">
            <v>PUBLIC UTILITIES COMMISSION OF THE VILLAGE OF WHEATLEY</v>
          </cell>
          <cell r="B1444" t="str">
            <v>CHATHAM-KENT HYDRO INC.</v>
          </cell>
          <cell r="D1444">
            <v>-9927</v>
          </cell>
        </row>
        <row r="1445">
          <cell r="A1445" t="str">
            <v>PUBLIC UTILITY COMMISSION OF THE VILLAGE OF WEST LORNE</v>
          </cell>
          <cell r="B1445" t="str">
            <v>HYDRO ONE NETWORKS INC.</v>
          </cell>
          <cell r="D1445">
            <v>-21813</v>
          </cell>
        </row>
        <row r="1446">
          <cell r="A1446" t="str">
            <v>PUBLIC UTILITY COMMISSION OF TOWN OF PERTH</v>
          </cell>
          <cell r="B1446" t="str">
            <v>HYDRO ONE NETWORKS INC.</v>
          </cell>
          <cell r="D1446">
            <v>-102809</v>
          </cell>
        </row>
        <row r="1447">
          <cell r="A1447" t="str">
            <v>RAINY RIVER PUBLIC UTILITIES COMMISSION</v>
          </cell>
          <cell r="B1447" t="str">
            <v>HYDRO ONE NETWORKS INC.</v>
          </cell>
          <cell r="D1447">
            <v>-21851</v>
          </cell>
        </row>
        <row r="1448">
          <cell r="A1448" t="str">
            <v>RED ROCK HYDRO</v>
          </cell>
          <cell r="B1448" t="str">
            <v>HYDRO ONE NETWORKS INC.</v>
          </cell>
          <cell r="D1448">
            <v>-9068</v>
          </cell>
        </row>
        <row r="1449">
          <cell r="A1449" t="str">
            <v>RENFREW HYDRO INC.</v>
          </cell>
          <cell r="B1449" t="str">
            <v>RENFREW HYDRO INC.</v>
          </cell>
          <cell r="D1449">
            <v>-45216</v>
          </cell>
        </row>
        <row r="1450">
          <cell r="A1450" t="str">
            <v>RICHMOND HILL HYDRO INC.</v>
          </cell>
          <cell r="B1450" t="str">
            <v>POWERSTREAM INC.</v>
          </cell>
          <cell r="D1450">
            <v>-1379841</v>
          </cell>
        </row>
        <row r="1451">
          <cell r="A1451" t="str">
            <v>RIPLEY PUBLIC UTILITIES COMMISSION</v>
          </cell>
          <cell r="B1451" t="str">
            <v>WESTARIO POWER INC.</v>
          </cell>
          <cell r="D1451">
            <v>-17351</v>
          </cell>
        </row>
        <row r="1452">
          <cell r="A1452" t="str">
            <v>ROCKLAND HYDRO ELECTRIC COMMISSION</v>
          </cell>
          <cell r="B1452" t="str">
            <v>HYDRO ONE NETWORKS INC.</v>
          </cell>
          <cell r="D1452">
            <v>-137786</v>
          </cell>
        </row>
        <row r="1453">
          <cell r="A1453" t="str">
            <v>RODNEY PUBLIC UTILITIES COMMISSION</v>
          </cell>
          <cell r="B1453" t="str">
            <v>HYDRO ONE NETWORKS INC.</v>
          </cell>
          <cell r="D1453">
            <v>-5016</v>
          </cell>
        </row>
        <row r="1454">
          <cell r="A1454" t="str">
            <v>SCHREIBER HYDRO-ELECTRIC COMMISSION</v>
          </cell>
          <cell r="B1454" t="str">
            <v>HYDRO ONE NETWORKS INC.</v>
          </cell>
          <cell r="D1454">
            <v>-7023</v>
          </cell>
        </row>
        <row r="1455">
          <cell r="A1455" t="str">
            <v>SCUGOG HYDRO ELECTRIC CORPORATION</v>
          </cell>
          <cell r="B1455" t="str">
            <v>VERIDIAN CONNECTIONS INC.</v>
          </cell>
          <cell r="D1455">
            <v>-369615</v>
          </cell>
        </row>
        <row r="1456">
          <cell r="A1456" t="str">
            <v>SEAFORTH PUBLIC UTILITY COMMISSION</v>
          </cell>
          <cell r="B1456" t="str">
            <v>FESTIVAL HYDRO INC.</v>
          </cell>
          <cell r="D1456">
            <v>-20125</v>
          </cell>
        </row>
        <row r="1457">
          <cell r="A1457" t="str">
            <v>SEVERN HYDRO-ELECTRIC SYSTEM</v>
          </cell>
          <cell r="B1457" t="str">
            <v>HYDRO ONE NETWORKS INC.</v>
          </cell>
          <cell r="D1457">
            <v>-15706</v>
          </cell>
        </row>
        <row r="1458">
          <cell r="A1458" t="str">
            <v>SIMCOE HYDRO-ELECTRIC COMMISSION</v>
          </cell>
          <cell r="B1458" t="str">
            <v>NORFOLK POWER DISTRIBUTION INC.</v>
          </cell>
          <cell r="D1458">
            <v>-305797</v>
          </cell>
        </row>
        <row r="1459">
          <cell r="A1459" t="str">
            <v>SIOUX LOOKOUT HYDRO INC.</v>
          </cell>
          <cell r="B1459" t="str">
            <v>SIOUX LOOKOUT HYDRO INC.</v>
          </cell>
          <cell r="D1459">
            <v>-34147</v>
          </cell>
        </row>
        <row r="1460">
          <cell r="A1460" t="str">
            <v>SMITHS FALLS HYDRO ELECTRIC COMMISSION</v>
          </cell>
          <cell r="B1460" t="str">
            <v>HYDRO ONE NETWORKS INC.</v>
          </cell>
          <cell r="D1460">
            <v>-30355</v>
          </cell>
        </row>
        <row r="1461">
          <cell r="A1461" t="str">
            <v>SOUTH RIVER PUBLIC UTILITIES COMMISSION</v>
          </cell>
          <cell r="B1461" t="str">
            <v>HYDRO ONE NETWORKS INC.</v>
          </cell>
          <cell r="D1461">
            <v>-7367</v>
          </cell>
        </row>
        <row r="1462">
          <cell r="A1462" t="str">
            <v>SOUTH-WEST OXFORD PUBLIC UTILITIES COMMISSION</v>
          </cell>
          <cell r="B1462" t="str">
            <v>ERIE THAMES POWERLINES CORPORATION</v>
          </cell>
          <cell r="D1462">
            <v>-2699</v>
          </cell>
        </row>
        <row r="1463">
          <cell r="A1463" t="str">
            <v>ST. CATHARINES HYDRO UTILITY SERVICES INC.</v>
          </cell>
          <cell r="B1463" t="str">
            <v>HORIZON UTILITIES CORPORATION</v>
          </cell>
          <cell r="D1463">
            <v>-2312521</v>
          </cell>
        </row>
        <row r="1464">
          <cell r="A1464" t="str">
            <v>ST. MARY'S PUBLIC UTILITIES COMMISSION</v>
          </cell>
          <cell r="B1464" t="str">
            <v>FESTIVAL HYDRO INC.</v>
          </cell>
          <cell r="D1464">
            <v>-98097</v>
          </cell>
        </row>
        <row r="1465">
          <cell r="A1465" t="str">
            <v>ST. THOMAS ENERGY INC.</v>
          </cell>
          <cell r="B1465" t="str">
            <v>ST. THOMAS ENERGY INC.</v>
          </cell>
          <cell r="D1465">
            <v>-240213</v>
          </cell>
        </row>
        <row r="1466">
          <cell r="A1466" t="str">
            <v>STIRLING-RAWDON PUBLIC UTILITIES COMMISSION</v>
          </cell>
          <cell r="B1466" t="str">
            <v>HYDRO ONE NETWORKS INC.</v>
          </cell>
          <cell r="D1466">
            <v>-8927</v>
          </cell>
        </row>
        <row r="1467">
          <cell r="A1467" t="str">
            <v>STONEY CREEK HYDRO-ELECTRIC COMMISSION</v>
          </cell>
          <cell r="B1467" t="str">
            <v>HORIZON UTILITIES CORPORATION</v>
          </cell>
          <cell r="D1467">
            <v>-39287</v>
          </cell>
        </row>
        <row r="1468">
          <cell r="A1468" t="str">
            <v>STRATFORD PUBLIC UTILITY COMMISSION</v>
          </cell>
          <cell r="B1468" t="str">
            <v>FESTIVAL HYDRO INC.</v>
          </cell>
          <cell r="D1468">
            <v>-768620</v>
          </cell>
        </row>
        <row r="1469">
          <cell r="A1469" t="str">
            <v>SUNDRIDGE HYDRO ELECTRIC SYSTEM</v>
          </cell>
          <cell r="B1469" t="str">
            <v>LAKELAND POWER DISTRIBUTION LTD.</v>
          </cell>
          <cell r="D1469">
            <v>-50123</v>
          </cell>
        </row>
        <row r="1470">
          <cell r="A1470" t="str">
            <v>TARA HYDRO-ELECTRIC SYSTEM</v>
          </cell>
          <cell r="B1470" t="str">
            <v>HYDRO ONE NETWORKS INC.</v>
          </cell>
          <cell r="D1470">
            <v>-5476</v>
          </cell>
        </row>
        <row r="1471">
          <cell r="A1471" t="str">
            <v>TEESWATER HYDRO-ELECTRIC COMMISSION</v>
          </cell>
          <cell r="B1471" t="str">
            <v>WESTARIO POWER INC.</v>
          </cell>
          <cell r="D1471">
            <v>-34494</v>
          </cell>
        </row>
        <row r="1472">
          <cell r="A1472" t="str">
            <v>TERRACE BAY SUPERIOR WIRES INC.</v>
          </cell>
          <cell r="B1472" t="str">
            <v>HYDRO ONE NETWORKS INC.</v>
          </cell>
          <cell r="D1472">
            <v>-100996</v>
          </cell>
        </row>
        <row r="1473">
          <cell r="A1473" t="str">
            <v>THE HYDRO ELECTRIC COMMISSION OF THE TOWN OF CARLETON PLACE</v>
          </cell>
          <cell r="B1473" t="str">
            <v>HYDRO ONE NETWORKS INC.</v>
          </cell>
          <cell r="D1473">
            <v>-67511</v>
          </cell>
        </row>
        <row r="1474">
          <cell r="A1474" t="str">
            <v>THE HYDRO ELECTRIC COMMISSION OF THE TOWN OF SHELBURNE</v>
          </cell>
          <cell r="B1474" t="str">
            <v>HYDRO ONE NETWORKS INC.</v>
          </cell>
          <cell r="D1474">
            <v>-69722</v>
          </cell>
        </row>
        <row r="1475">
          <cell r="A1475" t="str">
            <v>THE HYDRO ELECTRIC COMMISSION OF THE TOWNSHIP OF WARWICK</v>
          </cell>
          <cell r="B1475" t="str">
            <v>BLUEWATER POWER DISTRIBUTION CORPORATION</v>
          </cell>
          <cell r="D1475">
            <v>-39551</v>
          </cell>
        </row>
        <row r="1476">
          <cell r="A1476" t="str">
            <v>THE HYDRO-ELECTRIC COMMISSION FOR THE TOWN OF EXETER</v>
          </cell>
          <cell r="B1476" t="str">
            <v>HYDRO ONE NETWORKS INC.</v>
          </cell>
          <cell r="D1476">
            <v>-87426</v>
          </cell>
        </row>
        <row r="1477">
          <cell r="A1477" t="str">
            <v>THE HYDRO-ELECTRIC COMMISSION OF THE CITY OF GLOUCESTER</v>
          </cell>
          <cell r="B1477" t="str">
            <v>HYDRO OTTAWA LIMITED</v>
          </cell>
          <cell r="D1477">
            <v>-5716466</v>
          </cell>
        </row>
        <row r="1478">
          <cell r="A1478" t="str">
            <v>THE HYDRO-ELECTRIC COMMISSION OF THE TOWN OF PENETANGUISHENE</v>
          </cell>
          <cell r="B1478" t="str">
            <v>POWERSTREAM INC.</v>
          </cell>
          <cell r="D1478">
            <v>-213396</v>
          </cell>
        </row>
        <row r="1479">
          <cell r="A1479" t="str">
            <v>THE PUBLIC UTILITIES COMMISSION FOR THE TOWN OF BANCROFT</v>
          </cell>
          <cell r="B1479" t="str">
            <v>HYDRO ONE NETWORKS INC.</v>
          </cell>
          <cell r="D1479">
            <v>-57504</v>
          </cell>
        </row>
        <row r="1480">
          <cell r="A1480" t="str">
            <v>THE PUBLIC UTILITIES COMMISSION OF THE TOWN OF COLLINGWOOD</v>
          </cell>
          <cell r="B1480" t="str">
            <v>COLLUS POWER CORP.</v>
          </cell>
          <cell r="D1480">
            <v>-338454</v>
          </cell>
        </row>
        <row r="1481">
          <cell r="A1481" t="str">
            <v>THE PUBLIC UTILITIES COMMISSION OF THE TOWN OF KAPUSKASING</v>
          </cell>
          <cell r="B1481" t="str">
            <v>NORTHERN ONTARIO WIRES INC.</v>
          </cell>
          <cell r="D1481">
            <v>-28610</v>
          </cell>
        </row>
        <row r="1482">
          <cell r="A1482" t="str">
            <v>THE PUBLIC UTILITIES COMMISSION OF THE TOWN OF PETROLIA</v>
          </cell>
          <cell r="B1482" t="str">
            <v>BLUEWATER POWER DISTRIBUTION CORPORATION</v>
          </cell>
          <cell r="D1482">
            <v>-69367</v>
          </cell>
        </row>
        <row r="1483">
          <cell r="A1483" t="str">
            <v>THE PUBLIC UTILITIES COMMISSION OF THE VILLAGE OF EGANVILLE</v>
          </cell>
          <cell r="B1483" t="str">
            <v>HYDRO ONE NETWORKS INC.</v>
          </cell>
          <cell r="D1483">
            <v>-11994</v>
          </cell>
        </row>
        <row r="1484">
          <cell r="A1484" t="str">
            <v>THE PUBLIC UTILITIES COMMISSION OF THE VILLAGE OF POINT EDWARD</v>
          </cell>
          <cell r="B1484" t="str">
            <v>BLUEWATER POWER DISTRIBUTION CORPORATION</v>
          </cell>
          <cell r="D1484">
            <v>-3856</v>
          </cell>
        </row>
        <row r="1485">
          <cell r="A1485" t="str">
            <v>THE VILLAGE OF OMEMEE HYDRO-ELECTRIC COMMISSION</v>
          </cell>
          <cell r="B1485" t="str">
            <v>HYDRO ONE NETWORKS INC.</v>
          </cell>
          <cell r="D1485">
            <v>-20017</v>
          </cell>
        </row>
        <row r="1486">
          <cell r="A1486" t="str">
            <v>THEDFORD HYDRO ELECTRIC COMMISSION</v>
          </cell>
          <cell r="B1486" t="str">
            <v>HYDRO ONE NETWORKS INC.</v>
          </cell>
          <cell r="D1486">
            <v>-13800</v>
          </cell>
        </row>
        <row r="1487">
          <cell r="A1487" t="str">
            <v>THORNDALE HYDRO ELECTRIC COMMISSION</v>
          </cell>
          <cell r="B1487" t="str">
            <v>HYDRO ONE NETWORKS INC.</v>
          </cell>
          <cell r="D1487">
            <v>-2064</v>
          </cell>
        </row>
        <row r="1488">
          <cell r="A1488" t="str">
            <v>THOROLD HYDRO CORPORATION</v>
          </cell>
          <cell r="B1488" t="str">
            <v>HYDRO ONE NETWORKS INC.</v>
          </cell>
          <cell r="D1488">
            <v>-29789</v>
          </cell>
        </row>
        <row r="1489">
          <cell r="A1489" t="str">
            <v>THUNDER BAY HYDRO ELECTRICITY DISTRIBUTION INC.</v>
          </cell>
          <cell r="B1489" t="str">
            <v>THUNDER BAY HYDRO ELECTRICITY DISTRIBUTION INC.</v>
          </cell>
          <cell r="D1489">
            <v>-4646255</v>
          </cell>
        </row>
        <row r="1490">
          <cell r="A1490" t="str">
            <v>TILLSONBURG HYDRO INC.</v>
          </cell>
          <cell r="B1490" t="str">
            <v>TILLSONBURG HYDRO INC.</v>
          </cell>
          <cell r="D1490">
            <v>-371406</v>
          </cell>
        </row>
        <row r="1491">
          <cell r="A1491" t="str">
            <v>TOWNSHIP OF MCGARRY HYDRO SYSTEM</v>
          </cell>
          <cell r="B1491" t="str">
            <v>HYDRO ONE NETWORKS INC.</v>
          </cell>
          <cell r="D1491">
            <v>-6273</v>
          </cell>
        </row>
        <row r="1492">
          <cell r="A1492" t="str">
            <v>TOWNSHIP OF NORTH DORCHESTER HYDRO</v>
          </cell>
          <cell r="B1492" t="str">
            <v>HYDRO ONE NETWORKS INC.</v>
          </cell>
          <cell r="D1492">
            <v>-48671</v>
          </cell>
        </row>
        <row r="1493">
          <cell r="A1493" t="str">
            <v>TWEED HYDRO ELECTRIC COMMISSION</v>
          </cell>
          <cell r="B1493" t="str">
            <v>HYDRO ONE NETWORKS INC.</v>
          </cell>
          <cell r="D1493">
            <v>-21650</v>
          </cell>
        </row>
        <row r="1494">
          <cell r="A1494" t="str">
            <v>UXBRIDGE HYDRO ELECTRIC COMMISSION</v>
          </cell>
          <cell r="B1494" t="str">
            <v>VERIDIAN CONNECTIONS INC.</v>
          </cell>
          <cell r="D1494">
            <v>-15283</v>
          </cell>
        </row>
        <row r="1495">
          <cell r="A1495" t="str">
            <v>VILLAGE OF BARRY'S BAY HYDRO SYSTEM</v>
          </cell>
          <cell r="B1495" t="str">
            <v>HYDRO ONE NETWORKS INC.</v>
          </cell>
          <cell r="D1495">
            <v>-3903</v>
          </cell>
        </row>
        <row r="1496">
          <cell r="A1496" t="str">
            <v>VILLAGE OF BLOOMFIELD HYDRO SYSTEM</v>
          </cell>
          <cell r="B1496" t="str">
            <v>HYDRO ONE NETWORKS INC.</v>
          </cell>
          <cell r="D1496">
            <v>-153</v>
          </cell>
        </row>
        <row r="1497">
          <cell r="A1497" t="str">
            <v>VILLAGE OF CARDINAL HYDRO SYSTEM</v>
          </cell>
          <cell r="B1497" t="str">
            <v>RIDEAU ST. LAWRENCE DISTRIBUTION INC.</v>
          </cell>
          <cell r="D1497">
            <v>-1018</v>
          </cell>
        </row>
        <row r="1498">
          <cell r="A1498" t="str">
            <v>VILLAGE OF CHESTERVILLE HYDRO SYSTEM</v>
          </cell>
          <cell r="B1498" t="str">
            <v>HYDRO ONE NETWORKS INC.</v>
          </cell>
          <cell r="D1498">
            <v>-7189</v>
          </cell>
        </row>
        <row r="1499">
          <cell r="A1499" t="str">
            <v>VILLAGE OF CREEMORE HYDRO SYSTEM</v>
          </cell>
          <cell r="B1499" t="str">
            <v>COLLUS POWER CORP.</v>
          </cell>
          <cell r="D1499">
            <v>-73</v>
          </cell>
        </row>
        <row r="1500">
          <cell r="A1500" t="str">
            <v>VILLAGE OF ERIEAU HYDRO SYSTEM</v>
          </cell>
          <cell r="B1500" t="str">
            <v>CHATHAM-KENT HYDRO INC.</v>
          </cell>
          <cell r="D1500">
            <v>-1633</v>
          </cell>
        </row>
        <row r="1501">
          <cell r="A1501" t="str">
            <v>VILLAGE OF FLESHERTON HYDRO SYSTEM</v>
          </cell>
          <cell r="B1501" t="str">
            <v>HYDRO ONE NETWORKS INC.</v>
          </cell>
          <cell r="D1501">
            <v>-6944</v>
          </cell>
        </row>
        <row r="1502">
          <cell r="A1502" t="str">
            <v>VILLAGE OF IROQUOIS HYDRO SYSTEM</v>
          </cell>
          <cell r="B1502" t="str">
            <v>RIDEAU ST. LAWRENCE DISTRIBUTION INC.</v>
          </cell>
          <cell r="D1502">
            <v>-127553</v>
          </cell>
        </row>
        <row r="1503">
          <cell r="A1503" t="str">
            <v>VILLAGE OF LUCKNOW HYDRO SYSTEM</v>
          </cell>
          <cell r="B1503" t="str">
            <v>WESTARIO POWER INC.</v>
          </cell>
          <cell r="D1503">
            <v>-37471</v>
          </cell>
        </row>
        <row r="1504">
          <cell r="A1504" t="str">
            <v>VILLAGE OF MAXVILLE HYDRO SYSTEM</v>
          </cell>
          <cell r="B1504" t="str">
            <v>HYDRO ONE NETWORKS INC.</v>
          </cell>
          <cell r="D1504">
            <v>-9847</v>
          </cell>
        </row>
        <row r="1505">
          <cell r="A1505" t="str">
            <v>WALKERTON PUBLIC UTILITIES COMMISSION</v>
          </cell>
          <cell r="B1505" t="str">
            <v>WESTARIO POWER INC.</v>
          </cell>
          <cell r="D1505">
            <v>-30508</v>
          </cell>
        </row>
        <row r="1506">
          <cell r="A1506" t="str">
            <v>WARDSVILLE HYDRO ELECTRIC COMMISSION</v>
          </cell>
          <cell r="B1506" t="str">
            <v>HYDRO ONE NETWORKS INC.</v>
          </cell>
          <cell r="D1506">
            <v>-3384</v>
          </cell>
        </row>
        <row r="1507">
          <cell r="A1507" t="str">
            <v>WARKWORTH HYDRO ELECTRIC COMMISSION</v>
          </cell>
          <cell r="B1507" t="str">
            <v>HYDRO ONE NETWORKS INC.</v>
          </cell>
          <cell r="D1507">
            <v>-24604</v>
          </cell>
        </row>
        <row r="1508">
          <cell r="A1508" t="str">
            <v>WATERLOO NORTH HYDRO INC.</v>
          </cell>
          <cell r="B1508" t="str">
            <v>WATERLOO NORTH HYDRO INC.</v>
          </cell>
          <cell r="D1508">
            <v>-2339718</v>
          </cell>
        </row>
        <row r="1509">
          <cell r="A1509" t="str">
            <v>WAUBAUSHENE PUBLIC UTILITIES COMMISSION</v>
          </cell>
          <cell r="B1509" t="str">
            <v>NEWMARKET-TAY POWER DISTRIBUTION LTD.</v>
          </cell>
          <cell r="D1509">
            <v>-26</v>
          </cell>
        </row>
        <row r="1510">
          <cell r="A1510" t="str">
            <v>WELLAND HYDRO-ELECTRIC SYSTEM CORP.</v>
          </cell>
          <cell r="B1510" t="str">
            <v>WELLAND HYDRO-ELECTRIC SYSTEM CORP.</v>
          </cell>
          <cell r="D1510">
            <v>-1064408</v>
          </cell>
        </row>
        <row r="1511">
          <cell r="A1511" t="str">
            <v>WELLINGTON ELECTRIC DISTRIBUTION COMPANY INC.</v>
          </cell>
          <cell r="B1511" t="str">
            <v>GUELPH HYDRO ELECTRIC SYSTEMS INC.</v>
          </cell>
          <cell r="D1511">
            <v>-22235</v>
          </cell>
        </row>
        <row r="1512">
          <cell r="A1512" t="str">
            <v>WEST LINCOLN HYDRO ELECTRIC COMMISSION</v>
          </cell>
          <cell r="B1512" t="str">
            <v>NIAGARA PENINSULA ENERGY INC.</v>
          </cell>
          <cell r="D1512">
            <v>-45607</v>
          </cell>
        </row>
        <row r="1513">
          <cell r="A1513" t="str">
            <v>WHITBY HYDRO ELECTRIC CORPORATION</v>
          </cell>
          <cell r="B1513" t="str">
            <v>WHITBY HYDRO ELECTRIC CORPORATION</v>
          </cell>
          <cell r="D1513">
            <v>-2799307</v>
          </cell>
        </row>
        <row r="1514">
          <cell r="A1514" t="str">
            <v>WHITCHURCH STOUFFVILLE HYDRO ELECTRIC COMMISSION</v>
          </cell>
          <cell r="B1514" t="str">
            <v>HYDRO ONE NETWORKS INC.</v>
          </cell>
          <cell r="D1514">
            <v>-469971</v>
          </cell>
        </row>
        <row r="1515">
          <cell r="A1515" t="str">
            <v>WINCHESTER HYDRO COMMISSION</v>
          </cell>
          <cell r="B1515" t="str">
            <v>HYDRO ONE NETWORKS INC.</v>
          </cell>
          <cell r="D1515">
            <v>-4100</v>
          </cell>
        </row>
        <row r="1516">
          <cell r="A1516" t="str">
            <v>WINDSOR UTILITIES COMMISSION</v>
          </cell>
          <cell r="B1516" t="str">
            <v>ENWIN UTILITIES LTD.</v>
          </cell>
          <cell r="D1516">
            <v>-1547949</v>
          </cell>
        </row>
        <row r="1517">
          <cell r="A1517" t="str">
            <v>WINGHAM PUBLIC UTILITIES COMMISSION</v>
          </cell>
          <cell r="B1517" t="str">
            <v>WESTARIO POWER INC.</v>
          </cell>
          <cell r="D1517">
            <v>-79392</v>
          </cell>
        </row>
        <row r="1518">
          <cell r="A1518" t="str">
            <v>WOODSTOCK HYDRO SERVICES INC.</v>
          </cell>
          <cell r="B1518" t="str">
            <v>WOODSTOCK HYDRO SERVICES INC.</v>
          </cell>
          <cell r="D1518">
            <v>-428497</v>
          </cell>
        </row>
        <row r="1519">
          <cell r="A1519" t="str">
            <v>WOODVILLE HYDRO-ELECTRIC SYSTEM</v>
          </cell>
          <cell r="B1519" t="str">
            <v>HYDRO ONE NETWORKS INC.</v>
          </cell>
          <cell r="D1519">
            <v>-28164</v>
          </cell>
        </row>
        <row r="1520">
          <cell r="A1520" t="str">
            <v>WYOMING HYDRO ELECTRIC COMMISSION</v>
          </cell>
          <cell r="B1520" t="str">
            <v>HYDRO ONE NETWORKS INC.</v>
          </cell>
          <cell r="D1520">
            <v>-20134</v>
          </cell>
        </row>
        <row r="1521">
          <cell r="A1521" t="str">
            <v>ZORRA ELECTRIC SUPPLY AUTHORITY</v>
          </cell>
          <cell r="B1521" t="str">
            <v>ERIE THAMES POWERLINES CORPORATION</v>
          </cell>
          <cell r="D1521">
            <v>-46988</v>
          </cell>
        </row>
        <row r="1522">
          <cell r="A1522" t="str">
            <v>ZURICH HYDRO ELECTRIC COMMISSION</v>
          </cell>
          <cell r="B1522" t="str">
            <v>FESTIVAL HYDRO INC.</v>
          </cell>
          <cell r="D1522">
            <v>-12515</v>
          </cell>
        </row>
        <row r="1527">
          <cell r="A1527" t="str">
            <v>AILSA CRAIG HYDRO ELECTRIC SYSTEM</v>
          </cell>
          <cell r="B1527" t="str">
            <v>HYDRO ONE NETWORKS INC.</v>
          </cell>
          <cell r="D1527">
            <v>-72542</v>
          </cell>
        </row>
        <row r="1528">
          <cell r="A1528" t="str">
            <v>AJAX HYDRO-ELECTRIC COMMISSION</v>
          </cell>
          <cell r="B1528" t="str">
            <v>VERIDIAN CONNECTIONS INC.</v>
          </cell>
          <cell r="D1528">
            <v>-15204902</v>
          </cell>
        </row>
        <row r="1529">
          <cell r="A1529" t="str">
            <v>ALVINSTON PUBLIC UTILITIES COMMISSION</v>
          </cell>
          <cell r="B1529" t="str">
            <v>BLUEWATER POWER DISTRIBUTION CORPORATION</v>
          </cell>
          <cell r="D1529">
            <v>-39128</v>
          </cell>
        </row>
        <row r="1530">
          <cell r="A1530" t="str">
            <v>ANCASTER HYDRO-ELECTRIC COMMISSION</v>
          </cell>
          <cell r="B1530" t="str">
            <v>HORIZON UTILITIES CORPORATION</v>
          </cell>
          <cell r="D1530">
            <v>-868212</v>
          </cell>
        </row>
        <row r="1531">
          <cell r="A1531" t="str">
            <v>ARKONA HYDRO ELECTRIC COMMISSION</v>
          </cell>
          <cell r="B1531" t="str">
            <v>HYDRO ONE NETWORKS INC.</v>
          </cell>
          <cell r="D1531">
            <v>-46457</v>
          </cell>
        </row>
        <row r="1532">
          <cell r="A1532" t="str">
            <v>ARNPRIOR HYDRO ELECTRIC COMMISSION</v>
          </cell>
          <cell r="B1532" t="str">
            <v>HYDRO ONE NETWORKS INC.</v>
          </cell>
          <cell r="D1532">
            <v>-916306</v>
          </cell>
        </row>
        <row r="1533">
          <cell r="A1533" t="str">
            <v>ASPHODEL-NORWOOD DISTRIBUTION INCORPORATED</v>
          </cell>
          <cell r="B1533" t="str">
            <v>PETERBOROUGH DISTRIBUTION INCORPORATED</v>
          </cell>
          <cell r="D1533">
            <v>-62092</v>
          </cell>
        </row>
        <row r="1534">
          <cell r="A1534" t="str">
            <v>ATIKOKAN HYDRO INC.</v>
          </cell>
          <cell r="B1534" t="str">
            <v>ATIKOKAN HYDRO INC.</v>
          </cell>
          <cell r="D1534">
            <v>-305356</v>
          </cell>
        </row>
        <row r="1535">
          <cell r="A1535" t="str">
            <v>AURORA HYDRO CONNECTIONS LIMITED</v>
          </cell>
          <cell r="B1535" t="str">
            <v>POWERSTREAM INC.</v>
          </cell>
          <cell r="D1535">
            <v>-11521658</v>
          </cell>
        </row>
        <row r="1536">
          <cell r="A1536" t="str">
            <v>AYLMER PUBLIC UTILITIES COMMISSION</v>
          </cell>
          <cell r="B1536" t="str">
            <v>ERIE THAMES POWERLINES CORPORATION</v>
          </cell>
          <cell r="D1536">
            <v>-537744</v>
          </cell>
        </row>
        <row r="1537">
          <cell r="A1537" t="str">
            <v>BATH HYDRO</v>
          </cell>
          <cell r="B1537" t="str">
            <v>HYDRO ONE NETWORKS INC.</v>
          </cell>
          <cell r="D1537">
            <v>-380249</v>
          </cell>
        </row>
        <row r="1538">
          <cell r="A1538" t="str">
            <v>BEACHBURG HYDRO</v>
          </cell>
          <cell r="B1538" t="str">
            <v>OTTAWA RIVER POWER CORPORATION</v>
          </cell>
          <cell r="D1538">
            <v>-37742</v>
          </cell>
        </row>
        <row r="1539">
          <cell r="A1539" t="str">
            <v>BELLEVILLE ELECTRIC CORPORATION</v>
          </cell>
          <cell r="B1539" t="str">
            <v>VERIDIAN CONNECTIONS INC.</v>
          </cell>
          <cell r="D1539">
            <v>-1234392</v>
          </cell>
        </row>
        <row r="1540">
          <cell r="A1540" t="str">
            <v>BLANDFORD-BLENHEIM PUBLIC UTILITIES COMMISSION</v>
          </cell>
          <cell r="B1540" t="str">
            <v>HYDRO ONE NETWORKS INC.</v>
          </cell>
          <cell r="D1540">
            <v>-192194</v>
          </cell>
        </row>
        <row r="1541">
          <cell r="A1541" t="str">
            <v>BLUE MOUNTAINS HYDRO SERVICES COMPANY INC.</v>
          </cell>
          <cell r="B1541" t="str">
            <v>COLLUS POWER CORP.</v>
          </cell>
          <cell r="D1541">
            <v>-316550</v>
          </cell>
        </row>
        <row r="1542">
          <cell r="A1542" t="str">
            <v>BLYTH HYDRO ELECTRIC COMMISSION</v>
          </cell>
          <cell r="B1542" t="str">
            <v>HYDRO ONE NETWORKS INC.</v>
          </cell>
          <cell r="D1542">
            <v>-104415</v>
          </cell>
        </row>
        <row r="1543">
          <cell r="A1543" t="str">
            <v>BOARD OF LIGHT &amp; HEAT COMM. OF THE CITY OF GUELPH</v>
          </cell>
          <cell r="B1543" t="str">
            <v>GUELPH HYDRO ELECTRIC SYSTEMS INC.</v>
          </cell>
          <cell r="D1543">
            <v>-15735141</v>
          </cell>
        </row>
        <row r="1544">
          <cell r="A1544" t="str">
            <v>BOBCAYGEON HYDRO ELECTRIC COMMISSION</v>
          </cell>
          <cell r="B1544" t="str">
            <v>HYDRO ONE NETWORKS INC.</v>
          </cell>
          <cell r="D1544">
            <v>-879261</v>
          </cell>
        </row>
        <row r="1545">
          <cell r="A1545" t="str">
            <v>BRADFORD WEST GWILLIMBURY PUBLIC UTILITIES COMMISSION</v>
          </cell>
          <cell r="B1545" t="str">
            <v>POWERSTREAM INC.</v>
          </cell>
          <cell r="D1545">
            <v>-2528028</v>
          </cell>
        </row>
        <row r="1546">
          <cell r="A1546" t="str">
            <v>BRIGHTON DISTRIBUTION INC.</v>
          </cell>
          <cell r="B1546" t="str">
            <v>HYDRO ONE NETWORKS INC.</v>
          </cell>
          <cell r="D1546">
            <v>-157126</v>
          </cell>
        </row>
        <row r="1547">
          <cell r="A1547" t="str">
            <v>BROCK HYDRO-ELECTRIC COMMISSION</v>
          </cell>
          <cell r="B1547" t="str">
            <v>VERIDIAN CONNECTIONS INC.</v>
          </cell>
          <cell r="D1547">
            <v>-181713</v>
          </cell>
        </row>
        <row r="1548">
          <cell r="A1548" t="str">
            <v>BROCKVILLE UTILITIES INCORPORATED</v>
          </cell>
          <cell r="B1548" t="str">
            <v>HYDRO ONE NETWORKS INC.</v>
          </cell>
          <cell r="D1548">
            <v>-957597</v>
          </cell>
        </row>
        <row r="1549">
          <cell r="A1549" t="str">
            <v>BRUSSELS PUBLIC UTILITIES COMMISSION</v>
          </cell>
          <cell r="B1549" t="str">
            <v>FESTIVAL HYDRO INC.</v>
          </cell>
          <cell r="D1549">
            <v>-72755</v>
          </cell>
        </row>
        <row r="1550">
          <cell r="A1550" t="str">
            <v>BURK'S FALLS HYDRO ELECTRIC COMMISSION</v>
          </cell>
          <cell r="B1550" t="str">
            <v>LAKELAND POWER DISTRIBUTION LTD.</v>
          </cell>
          <cell r="D1550">
            <v>-96653</v>
          </cell>
        </row>
        <row r="1551">
          <cell r="A1551" t="str">
            <v>BURLINGTON HYDRO INC.</v>
          </cell>
          <cell r="B1551" t="str">
            <v>BURLINGTON HYDRO INC.</v>
          </cell>
          <cell r="D1551">
            <v>-19472886</v>
          </cell>
        </row>
        <row r="1552">
          <cell r="A1552" t="str">
            <v>CALEDON HYDRO CORPORATION</v>
          </cell>
          <cell r="B1552" t="str">
            <v>HYDRO ONE NETWORKS INC.</v>
          </cell>
          <cell r="D1552">
            <v>-1671329</v>
          </cell>
        </row>
        <row r="1553">
          <cell r="A1553" t="str">
            <v>CAMBRIDGE AND NORTH DUMFRIES HYDRO INC.</v>
          </cell>
          <cell r="B1553" t="str">
            <v>CAMBRIDGE AND NORTH DUMFRIES HYDRO INC.</v>
          </cell>
          <cell r="D1553">
            <v>-20794964</v>
          </cell>
        </row>
        <row r="1554">
          <cell r="A1554" t="str">
            <v>CAPREOL HYDRO ELECTRIC COMMISSION</v>
          </cell>
          <cell r="B1554" t="str">
            <v>GREATER SUDBURY HYDRO INC.</v>
          </cell>
          <cell r="D1554">
            <v>-377704</v>
          </cell>
        </row>
        <row r="1555">
          <cell r="A1555" t="str">
            <v>CASSELMAN HYDRO INC.</v>
          </cell>
          <cell r="B1555" t="str">
            <v>HYDRO OTTAWA LIMITED</v>
          </cell>
          <cell r="D1555">
            <v>-540407</v>
          </cell>
        </row>
        <row r="1556">
          <cell r="A1556" t="str">
            <v>CAVAN-MILLBROOK-NORTH MONAGHAN PUBLIC UTILITIES COMMISSION</v>
          </cell>
          <cell r="B1556" t="str">
            <v>HYDRO ONE NETWORKS INC.</v>
          </cell>
          <cell r="D1556">
            <v>-197498</v>
          </cell>
        </row>
        <row r="1557">
          <cell r="A1557" t="str">
            <v>CENTRE HASTINGS HYDRO ELECTRIC COMMISSION</v>
          </cell>
          <cell r="B1557" t="str">
            <v>HYDRO ONE NETWORKS INC.</v>
          </cell>
          <cell r="D1557">
            <v>-66263</v>
          </cell>
        </row>
        <row r="1558">
          <cell r="A1558" t="str">
            <v>CHALK RIVER HYDRO</v>
          </cell>
          <cell r="B1558" t="str">
            <v>HYDRO ONE NETWORKS INC.</v>
          </cell>
          <cell r="D1558">
            <v>-60593</v>
          </cell>
        </row>
        <row r="1559">
          <cell r="A1559" t="str">
            <v>CHAPLEAU PUBLIC UTILITIES CORPORATION</v>
          </cell>
          <cell r="B1559" t="str">
            <v>CHAPLEAU PUBLIC UTILITIES CORPORATION</v>
          </cell>
          <cell r="D1559">
            <v>-59474</v>
          </cell>
        </row>
        <row r="1560">
          <cell r="A1560" t="str">
            <v>CITY OF DRYDEN HYDRO ELECTRIC COMMISSION</v>
          </cell>
          <cell r="B1560" t="str">
            <v>HYDRO ONE NETWORKS INC.</v>
          </cell>
          <cell r="D1560">
            <v>-542456</v>
          </cell>
        </row>
        <row r="1561">
          <cell r="A1561" t="str">
            <v>CLARINGTON HYDRO-ELECTRIC COMMISSION</v>
          </cell>
          <cell r="B1561" t="str">
            <v>VERIDIAN CONNECTIONS INC.</v>
          </cell>
          <cell r="D1561">
            <v>-4971721</v>
          </cell>
        </row>
        <row r="1562">
          <cell r="A1562" t="str">
            <v>CLEARVIEW HYDRO ELECTRIC COMMISSION</v>
          </cell>
          <cell r="B1562" t="str">
            <v>COLLUS POWER CORP.</v>
          </cell>
          <cell r="D1562">
            <v>-228831</v>
          </cell>
        </row>
        <row r="1563">
          <cell r="A1563" t="str">
            <v>CLINTON POWER CORPORATION</v>
          </cell>
          <cell r="B1563" t="str">
            <v>ERIE THAMES POWERLINES CORPORATION</v>
          </cell>
          <cell r="D1563">
            <v>-85591</v>
          </cell>
        </row>
        <row r="1564">
          <cell r="A1564" t="str">
            <v>COBDEN HYDRO</v>
          </cell>
          <cell r="B1564" t="str">
            <v>HYDRO ONE NETWORKS INC.</v>
          </cell>
          <cell r="D1564">
            <v>-231155</v>
          </cell>
        </row>
        <row r="1565">
          <cell r="A1565" t="str">
            <v>COLBORNE PUBLIC UTILITIES COMMISSION</v>
          </cell>
          <cell r="B1565" t="str">
            <v>LAKEFRONT UTILITIES INC.</v>
          </cell>
          <cell r="D1565">
            <v>-72121</v>
          </cell>
        </row>
        <row r="1566">
          <cell r="A1566" t="str">
            <v>COTTAM HYDRO-ELECTRIC SYSTEM</v>
          </cell>
          <cell r="B1566" t="str">
            <v>E.L.K. ENERGY INC.</v>
          </cell>
          <cell r="D1566">
            <v>-479494</v>
          </cell>
        </row>
        <row r="1567">
          <cell r="A1567" t="str">
            <v>DASHWOOD HYDRO-ELECTRIC SYSTEM</v>
          </cell>
          <cell r="B1567" t="str">
            <v>FESTIVAL HYDRO INC.</v>
          </cell>
          <cell r="D1567">
            <v>-6080</v>
          </cell>
        </row>
        <row r="1568">
          <cell r="A1568" t="str">
            <v>DEEP RIVER HYDRO</v>
          </cell>
          <cell r="B1568" t="str">
            <v>HYDRO ONE NETWORKS INC.</v>
          </cell>
          <cell r="D1568">
            <v>-484992</v>
          </cell>
        </row>
        <row r="1569">
          <cell r="A1569" t="str">
            <v>DELHI HYDRO-ELECTRIC COMMISSION</v>
          </cell>
          <cell r="B1569" t="str">
            <v>NORFOLK POWER DISTRIBUTION INC.</v>
          </cell>
          <cell r="D1569">
            <v>-44655</v>
          </cell>
        </row>
        <row r="1570">
          <cell r="A1570" t="str">
            <v>DESERONTO PUBLIC UTILITIES COMMISSION</v>
          </cell>
          <cell r="B1570" t="str">
            <v>HYDRO ONE NETWORKS INC.</v>
          </cell>
          <cell r="D1570">
            <v>-108785</v>
          </cell>
        </row>
        <row r="1571">
          <cell r="A1571" t="str">
            <v>DRESDEN UTILITIES COMMISSION</v>
          </cell>
          <cell r="B1571" t="str">
            <v>CHATHAM-KENT HYDRO INC.</v>
          </cell>
          <cell r="D1571">
            <v>-100182</v>
          </cell>
        </row>
        <row r="1572">
          <cell r="A1572" t="str">
            <v>DUNDALK HYDRO ELECTRIC SYSTEM</v>
          </cell>
          <cell r="B1572" t="str">
            <v>HYDRO ONE NETWORKS INC.</v>
          </cell>
          <cell r="D1572">
            <v>-162571</v>
          </cell>
        </row>
        <row r="1573">
          <cell r="A1573" t="str">
            <v>DUNDAS HYDRO-ELECTRIC COMMISSION</v>
          </cell>
          <cell r="B1573" t="str">
            <v>HORIZON UTILITIES CORPORATION</v>
          </cell>
          <cell r="D1573">
            <v>-2856983</v>
          </cell>
        </row>
        <row r="1574">
          <cell r="A1574" t="str">
            <v>DUNNVILLE HYDRO ELECTRIC COMMISSION</v>
          </cell>
          <cell r="B1574" t="str">
            <v>HALDIMAND COUNTY HYDRO INC.</v>
          </cell>
          <cell r="D1574">
            <v>-438561</v>
          </cell>
        </row>
        <row r="1575">
          <cell r="A1575" t="str">
            <v>DURHAM HYDRO ELECTRIC COMMISSION</v>
          </cell>
          <cell r="B1575" t="str">
            <v>HYDRO ONE NETWORKS INC.</v>
          </cell>
          <cell r="D1575">
            <v>-66466</v>
          </cell>
        </row>
        <row r="1576">
          <cell r="A1576" t="str">
            <v>DUTTON HYDRO LIMITED</v>
          </cell>
          <cell r="B1576" t="str">
            <v>MIDDLESEX POWER DISTRIBUTION CORPORATION</v>
          </cell>
          <cell r="D1576">
            <v>-44053</v>
          </cell>
        </row>
        <row r="1577">
          <cell r="A1577" t="str">
            <v>EAST ZORRA-TAVISTOCK PUBLIC UTILITY COMMISSION</v>
          </cell>
          <cell r="B1577" t="str">
            <v>ERIE THAMES POWERLINES CORPORATION</v>
          </cell>
          <cell r="D1577">
            <v>-336675</v>
          </cell>
        </row>
        <row r="1578">
          <cell r="A1578" t="str">
            <v>ELMWOOD HYDRO-ELECTRIC SYSTEM</v>
          </cell>
          <cell r="B1578" t="str">
            <v>WESTARIO POWER INC.</v>
          </cell>
          <cell r="D1578">
            <v>-5923</v>
          </cell>
        </row>
        <row r="1579">
          <cell r="A1579" t="str">
            <v>EMBRUN COOPERATIVE HYDRO INC.</v>
          </cell>
          <cell r="B1579" t="str">
            <v>COOPERATIVE HYDRO EMBRUN INC.</v>
          </cell>
          <cell r="D1579">
            <v>-476363</v>
          </cell>
        </row>
        <row r="1580">
          <cell r="A1580" t="str">
            <v>ERIN HYDRO ELECTRIC COMMISSION</v>
          </cell>
          <cell r="B1580" t="str">
            <v>HYDRO ONE NETWORKS INC.</v>
          </cell>
          <cell r="D1580">
            <v>-877367</v>
          </cell>
        </row>
        <row r="1581">
          <cell r="A1581" t="str">
            <v>ESSEX HYDRO-ELECTRIC COMMISSION</v>
          </cell>
          <cell r="B1581" t="str">
            <v>E.L.K. ENERGY INC.</v>
          </cell>
          <cell r="D1581">
            <v>-723365</v>
          </cell>
        </row>
        <row r="1582">
          <cell r="A1582" t="str">
            <v>FENELON FALLS BOARD OF WATER, LIGHT AND POWER COMMISSIONERS</v>
          </cell>
          <cell r="B1582" t="str">
            <v>HYDRO ONE NETWORKS INC.</v>
          </cell>
          <cell r="D1582">
            <v>-114704</v>
          </cell>
        </row>
        <row r="1583">
          <cell r="A1583" t="str">
            <v>FLAMBOROUGH HYDRO ELECTRIC COMMISSION</v>
          </cell>
          <cell r="B1583" t="str">
            <v>HORIZON UTILITIES CORPORATION</v>
          </cell>
          <cell r="D1583">
            <v>-541458</v>
          </cell>
        </row>
        <row r="1584">
          <cell r="A1584" t="str">
            <v>FOREST PUBLIC UTILITIES COMMISSION</v>
          </cell>
          <cell r="B1584" t="str">
            <v>HYDRO ONE NETWORKS INC.</v>
          </cell>
          <cell r="D1584">
            <v>-196653</v>
          </cell>
        </row>
        <row r="1585">
          <cell r="A1585" t="str">
            <v>FORT FRANCES POWER CORPORATION</v>
          </cell>
          <cell r="B1585" t="str">
            <v>FORT FRANCES POWER CORPORATION</v>
          </cell>
          <cell r="D1585">
            <v>-187884</v>
          </cell>
        </row>
        <row r="1586">
          <cell r="A1586" t="str">
            <v>GEORGINA HYDRO ELECTRIC COMMISSION</v>
          </cell>
          <cell r="B1586" t="str">
            <v>HYDRO ONE NETWORKS INC.</v>
          </cell>
          <cell r="D1586">
            <v>-419874</v>
          </cell>
        </row>
        <row r="1587">
          <cell r="A1587" t="str">
            <v>GLENCOE PUBLIC UTILITIES COMMISSION</v>
          </cell>
          <cell r="B1587" t="str">
            <v>HYDRO ONE NETWORKS INC.</v>
          </cell>
          <cell r="D1587">
            <v>-138557</v>
          </cell>
        </row>
        <row r="1588">
          <cell r="A1588" t="str">
            <v>GOULBOURN HYDRO ELECTRIC COMMISSION</v>
          </cell>
          <cell r="B1588" t="str">
            <v>HYDRO OTTAWA LIMITED</v>
          </cell>
          <cell r="D1588">
            <v>-523050</v>
          </cell>
        </row>
        <row r="1589">
          <cell r="A1589" t="str">
            <v>GRAND BEND PUBLIC UTILITIES COMMISSION</v>
          </cell>
          <cell r="B1589" t="str">
            <v>HYDRO ONE NETWORKS INC.</v>
          </cell>
          <cell r="D1589">
            <v>-446241</v>
          </cell>
        </row>
        <row r="1590">
          <cell r="A1590" t="str">
            <v>GRAND VALLEY ENERGY INC.</v>
          </cell>
          <cell r="B1590" t="str">
            <v>ORANGEVILLE HYDRO LIMITED</v>
          </cell>
          <cell r="D1590">
            <v>-439949</v>
          </cell>
        </row>
        <row r="1591">
          <cell r="A1591" t="str">
            <v>GRAVENHURST HYDRO ELECTRIC INC.</v>
          </cell>
          <cell r="B1591" t="str">
            <v>VERIDIAN CONNECTIONS INC.</v>
          </cell>
          <cell r="D1591">
            <v>-361031</v>
          </cell>
        </row>
        <row r="1592">
          <cell r="A1592" t="str">
            <v>GRIMSBY POWER INCORPORATED</v>
          </cell>
          <cell r="B1592" t="str">
            <v>GRIMSBY POWER INCORPORATED</v>
          </cell>
          <cell r="D1592">
            <v>-3851734</v>
          </cell>
        </row>
        <row r="1593">
          <cell r="A1593" t="str">
            <v>GUELPH/ERAMOSA HYDRO-ELECTRIC COMMISSION</v>
          </cell>
          <cell r="B1593" t="str">
            <v>GUELPH HYDRO ELECTRIC SYSTEMS INC.</v>
          </cell>
          <cell r="D1593">
            <v>-862259</v>
          </cell>
        </row>
        <row r="1594">
          <cell r="A1594" t="str">
            <v>HALDIMAND HYDRO-ELECTRIC COMMISSION</v>
          </cell>
          <cell r="B1594" t="str">
            <v>HALDIMAND COUNTY HYDRO INC.</v>
          </cell>
          <cell r="D1594">
            <v>-466643</v>
          </cell>
        </row>
        <row r="1595">
          <cell r="A1595" t="str">
            <v>HALTON HILLS HYDRO INC.</v>
          </cell>
          <cell r="B1595" t="str">
            <v>HALTON HILLS HYDRO INC.</v>
          </cell>
          <cell r="D1595">
            <v>-2579563</v>
          </cell>
        </row>
        <row r="1596">
          <cell r="A1596" t="str">
            <v>HAMILTON HYDRO INC.</v>
          </cell>
          <cell r="B1596" t="str">
            <v>HORIZON UTILITIES CORPORATION</v>
          </cell>
          <cell r="D1596">
            <v>-5670009</v>
          </cell>
        </row>
        <row r="1597">
          <cell r="A1597" t="str">
            <v>HANOVER ELECTRIC SERVICES INC.</v>
          </cell>
          <cell r="B1597" t="str">
            <v>WESTARIO POWER INC.</v>
          </cell>
          <cell r="D1597">
            <v>-426164</v>
          </cell>
        </row>
        <row r="1598">
          <cell r="A1598" t="str">
            <v>HASTINGS PUBLIC UTILITIES</v>
          </cell>
          <cell r="B1598" t="str">
            <v>HYDRO ONE NETWORKS INC.</v>
          </cell>
          <cell r="D1598">
            <v>-50713</v>
          </cell>
        </row>
        <row r="1599">
          <cell r="A1599" t="str">
            <v>HAVELOCK-BELMONT-METHUEN HYDRO ELECTRIC COMMISSION</v>
          </cell>
          <cell r="B1599" t="str">
            <v>HYDRO ONE NETWORKS INC.</v>
          </cell>
          <cell r="D1599">
            <v>-46025</v>
          </cell>
        </row>
        <row r="1600">
          <cell r="A1600" t="str">
            <v>HEARST POWER DISTRIBUTION COMPANY LIMITED</v>
          </cell>
          <cell r="B1600" t="str">
            <v>HEARST POWER DISTRIBUTION COMPANY LIMITED</v>
          </cell>
          <cell r="D1600">
            <v>-206641</v>
          </cell>
        </row>
        <row r="1601">
          <cell r="A1601" t="str">
            <v>HENSALL PUBLIC UTILITIES COMMISSION</v>
          </cell>
          <cell r="B1601" t="str">
            <v>FESTIVAL HYDRO INC.</v>
          </cell>
          <cell r="D1601">
            <v>-53777</v>
          </cell>
        </row>
        <row r="1602">
          <cell r="A1602" t="str">
            <v>HOLSTEIN HYDRO ELECTRIC SYSTEM</v>
          </cell>
          <cell r="B1602" t="str">
            <v>WELLINGTON NORTH POWER INC.</v>
          </cell>
          <cell r="D1602">
            <v>-11616</v>
          </cell>
        </row>
        <row r="1603">
          <cell r="A1603" t="str">
            <v>HUNTSVILLE PUBLIC UTILITIES COMMISSION</v>
          </cell>
          <cell r="B1603" t="str">
            <v>LAKELAND POWER DISTRIBUTION LTD.</v>
          </cell>
          <cell r="D1603">
            <v>-423806</v>
          </cell>
        </row>
        <row r="1604">
          <cell r="A1604" t="str">
            <v>HYDRO ELECTRIC COMMISSION OF THE CORPORATION OF THE TOWNSHIP OF MIDDLESEX CENTRE</v>
          </cell>
          <cell r="B1604" t="str">
            <v>HYDRO ONE NETWORKS INC.</v>
          </cell>
          <cell r="D1604">
            <v>-219742</v>
          </cell>
        </row>
        <row r="1605">
          <cell r="A1605" t="str">
            <v>HYDRO ELECTRIC COMMISSION OF THE TOWN OF LEAMINGTON</v>
          </cell>
          <cell r="B1605" t="str">
            <v>ESSEX POWERLINES CORPORATION</v>
          </cell>
          <cell r="D1605">
            <v>-1703123</v>
          </cell>
        </row>
        <row r="1606">
          <cell r="A1606" t="str">
            <v>HYDRO ELECTRIC COMMISSION OF THE TOWNSHIP OF SPRINGWATER</v>
          </cell>
          <cell r="B1606" t="str">
            <v>HYDRO ONE NETWORKS INC.</v>
          </cell>
          <cell r="D1606">
            <v>-127127</v>
          </cell>
        </row>
        <row r="1607">
          <cell r="A1607" t="str">
            <v>HYDRO HAWKESBURY INC.</v>
          </cell>
          <cell r="B1607" t="str">
            <v>HYDRO HAWKESBURY INC.</v>
          </cell>
          <cell r="D1607">
            <v>-537523</v>
          </cell>
        </row>
        <row r="1608">
          <cell r="A1608" t="str">
            <v>HYDRO MISSISSAUGA CORPORATION</v>
          </cell>
          <cell r="B1608" t="str">
            <v>ENERSOURCE HYDRO MISSISSAUGA INC.</v>
          </cell>
          <cell r="D1608">
            <v>-183527720</v>
          </cell>
        </row>
        <row r="1609">
          <cell r="A1609" t="str">
            <v>HYDRO ONE BRAMPTON NETWORKS INC.</v>
          </cell>
          <cell r="B1609" t="str">
            <v>HYDRO ONE BRAMPTON NETWORKS INC.</v>
          </cell>
          <cell r="D1609">
            <v>-53248129</v>
          </cell>
        </row>
        <row r="1610">
          <cell r="A1610" t="str">
            <v>HYDRO OTTAWA LIMITED</v>
          </cell>
          <cell r="B1610" t="str">
            <v>HYDRO OTTAWA LIMITED</v>
          </cell>
          <cell r="D1610">
            <v>-35449162</v>
          </cell>
        </row>
        <row r="1611">
          <cell r="A1611" t="str">
            <v>HYDRO VAUGHAN DISTRIBUTION INC.</v>
          </cell>
          <cell r="B1611" t="str">
            <v>POWERSTREAM INC.</v>
          </cell>
          <cell r="D1611">
            <v>-73541605</v>
          </cell>
        </row>
        <row r="1612">
          <cell r="A1612" t="str">
            <v>HYDRO-ELECTRIC COMMISSION FOR THE TOWN OF AMHERSTBURG</v>
          </cell>
          <cell r="B1612" t="str">
            <v>ESSEX POWERLINES CORPORATION</v>
          </cell>
          <cell r="D1612">
            <v>-495890</v>
          </cell>
        </row>
        <row r="1613">
          <cell r="A1613" t="str">
            <v>HYDRO-ELECTRIC COMMISSION OF SOUTH DUMFRIES</v>
          </cell>
          <cell r="B1613" t="str">
            <v>BRANT COUNTY POWER INC.</v>
          </cell>
          <cell r="D1613">
            <v>-924570</v>
          </cell>
        </row>
        <row r="1614">
          <cell r="A1614" t="str">
            <v>HYDRO-ELECTRIC COMMISSION OF THE CITY OF BRANTFORD</v>
          </cell>
          <cell r="B1614" t="str">
            <v>BRANTFORD POWER INC.</v>
          </cell>
          <cell r="D1614">
            <v>-5862804</v>
          </cell>
        </row>
        <row r="1615">
          <cell r="A1615" t="str">
            <v>HYDRO-ELECTRIC COMMISSION OF THE CITY OF PEMBROKE</v>
          </cell>
          <cell r="B1615" t="str">
            <v>OTTAWA RIVER POWER CORPORATION</v>
          </cell>
          <cell r="D1615">
            <v>-1381300</v>
          </cell>
        </row>
        <row r="1616">
          <cell r="A1616" t="str">
            <v>HYDRO-ELECTRIC COMMISSION OF THE CITY OF SARNIA</v>
          </cell>
          <cell r="B1616" t="str">
            <v>BLUEWATER POWER DISTRIBUTION CORPORATION</v>
          </cell>
          <cell r="D1616">
            <v>-1185241</v>
          </cell>
        </row>
        <row r="1617">
          <cell r="A1617" t="str">
            <v>HYDRO-ELECTRIC COMMISSION OF THE CITY OF TORONTO - EAST YORK OFFICE</v>
          </cell>
          <cell r="B1617" t="str">
            <v>TORONTO HYDRO-ELECTRIC SYSTEM LIMITED</v>
          </cell>
          <cell r="D1617">
            <v>-1161504</v>
          </cell>
        </row>
        <row r="1618">
          <cell r="A1618" t="str">
            <v>HYDRO-ELECTRIC COMMISSION OF THE CITY OF TORONTO - ETOBICOKE OFFICE</v>
          </cell>
          <cell r="B1618" t="str">
            <v>TORONTO HYDRO-ELECTRIC SYSTEM LIMITED</v>
          </cell>
          <cell r="D1618">
            <v>-12099511</v>
          </cell>
        </row>
        <row r="1619">
          <cell r="A1619" t="str">
            <v>HYDRO-ELECTRIC COMMISSION OF THE CITY OF TORONTO - NORTH YORK OFFICE</v>
          </cell>
          <cell r="B1619" t="str">
            <v>TORONTO HYDRO-ELECTRIC SYSTEM LIMITED</v>
          </cell>
          <cell r="D1619">
            <v>-11653643</v>
          </cell>
        </row>
        <row r="1620">
          <cell r="A1620" t="str">
            <v>HYDRO-ELECTRIC COMMISSION OF THE CITY OF TORONTO - SCARBOROUGH OFFICE</v>
          </cell>
          <cell r="B1620" t="str">
            <v>TORONTO HYDRO-ELECTRIC SYSTEM LIMITED</v>
          </cell>
          <cell r="D1620">
            <v>-36718848</v>
          </cell>
        </row>
        <row r="1621">
          <cell r="A1621" t="str">
            <v>HYDRO-ELECTRIC COMMISSION OF THE CITY OF TORONTO - TORONTO OFFICE</v>
          </cell>
          <cell r="B1621" t="str">
            <v>TORONTO HYDRO-ELECTRIC SYSTEM LIMITED</v>
          </cell>
          <cell r="D1621">
            <v>-14469476</v>
          </cell>
        </row>
        <row r="1622">
          <cell r="A1622" t="str">
            <v>HYDRO-ELECTRIC COMMISSION OF THE CITY OF TORONTO - YORK OFFICE</v>
          </cell>
          <cell r="B1622" t="str">
            <v>TORONTO HYDRO-ELECTRIC SYSTEM LIMITED</v>
          </cell>
          <cell r="D1622">
            <v>-1289976</v>
          </cell>
        </row>
        <row r="1623">
          <cell r="A1623" t="str">
            <v>HYDRO-ELECTRIC COMMISSION OF THE TOWN OF BOTHWELL</v>
          </cell>
          <cell r="B1623" t="str">
            <v>CHATHAM-KENT HYDRO INC.</v>
          </cell>
          <cell r="D1623">
            <v>-16113</v>
          </cell>
        </row>
        <row r="1624">
          <cell r="A1624" t="str">
            <v>HYDRO-ELECTRIC COMMISSION OF THE TOWN OF BRACEBRIDGE</v>
          </cell>
          <cell r="B1624" t="str">
            <v>LAKELAND POWER DISTRIBUTION LTD.</v>
          </cell>
          <cell r="D1624">
            <v>-337406</v>
          </cell>
        </row>
        <row r="1625">
          <cell r="A1625" t="str">
            <v>HYDRO-ELECTRIC COMMISSION OF THE TOWN OF CACHE BAY</v>
          </cell>
          <cell r="B1625" t="str">
            <v>GREATER SUDBURY HYDRO INC.</v>
          </cell>
          <cell r="D1625">
            <v>-3137</v>
          </cell>
        </row>
        <row r="1626">
          <cell r="A1626" t="str">
            <v>HYDRO-ELECTRIC COMMISSION OF THE TOWN OF HARRISTON</v>
          </cell>
          <cell r="B1626" t="str">
            <v>WESTARIO POWER INC.</v>
          </cell>
          <cell r="D1626">
            <v>-35741</v>
          </cell>
        </row>
        <row r="1627">
          <cell r="A1627" t="str">
            <v>HYDRO-ELECTRIC COMMISSION OF THE TOWN OF HARROW</v>
          </cell>
          <cell r="B1627" t="str">
            <v>E.L.K. ENERGY INC.</v>
          </cell>
          <cell r="D1627">
            <v>-291631</v>
          </cell>
        </row>
        <row r="1628">
          <cell r="A1628" t="str">
            <v>HYDRO-ELECTRIC COMMISSION OF THE TOWN OF LASALLE</v>
          </cell>
          <cell r="B1628" t="str">
            <v>ESSEX POWERLINES CORPORATION</v>
          </cell>
          <cell r="D1628">
            <v>-4432090</v>
          </cell>
        </row>
        <row r="1629">
          <cell r="A1629" t="str">
            <v>HYDRO-ELECTRIC COMMISSION OF THE TOWN OF PORT ELGIN</v>
          </cell>
          <cell r="B1629" t="str">
            <v>WESTARIO POWER INC.</v>
          </cell>
          <cell r="D1629">
            <v>-1947633</v>
          </cell>
        </row>
        <row r="1630">
          <cell r="A1630" t="str">
            <v>HYDRO-ELECTRIC COMMISSION OF THE TOWN OF STURGEON FALLS</v>
          </cell>
          <cell r="B1630" t="str">
            <v>GREATER SUDBURY HYDRO INC.</v>
          </cell>
          <cell r="D1630">
            <v>-74664</v>
          </cell>
        </row>
        <row r="1631">
          <cell r="A1631" t="str">
            <v>HYDRO-ELECTRIC COMMISSION OF THE TOWN OF VANKLEEK HILL</v>
          </cell>
          <cell r="B1631" t="str">
            <v>HYDRO ONE NETWORKS INC.</v>
          </cell>
          <cell r="D1631">
            <v>-79292</v>
          </cell>
        </row>
        <row r="1632">
          <cell r="A1632" t="str">
            <v>HYDRO-ELECTRIC COMMISSION OF THE TOWN OF WALLACEBURG</v>
          </cell>
          <cell r="B1632" t="str">
            <v>CHATHAM-KENT HYDRO INC.</v>
          </cell>
          <cell r="D1632">
            <v>-643341</v>
          </cell>
        </row>
        <row r="1633">
          <cell r="A1633" t="str">
            <v>HYDRO-ELECTRIC COMMISSION OF THE TOWN OF WASAGA BEACH</v>
          </cell>
          <cell r="B1633" t="str">
            <v>WASAGA DISTRIBUTION INC.</v>
          </cell>
          <cell r="D1633">
            <v>-3202227</v>
          </cell>
        </row>
        <row r="1634">
          <cell r="A1634" t="str">
            <v>HYDRO-ELECTRIC COMMISSION OF THE TOWN OF WEBBWOOD</v>
          </cell>
          <cell r="B1634" t="str">
            <v>ESPANOLA REGIONAL HYDRO DISTRIBUTION CORPORATION</v>
          </cell>
          <cell r="D1634">
            <v>-9162</v>
          </cell>
        </row>
        <row r="1635">
          <cell r="A1635" t="str">
            <v>HYDRO-ELECTRIC COMMISSION OF THE TOWN OF WIARTON</v>
          </cell>
          <cell r="B1635" t="str">
            <v>HYDRO ONE NETWORKS INC.</v>
          </cell>
          <cell r="D1635">
            <v>-163504</v>
          </cell>
        </row>
        <row r="1636">
          <cell r="A1636" t="str">
            <v>HYDRO-ELECTRIC COMMISSION OF THE TOWNSHIP OF BRANTFORD</v>
          </cell>
          <cell r="B1636" t="str">
            <v>BRANT COUNTY POWER INC.</v>
          </cell>
          <cell r="D1636">
            <v>-635327</v>
          </cell>
        </row>
        <row r="1637">
          <cell r="A1637" t="str">
            <v>HYDRO-ELECTRIC COMMISSION OF THE TOWNSHIP OF BURFORD</v>
          </cell>
          <cell r="B1637" t="str">
            <v>BRANT COUNTY POWER INC.</v>
          </cell>
          <cell r="D1637">
            <v>-180508</v>
          </cell>
        </row>
        <row r="1638">
          <cell r="A1638" t="str">
            <v>HYDRO-ELECTRIC COMMISSION OF THE TOWNSHIP OF ESSA</v>
          </cell>
          <cell r="B1638" t="str">
            <v>POWERSTREAM INC.</v>
          </cell>
          <cell r="D1638">
            <v>-91794</v>
          </cell>
        </row>
        <row r="1639">
          <cell r="A1639" t="str">
            <v>HYDRO-ELECTRIC COMMISSION OF THE VILLAGE OF ALFRED</v>
          </cell>
          <cell r="B1639" t="str">
            <v>HYDRO 2000 INC.</v>
          </cell>
          <cell r="D1639">
            <v>-84024</v>
          </cell>
        </row>
        <row r="1640">
          <cell r="A1640" t="str">
            <v>HYDRO-ELECTRIC COMMISSION OF THE VILLAGE OF CLIFFORD</v>
          </cell>
          <cell r="B1640" t="str">
            <v>WESTARIO POWER INC.</v>
          </cell>
          <cell r="D1640">
            <v>-14190</v>
          </cell>
        </row>
        <row r="1641">
          <cell r="A1641" t="str">
            <v>HYDRO-ELECTRIC COMMISSION OF THE VILLAGE OF ELORA</v>
          </cell>
          <cell r="B1641" t="str">
            <v>CENTRE WELLINGTON HYDRO LTD.</v>
          </cell>
          <cell r="D1641">
            <v>-444558</v>
          </cell>
        </row>
        <row r="1642">
          <cell r="A1642" t="str">
            <v>HYDRO-ELECTRIC COMMISSION OF THE VILLAGE OF FINCH</v>
          </cell>
          <cell r="B1642" t="str">
            <v>HYDRO ONE NETWORKS INC.</v>
          </cell>
          <cell r="D1642">
            <v>-28863</v>
          </cell>
        </row>
        <row r="1643">
          <cell r="A1643" t="str">
            <v>HYDRO-ELECTRIC COMMISSION OF THE VILLAGE OF FRANKFORD</v>
          </cell>
          <cell r="B1643" t="str">
            <v>HYDRO ONE NETWORKS INC.</v>
          </cell>
          <cell r="D1643">
            <v>-21216</v>
          </cell>
        </row>
        <row r="1644">
          <cell r="A1644" t="str">
            <v>HYDRO-ELECTRIC COMMISSION OF THE VILLAGE OF L'ORIGNAL</v>
          </cell>
          <cell r="B1644" t="str">
            <v>HYDRO ONE NETWORKS INC.</v>
          </cell>
          <cell r="D1644">
            <v>-203814</v>
          </cell>
        </row>
        <row r="1645">
          <cell r="A1645" t="str">
            <v>HYDRO-ELECTRIC COMMISSION OF THE VILLAGE OF LUCAN</v>
          </cell>
          <cell r="B1645" t="str">
            <v>HYDRO ONE NETWORKS INC.</v>
          </cell>
          <cell r="D1645">
            <v>-124154</v>
          </cell>
        </row>
        <row r="1646">
          <cell r="A1646" t="str">
            <v>HYDRO-ELECTRIC COMMISSION OF THE VILLAGE OF MORRISBURG</v>
          </cell>
          <cell r="B1646" t="str">
            <v>RIDEAU ST. LAWRENCE DISTRIBUTION INC.</v>
          </cell>
          <cell r="D1646">
            <v>-179174</v>
          </cell>
        </row>
        <row r="1647">
          <cell r="A1647" t="str">
            <v>HYDRO-ELECTRIC COMMISSION OF THE VILLAGE OF NEUSTADT</v>
          </cell>
          <cell r="B1647" t="str">
            <v>WESTARIO POWER INC.</v>
          </cell>
          <cell r="D1647">
            <v>-15526</v>
          </cell>
        </row>
        <row r="1648">
          <cell r="A1648" t="str">
            <v>HYDRO-ELECTRIC COMMISSION OF THE VILLAGE OF PAISLEY</v>
          </cell>
          <cell r="B1648" t="str">
            <v>HYDRO ONE NETWORKS INC.</v>
          </cell>
          <cell r="D1648">
            <v>-60655</v>
          </cell>
        </row>
        <row r="1649">
          <cell r="A1649" t="str">
            <v>HYDRO-ELECTRIC COMMISSION OF THE VILLAGE OF PLANTAGENET</v>
          </cell>
          <cell r="B1649" t="str">
            <v>HYDRO 2000 INC.</v>
          </cell>
          <cell r="D1649">
            <v>-16245</v>
          </cell>
        </row>
        <row r="1650">
          <cell r="A1650" t="str">
            <v>HYDRO-ELECTRIC COMMISSION OF THE VILLAGE OF ST. CLAIR BEACH</v>
          </cell>
          <cell r="B1650" t="str">
            <v>ESSEX POWERLINES CORPORATION</v>
          </cell>
          <cell r="D1650">
            <v>-1155897</v>
          </cell>
        </row>
        <row r="1651">
          <cell r="A1651" t="str">
            <v>INGERSOLL PUBLIC UTILITY COMMISSION</v>
          </cell>
          <cell r="B1651" t="str">
            <v>ERIE THAMES POWERLINES CORPORATION</v>
          </cell>
          <cell r="D1651">
            <v>-1195237</v>
          </cell>
        </row>
        <row r="1652">
          <cell r="A1652" t="str">
            <v>INNISFIL HYDRO DISTRIBUTION SYSTEMS LIMITED</v>
          </cell>
          <cell r="B1652" t="str">
            <v>INNISFIL HYDRO DISTRIBUTION SYSTEMS LIMITED</v>
          </cell>
          <cell r="D1652">
            <v>-587261</v>
          </cell>
        </row>
        <row r="1653">
          <cell r="A1653" t="str">
            <v>IROQUOIS FALLS HYDRO</v>
          </cell>
          <cell r="B1653" t="str">
            <v>NORTHERN ONTARIO WIRES INC.</v>
          </cell>
          <cell r="D1653">
            <v>-982004</v>
          </cell>
        </row>
        <row r="1654">
          <cell r="A1654" t="str">
            <v>KANATA HYDRO-ELECTRIC COMMISSION</v>
          </cell>
          <cell r="B1654" t="str">
            <v>HYDRO OTTAWA LIMITED</v>
          </cell>
          <cell r="D1654">
            <v>-20017958</v>
          </cell>
        </row>
        <row r="1655">
          <cell r="A1655" t="str">
            <v>KENORA HYDRO ELECTRIC CORPORATION LTD.</v>
          </cell>
          <cell r="B1655" t="str">
            <v>KENORA HYDRO ELECTRIC CORPORATION LTD.</v>
          </cell>
          <cell r="D1655">
            <v>-524572</v>
          </cell>
        </row>
        <row r="1656">
          <cell r="A1656" t="str">
            <v>KILLALOE HYDRO ELECTRIC COMMISSION</v>
          </cell>
          <cell r="B1656" t="str">
            <v>OTTAWA RIVER POWER CORPORATION</v>
          </cell>
          <cell r="D1656">
            <v>-10960</v>
          </cell>
        </row>
        <row r="1657">
          <cell r="A1657" t="str">
            <v>KINCARDINE HYDRO ELECTRIC COMMISSION</v>
          </cell>
          <cell r="B1657" t="str">
            <v>WESTARIO POWER INC.</v>
          </cell>
          <cell r="D1657">
            <v>-1066775</v>
          </cell>
        </row>
        <row r="1658">
          <cell r="A1658" t="str">
            <v>KINGSTON ELECTRICITY DISTRIBUTION LIMITED</v>
          </cell>
          <cell r="B1658" t="str">
            <v>KINGSTON ELECTRICITY DISTRIBUTION LIMITED</v>
          </cell>
          <cell r="D1658">
            <v>-2204966</v>
          </cell>
        </row>
        <row r="1659">
          <cell r="B1659" t="str">
            <v>KINGSTON HYDRO CORPORATION</v>
          </cell>
          <cell r="D1659">
            <v>-2204966</v>
          </cell>
        </row>
        <row r="1660">
          <cell r="A1660" t="str">
            <v>KINGSVILLE PUBLIC UTILITY COMMISSION</v>
          </cell>
          <cell r="B1660" t="str">
            <v>E.L.K. ENERGY INC.</v>
          </cell>
          <cell r="D1660">
            <v>-789976</v>
          </cell>
        </row>
        <row r="1661">
          <cell r="A1661" t="str">
            <v>KIRKFIELD HYDRO ELECTRIC SYSTEM</v>
          </cell>
          <cell r="B1661" t="str">
            <v>HYDRO ONE NETWORKS INC.</v>
          </cell>
          <cell r="D1661">
            <v>-43659</v>
          </cell>
        </row>
        <row r="1662">
          <cell r="A1662" t="str">
            <v>KITCHENER-WILMOT HYDRO INC.</v>
          </cell>
          <cell r="B1662" t="str">
            <v>KITCHENER-WILMOT HYDRO INC.</v>
          </cell>
          <cell r="D1662">
            <v>-16562625</v>
          </cell>
        </row>
        <row r="1663">
          <cell r="A1663" t="str">
            <v>LAKEFIELD DISTRIBUTION INCORPORATED</v>
          </cell>
          <cell r="B1663" t="str">
            <v>PETERBOROUGH DISTRIBUTION INCORPORATED</v>
          </cell>
          <cell r="D1663">
            <v>-158778</v>
          </cell>
        </row>
        <row r="1664">
          <cell r="A1664" t="str">
            <v>LAKESHORE TOWNSHIP HEC</v>
          </cell>
          <cell r="B1664" t="str">
            <v>E.L.K. ENERGY INC.</v>
          </cell>
          <cell r="D1664">
            <v>-593021</v>
          </cell>
        </row>
        <row r="1665">
          <cell r="A1665" t="str">
            <v>LANARK HIGHLANDS PUBLIC UTILITIES COMMISSION</v>
          </cell>
          <cell r="B1665" t="str">
            <v>HYDRO ONE NETWORKS INC.</v>
          </cell>
          <cell r="D1665">
            <v>-125380</v>
          </cell>
        </row>
        <row r="1666">
          <cell r="A1666" t="str">
            <v>LARDER LAKE ELECTRIC COMPANY</v>
          </cell>
          <cell r="B1666" t="str">
            <v>HYDRO ONE NETWORKS INC.</v>
          </cell>
          <cell r="D1666">
            <v>-134351</v>
          </cell>
        </row>
        <row r="1667">
          <cell r="A1667" t="str">
            <v>LATCHFORD HYDRO ELECTRIC</v>
          </cell>
          <cell r="B1667" t="str">
            <v>HYDRO ONE NETWORKS INC.</v>
          </cell>
          <cell r="D1667">
            <v>-42774</v>
          </cell>
        </row>
        <row r="1668">
          <cell r="A1668" t="str">
            <v>LINCOLN HYDRO-ELECTRIC COMMISSION</v>
          </cell>
          <cell r="B1668" t="str">
            <v>NIAGARA PENINSULA ENERGY INC.</v>
          </cell>
          <cell r="D1668">
            <v>-1268737</v>
          </cell>
        </row>
        <row r="1669">
          <cell r="A1669" t="str">
            <v>LINDSAY HYDRO-ELECTRIC SYSTEM</v>
          </cell>
          <cell r="B1669" t="str">
            <v>HYDRO ONE NETWORKS INC.</v>
          </cell>
          <cell r="D1669">
            <v>-1996493</v>
          </cell>
        </row>
        <row r="1670">
          <cell r="A1670" t="str">
            <v>LONDON HYDRO UTILITIES SERVICES INC.</v>
          </cell>
          <cell r="B1670" t="str">
            <v>LONDON HYDRO INC.</v>
          </cell>
          <cell r="D1670">
            <v>-28828424</v>
          </cell>
        </row>
        <row r="1671">
          <cell r="A1671" t="str">
            <v>MALAHIDE UTILITY COMMISSION</v>
          </cell>
          <cell r="B1671" t="str">
            <v>HYDRO ONE NETWORKS INC.</v>
          </cell>
          <cell r="D1671">
            <v>-67346</v>
          </cell>
        </row>
        <row r="1672">
          <cell r="A1672" t="str">
            <v>MAPLETON HYDRO ELECTRIC COMMISSION</v>
          </cell>
          <cell r="B1672" t="str">
            <v>HYDRO ONE NETWORKS INC.</v>
          </cell>
          <cell r="D1672">
            <v>-278006</v>
          </cell>
        </row>
        <row r="1673">
          <cell r="A1673" t="str">
            <v>MARKDALE HYDRO SYSTEM</v>
          </cell>
          <cell r="B1673" t="str">
            <v>HYDRO ONE NETWORKS INC.</v>
          </cell>
          <cell r="D1673">
            <v>-52008</v>
          </cell>
        </row>
        <row r="1674">
          <cell r="A1674" t="str">
            <v>MARKHAM HYDRO DISTRIBUTION INC.</v>
          </cell>
          <cell r="B1674" t="str">
            <v>POWERSTREAM INC.</v>
          </cell>
          <cell r="D1674">
            <v>-55819580</v>
          </cell>
        </row>
        <row r="1675">
          <cell r="A1675" t="str">
            <v>MARMORA HYDRO COMMISSION</v>
          </cell>
          <cell r="B1675" t="str">
            <v>HYDRO ONE NETWORKS INC.</v>
          </cell>
          <cell r="D1675">
            <v>-81849</v>
          </cell>
        </row>
        <row r="1676">
          <cell r="A1676" t="str">
            <v>MARTINTOWN HYDRO SYSTEM</v>
          </cell>
          <cell r="B1676" t="str">
            <v>HYDRO ONE NETWORKS INC.</v>
          </cell>
          <cell r="D1676">
            <v>-843</v>
          </cell>
        </row>
        <row r="1677">
          <cell r="A1677" t="str">
            <v>MIDLAND POWER UTILITY CORPORATION</v>
          </cell>
          <cell r="B1677" t="str">
            <v>MIDLAND POWER UTILITY CORPORATION</v>
          </cell>
          <cell r="D1677">
            <v>-402237</v>
          </cell>
        </row>
        <row r="1678">
          <cell r="A1678" t="str">
            <v>MILDMAY HYDRO-ELECTRIC COMMISSION</v>
          </cell>
          <cell r="B1678" t="str">
            <v>WESTARIO POWER INC.</v>
          </cell>
          <cell r="D1678">
            <v>-108097</v>
          </cell>
        </row>
        <row r="1679">
          <cell r="A1679" t="str">
            <v>MILTON HYDRO DISTRIBUTION INC.</v>
          </cell>
          <cell r="B1679" t="str">
            <v>MILTON HYDRO DISTRIBUTION INC.</v>
          </cell>
          <cell r="D1679">
            <v>-6685284</v>
          </cell>
        </row>
        <row r="1680">
          <cell r="A1680" t="str">
            <v>MISSISSIPPI MILLS PUBLIC UTILITIES COMMISSION</v>
          </cell>
          <cell r="B1680" t="str">
            <v>OTTAWA RIVER POWER CORPORATION</v>
          </cell>
          <cell r="D1680">
            <v>-355024</v>
          </cell>
        </row>
        <row r="1681">
          <cell r="A1681" t="str">
            <v>NANTICOKE HYDRO ELECTRIC COMMISSION</v>
          </cell>
          <cell r="B1681" t="str">
            <v>HALDIMAND COUNTY HYDRO INC.</v>
          </cell>
          <cell r="D1681">
            <v>-1169070</v>
          </cell>
        </row>
        <row r="1682">
          <cell r="A1682" t="str">
            <v>NAPANEE HYDRO-ELECTRIC COMMISSION</v>
          </cell>
          <cell r="B1682" t="str">
            <v>HYDRO ONE NETWORKS INC.</v>
          </cell>
          <cell r="D1682">
            <v>-310257</v>
          </cell>
        </row>
        <row r="1683">
          <cell r="A1683" t="str">
            <v>NEPEAN HYDRO ELECTRIC COMMISSION</v>
          </cell>
          <cell r="B1683" t="str">
            <v>HYDRO OTTAWA LIMITED</v>
          </cell>
          <cell r="D1683">
            <v>-26092980</v>
          </cell>
        </row>
        <row r="1684">
          <cell r="A1684" t="str">
            <v>NEW TECUMSETH HYDRO</v>
          </cell>
          <cell r="B1684" t="str">
            <v>POWERSTREAM INC.</v>
          </cell>
          <cell r="D1684">
            <v>-2007544</v>
          </cell>
        </row>
        <row r="1685">
          <cell r="A1685" t="str">
            <v>NEWBURY POWER INC.</v>
          </cell>
          <cell r="B1685" t="str">
            <v>MIDDLESEX POWER DISTRIBUTION CORPORATION</v>
          </cell>
          <cell r="D1685">
            <v>-31864</v>
          </cell>
        </row>
        <row r="1686">
          <cell r="A1686" t="str">
            <v>NEWMARKET HYDRO LTD.</v>
          </cell>
          <cell r="B1686" t="str">
            <v>NEWMARKET-TAY POWER DISTRIBUTION LTD.</v>
          </cell>
          <cell r="D1686">
            <v>-21845022</v>
          </cell>
        </row>
        <row r="1687">
          <cell r="A1687" t="str">
            <v>NIAGARA FALLS HYDRO INC.</v>
          </cell>
          <cell r="B1687" t="str">
            <v>NIAGARA PENINSULA ENERGY INC.</v>
          </cell>
          <cell r="D1687">
            <v>-4140641</v>
          </cell>
        </row>
        <row r="1688">
          <cell r="A1688" t="str">
            <v>NIAGARA-ON-THE-LAKE HYDRO INC.</v>
          </cell>
          <cell r="B1688" t="str">
            <v>NIAGARA-ON-THE-LAKE HYDRO INC.</v>
          </cell>
          <cell r="D1688">
            <v>-2358615</v>
          </cell>
        </row>
        <row r="1689">
          <cell r="A1689" t="str">
            <v>NICKEL CENTRE HYDRO-ELECTRIC COMMISSION</v>
          </cell>
          <cell r="B1689" t="str">
            <v>GREATER SUDBURY HYDRO INC.</v>
          </cell>
          <cell r="D1689">
            <v>-85715</v>
          </cell>
        </row>
        <row r="1690">
          <cell r="A1690" t="str">
            <v>NIPIGON HYDRO ELECTRIC COMMISSION</v>
          </cell>
          <cell r="B1690" t="str">
            <v>HYDRO ONE NETWORKS INC.</v>
          </cell>
          <cell r="D1690">
            <v>-99605</v>
          </cell>
        </row>
        <row r="1691">
          <cell r="A1691" t="str">
            <v>NORFOLK POWER DISTRIBUTION INC.</v>
          </cell>
          <cell r="B1691" t="str">
            <v>NORFOLK POWER DISTRIBUTION INC.</v>
          </cell>
          <cell r="D1691">
            <v>-109603</v>
          </cell>
        </row>
        <row r="1692">
          <cell r="A1692" t="str">
            <v>NORTH BAY HYDRO DISTRIBUTION LIMITED</v>
          </cell>
          <cell r="B1692" t="str">
            <v>NORTH BAY HYDRO DISTRIBUTION LIMITED</v>
          </cell>
          <cell r="D1692">
            <v>-3745200</v>
          </cell>
        </row>
        <row r="1693">
          <cell r="A1693" t="str">
            <v>NORTH GRENVILLE HYDRO-ELECTRIC COMMISSION</v>
          </cell>
          <cell r="B1693" t="str">
            <v>HYDRO ONE NETWORKS INC.</v>
          </cell>
          <cell r="D1693">
            <v>-344265</v>
          </cell>
        </row>
        <row r="1694">
          <cell r="A1694" t="str">
            <v>NORTH PERTH UTILITY COMMISSION</v>
          </cell>
          <cell r="B1694" t="str">
            <v>HYDRO ONE NETWORKS INC.</v>
          </cell>
          <cell r="D1694">
            <v>-357215</v>
          </cell>
        </row>
        <row r="1695">
          <cell r="A1695" t="str">
            <v>NORWICH PUBLIC UTILITY COMMISSION</v>
          </cell>
          <cell r="B1695" t="str">
            <v>ERIE THAMES POWERLINES CORPORATION</v>
          </cell>
          <cell r="D1695">
            <v>-142993</v>
          </cell>
        </row>
        <row r="1696">
          <cell r="A1696" t="str">
            <v>OAKVILLE HYDRO ELECTRICITY DISTRIBUTION INC.</v>
          </cell>
          <cell r="B1696" t="str">
            <v>OAKVILLE HYDRO ELECTRICITY DISTRIBUTION INC.</v>
          </cell>
          <cell r="D1696">
            <v>-37054949</v>
          </cell>
        </row>
        <row r="1697">
          <cell r="A1697" t="str">
            <v>OIL SPRINGS HYDRO ELECTRIC COMMISSION</v>
          </cell>
          <cell r="B1697" t="str">
            <v>BLUEWATER POWER DISTRIBUTION CORPORATION</v>
          </cell>
          <cell r="D1697">
            <v>-22469</v>
          </cell>
        </row>
        <row r="1698">
          <cell r="A1698" t="str">
            <v>ORANGEVILLE HYDRO LIMITED</v>
          </cell>
          <cell r="B1698" t="str">
            <v>ORANGEVILLE HYDRO LIMITED</v>
          </cell>
          <cell r="D1698">
            <v>-5083285</v>
          </cell>
        </row>
        <row r="1699">
          <cell r="A1699" t="str">
            <v>ORILLIA POWER DISTRIBUTION CORPORATION</v>
          </cell>
          <cell r="B1699" t="str">
            <v>ORILLIA POWER DISTRIBUTION CORPORATION</v>
          </cell>
          <cell r="D1699">
            <v>-1641727</v>
          </cell>
        </row>
        <row r="1700">
          <cell r="A1700" t="str">
            <v>OSHAWA PUC NETWORKS INC.</v>
          </cell>
          <cell r="B1700" t="str">
            <v>OSHAWA PUC NETWORKS INC.</v>
          </cell>
          <cell r="D1700">
            <v>-14587423</v>
          </cell>
        </row>
        <row r="1701">
          <cell r="A1701" t="str">
            <v>PARKHILL P.U.C.</v>
          </cell>
          <cell r="B1701" t="str">
            <v>MIDDLESEX POWER DISTRIBUTION CORPORATION</v>
          </cell>
          <cell r="D1701">
            <v>-65197</v>
          </cell>
        </row>
        <row r="1702">
          <cell r="A1702" t="str">
            <v>PARRY SOUND POWER CORPORATION</v>
          </cell>
          <cell r="B1702" t="str">
            <v>PARRY SOUND POWER CORPORATION</v>
          </cell>
          <cell r="D1702">
            <v>-342055</v>
          </cell>
        </row>
        <row r="1703">
          <cell r="A1703" t="str">
            <v>PELHAM HYDRO-ELECTRIC COMMISSION</v>
          </cell>
          <cell r="B1703" t="str">
            <v>NIAGARA PENINSULA ENERGY INC.</v>
          </cell>
          <cell r="D1703">
            <v>-207864</v>
          </cell>
        </row>
        <row r="1704">
          <cell r="A1704" t="str">
            <v>PERTH EAST HYDRO ELECTRIC COMMISSION</v>
          </cell>
          <cell r="B1704" t="str">
            <v>HYDRO ONE NETWORKS INC.</v>
          </cell>
          <cell r="D1704">
            <v>-96124</v>
          </cell>
        </row>
        <row r="1705">
          <cell r="A1705" t="str">
            <v>PETERBOROUGH UTILITIES COMMISSION</v>
          </cell>
          <cell r="B1705" t="str">
            <v>PETERBOROUGH DISTRIBUTION INCORPORATED</v>
          </cell>
          <cell r="D1705">
            <v>-5495354</v>
          </cell>
        </row>
        <row r="1706">
          <cell r="A1706" t="str">
            <v>PICKERING HYDRO-ELECTRIC COMMISSION</v>
          </cell>
          <cell r="B1706" t="str">
            <v>VERIDIAN CONNECTIONS INC.</v>
          </cell>
          <cell r="D1706">
            <v>-17139808</v>
          </cell>
        </row>
        <row r="1707">
          <cell r="A1707" t="str">
            <v>POLICE VILLAGE OF APPLE HILL HYDRO SYSTEM</v>
          </cell>
          <cell r="B1707" t="str">
            <v>HYDRO ONE NETWORKS INC.</v>
          </cell>
          <cell r="D1707">
            <v>-698</v>
          </cell>
        </row>
        <row r="1708">
          <cell r="A1708" t="str">
            <v>POLICE VILLAGE OF AVONMORE HYDRO SYSTEM</v>
          </cell>
          <cell r="B1708" t="str">
            <v>HYDRO ONE NETWORKS INC.</v>
          </cell>
          <cell r="D1708">
            <v>-11341</v>
          </cell>
        </row>
        <row r="1709">
          <cell r="A1709" t="str">
            <v>POLICE VILLAGE OF COMBER HYDRO SYSTEM</v>
          </cell>
          <cell r="B1709" t="str">
            <v>E.L.K. ENERGY INC.</v>
          </cell>
          <cell r="D1709">
            <v>-83278</v>
          </cell>
        </row>
        <row r="1710">
          <cell r="A1710" t="str">
            <v>POLICE VILLAGE OF DUBLIN HYDRO SYSTEM</v>
          </cell>
          <cell r="B1710" t="str">
            <v>ERIE THAMES POWERLINES CORPORATION</v>
          </cell>
          <cell r="D1710">
            <v>-3050</v>
          </cell>
        </row>
        <row r="1711">
          <cell r="A1711" t="str">
            <v>POLICE VILLAGE OF GRANTON HYDRO SYSTEM</v>
          </cell>
          <cell r="B1711" t="str">
            <v>HYDRO ONE NETWORKS INC.</v>
          </cell>
          <cell r="D1711">
            <v>-43573</v>
          </cell>
        </row>
        <row r="1712">
          <cell r="A1712" t="str">
            <v>POLICE VILLAGE OF MERLIN HYDRO SYSTEM</v>
          </cell>
          <cell r="B1712" t="str">
            <v>CHATHAM-KENT HYDRO INC.</v>
          </cell>
          <cell r="D1712">
            <v>-27864</v>
          </cell>
        </row>
        <row r="1713">
          <cell r="A1713" t="str">
            <v>POLICE VILLAGE OF MOOREFIELD HYDRO SYSTEM</v>
          </cell>
          <cell r="B1713" t="str">
            <v>HYDRO ONE NETWORKS INC.</v>
          </cell>
          <cell r="D1713">
            <v>-1245</v>
          </cell>
        </row>
        <row r="1714">
          <cell r="A1714" t="str">
            <v>POLICE VILLAGE OF MOUNT BRYDGES HYDRO SYSTEM</v>
          </cell>
          <cell r="B1714" t="str">
            <v>MIDDLESEX POWER DISTRIBUTION CORPORATION</v>
          </cell>
          <cell r="D1714">
            <v>-253064</v>
          </cell>
        </row>
        <row r="1715">
          <cell r="A1715" t="str">
            <v>POLICE VILLAGE OF PRICEVILLE HYDRO SYSTEM</v>
          </cell>
          <cell r="B1715" t="str">
            <v>HYDRO ONE NETWORKS INC.</v>
          </cell>
          <cell r="D1715">
            <v>-10259</v>
          </cell>
        </row>
        <row r="1716">
          <cell r="A1716" t="str">
            <v>POLICE VILLAGE OF RUSSELL HYDRO ELECTRIC SYSTEM</v>
          </cell>
          <cell r="B1716" t="str">
            <v>HYDRO ONE NETWORKS INC.</v>
          </cell>
          <cell r="D1716">
            <v>-95262</v>
          </cell>
        </row>
        <row r="1717">
          <cell r="A1717" t="str">
            <v>PORT COLBORNE HYDRO INC.</v>
          </cell>
          <cell r="B1717" t="str">
            <v>CANADIAN NIAGARA POWER INC.</v>
          </cell>
          <cell r="D1717">
            <v>-1236828</v>
          </cell>
        </row>
        <row r="1718">
          <cell r="A1718" t="str">
            <v>PORT HOPE HYDRO</v>
          </cell>
          <cell r="B1718" t="str">
            <v>VERIDIAN CONNECTIONS INC.</v>
          </cell>
          <cell r="D1718">
            <v>-1608849</v>
          </cell>
        </row>
        <row r="1719">
          <cell r="A1719" t="str">
            <v>PRESCOTT PUBLIC UTILITIES COMMISSION</v>
          </cell>
          <cell r="B1719" t="str">
            <v>RIDEAU ST. LAWRENCE DISTRIBUTION INC.</v>
          </cell>
          <cell r="D1719">
            <v>-76707</v>
          </cell>
        </row>
        <row r="1720">
          <cell r="A1720" t="str">
            <v>PUBLIC UTILITIES COMMISSION OF CHATHAM-KENT</v>
          </cell>
          <cell r="B1720" t="str">
            <v>CHATHAM-KENT HYDRO INC.</v>
          </cell>
          <cell r="D1720">
            <v>-2887042</v>
          </cell>
        </row>
        <row r="1721">
          <cell r="A1721" t="str">
            <v>PUBLIC UTILITIES COMMISSION OF THE CITY OF BARRIE</v>
          </cell>
          <cell r="B1721" t="str">
            <v>POWERSTREAM INC.</v>
          </cell>
          <cell r="D1721">
            <v>-29192056</v>
          </cell>
        </row>
        <row r="1722">
          <cell r="A1722" t="str">
            <v>PUBLIC UTILITIES COMMISSION OF THE CITY OF OWEN SOUND</v>
          </cell>
          <cell r="B1722" t="str">
            <v>HYDRO ONE NETWORKS INC.</v>
          </cell>
          <cell r="D1722">
            <v>-1203326</v>
          </cell>
        </row>
        <row r="1723">
          <cell r="A1723" t="str">
            <v>PUBLIC UTILITIES COMMISSION OF THE CITY OF TRENTON</v>
          </cell>
          <cell r="B1723" t="str">
            <v>HYDRO ONE NETWORKS INC.</v>
          </cell>
          <cell r="D1723">
            <v>-2900378</v>
          </cell>
        </row>
        <row r="1724">
          <cell r="A1724" t="str">
            <v>PUBLIC UTILITIES COMMISSION OF THE CORPORATION OF THE TOWNSHIP OF MAGNETAWAN</v>
          </cell>
          <cell r="B1724" t="str">
            <v>LAKELAND POWER DISTRIBUTION LTD.</v>
          </cell>
          <cell r="D1724">
            <v>-41448</v>
          </cell>
        </row>
        <row r="1725">
          <cell r="A1725" t="str">
            <v>PUBLIC UTILITIES COMMISSION OF THE TOWN OF ALEXANDRIA</v>
          </cell>
          <cell r="B1725" t="str">
            <v>HYDRO ONE NETWORKS INC.</v>
          </cell>
          <cell r="D1725">
            <v>-202638</v>
          </cell>
        </row>
        <row r="1726">
          <cell r="A1726" t="str">
            <v>PUBLIC UTILITIES COMMISSION OF THE TOWN OF BLENHEIM</v>
          </cell>
          <cell r="B1726" t="str">
            <v>CHATHAM-KENT HYDRO INC.</v>
          </cell>
          <cell r="D1726">
            <v>-108744</v>
          </cell>
        </row>
        <row r="1727">
          <cell r="A1727" t="str">
            <v>PUBLIC UTILITIES COMMISSION OF THE TOWN OF CAMPBELLFORD</v>
          </cell>
          <cell r="B1727" t="str">
            <v>HYDRO ONE NETWORKS INC.</v>
          </cell>
          <cell r="D1727">
            <v>-243339</v>
          </cell>
        </row>
        <row r="1728">
          <cell r="A1728" t="str">
            <v>PUBLIC UTILITIES COMMISSION OF THE TOWN OF CHESLEY</v>
          </cell>
          <cell r="B1728" t="str">
            <v>HYDRO ONE NETWORKS INC.</v>
          </cell>
          <cell r="D1728">
            <v>-103819</v>
          </cell>
        </row>
        <row r="1729">
          <cell r="A1729" t="str">
            <v>PUBLIC UTILITIES COMMISSION OF THE TOWN OF COBOURG</v>
          </cell>
          <cell r="B1729" t="str">
            <v>LAKEFRONT UTILITIES INC.</v>
          </cell>
          <cell r="D1729">
            <v>-1614983</v>
          </cell>
        </row>
        <row r="1730">
          <cell r="A1730" t="str">
            <v>PUBLIC UTILITIES COMMISSION OF THE TOWN OF FERGUS</v>
          </cell>
          <cell r="B1730" t="str">
            <v>CENTRE WELLINGTON HYDRO LTD.</v>
          </cell>
          <cell r="D1730">
            <v>-1203576</v>
          </cell>
        </row>
        <row r="1731">
          <cell r="A1731" t="str">
            <v>PUBLIC UTILITIES COMMISSION OF THE TOWN OF GODERICH</v>
          </cell>
          <cell r="B1731" t="str">
            <v>WEST COAST HURON ENERGY INC.</v>
          </cell>
          <cell r="D1731">
            <v>-412986</v>
          </cell>
        </row>
        <row r="1732">
          <cell r="A1732" t="str">
            <v>PUBLIC UTILITIES COMMISSION OF THE TOWN OF MASSEY</v>
          </cell>
          <cell r="B1732" t="str">
            <v>ESPANOLA REGIONAL HYDRO DISTRIBUTION CORPORATION</v>
          </cell>
          <cell r="D1732">
            <v>-31086</v>
          </cell>
        </row>
        <row r="1733">
          <cell r="A1733" t="str">
            <v>PUBLIC UTILITIES COMMISSION OF THE TOWN OF MEAFORD</v>
          </cell>
          <cell r="B1733" t="str">
            <v>HYDRO ONE NETWORKS INC.</v>
          </cell>
          <cell r="D1733">
            <v>-451814</v>
          </cell>
        </row>
        <row r="1734">
          <cell r="A1734" t="str">
            <v>PUBLIC UTILITIES COMMISSION OF THE TOWN OF MITCHELL</v>
          </cell>
          <cell r="B1734" t="str">
            <v>ERIE THAMES POWERLINES CORPORATION</v>
          </cell>
          <cell r="D1734">
            <v>-274638</v>
          </cell>
        </row>
        <row r="1735">
          <cell r="A1735" t="str">
            <v>PUBLIC UTILITIES COMMISSION OF THE TOWN OF MOUNT FOREST</v>
          </cell>
          <cell r="B1735" t="str">
            <v>WELLINGTON NORTH POWER INC.</v>
          </cell>
          <cell r="D1735">
            <v>-231663</v>
          </cell>
        </row>
        <row r="1736">
          <cell r="A1736" t="str">
            <v>PUBLIC UTILITIES COMMISSION OF THE TOWN OF PALMERSTON</v>
          </cell>
          <cell r="B1736" t="str">
            <v>WESTARIO POWER INC.</v>
          </cell>
          <cell r="D1736">
            <v>-166514</v>
          </cell>
        </row>
        <row r="1737">
          <cell r="A1737" t="str">
            <v>PUBLIC UTILITIES COMMISSION OF THE TOWN OF PARIS</v>
          </cell>
          <cell r="B1737" t="str">
            <v>BRANT COUNTY POWER INC.</v>
          </cell>
          <cell r="D1737">
            <v>-363151</v>
          </cell>
        </row>
        <row r="1738">
          <cell r="A1738" t="str">
            <v>PUBLIC UTILITIES COMMISSION OF THE TOWN OF PICTON</v>
          </cell>
          <cell r="B1738" t="str">
            <v>HYDRO ONE NETWORKS INC.</v>
          </cell>
          <cell r="D1738">
            <v>-124369</v>
          </cell>
        </row>
        <row r="1739">
          <cell r="A1739" t="str">
            <v>PUBLIC UTILITIES COMMISSION OF THE TOWN OF RIDGETOWN</v>
          </cell>
          <cell r="B1739" t="str">
            <v>CHATHAM-KENT HYDRO INC.</v>
          </cell>
          <cell r="D1739">
            <v>-95607</v>
          </cell>
        </row>
        <row r="1740">
          <cell r="A1740" t="str">
            <v>PUBLIC UTILITIES COMMISSION OF THE TOWN OF SOUTHAMPTON</v>
          </cell>
          <cell r="B1740" t="str">
            <v>WESTARIO POWER INC.</v>
          </cell>
          <cell r="D1740">
            <v>-183984</v>
          </cell>
        </row>
        <row r="1741">
          <cell r="A1741" t="str">
            <v>PUBLIC UTILITIES COMMISSION OF THE TOWN OF TECUMSEH</v>
          </cell>
          <cell r="B1741" t="str">
            <v>ESSEX POWERLINES CORPORATION</v>
          </cell>
          <cell r="D1741">
            <v>-3853667</v>
          </cell>
        </row>
        <row r="1742">
          <cell r="A1742" t="str">
            <v>PUBLIC UTILITIES COMMISSION OF THE TOWN OF TILBURY</v>
          </cell>
          <cell r="B1742" t="str">
            <v>CHATHAM-KENT HYDRO INC.</v>
          </cell>
          <cell r="D1742">
            <v>-184048</v>
          </cell>
        </row>
        <row r="1743">
          <cell r="A1743" t="str">
            <v>PUBLIC UTILITIES COMMISSION OF THE VILLAGE OF ARTHUR</v>
          </cell>
          <cell r="B1743" t="str">
            <v>WELLINGTON NORTH POWER INC.</v>
          </cell>
          <cell r="D1743">
            <v>-78885</v>
          </cell>
        </row>
        <row r="1744">
          <cell r="A1744" t="str">
            <v>PUBLIC UTILITIES COMMISSION OF THE VILLAGE OF BELMONT</v>
          </cell>
          <cell r="B1744" t="str">
            <v>ERIE THAMES POWERLINES CORPORATION</v>
          </cell>
          <cell r="D1744">
            <v>-296844</v>
          </cell>
        </row>
        <row r="1745">
          <cell r="A1745" t="str">
            <v>PUBLIC UTILITIES COMMISSION OF THE VILLAGE OF LANCASTER</v>
          </cell>
          <cell r="B1745" t="str">
            <v>HYDRO ONE NETWORKS INC.</v>
          </cell>
          <cell r="D1745">
            <v>-33657</v>
          </cell>
        </row>
        <row r="1746">
          <cell r="A1746" t="str">
            <v>PUBLIC UTILITIES COMMISSION OF THE VILLAGE OF PORT STANLEY</v>
          </cell>
          <cell r="B1746" t="str">
            <v>ERIE THAMES POWERLINES CORPORATION</v>
          </cell>
          <cell r="D1746">
            <v>-150340</v>
          </cell>
        </row>
        <row r="1747">
          <cell r="A1747" t="str">
            <v>PUBLIC UTILITIES COMMISSION OF THE VILLAGE OF THAMESVILLE</v>
          </cell>
          <cell r="B1747" t="str">
            <v>CHATHAM-KENT HYDRO INC.</v>
          </cell>
          <cell r="D1747">
            <v>-19390</v>
          </cell>
        </row>
        <row r="1748">
          <cell r="A1748" t="str">
            <v>PUBLIC UTILITIES COMMISSION OF THE VILLAGE OF WESTPORT</v>
          </cell>
          <cell r="B1748" t="str">
            <v>RIDEAU ST. LAWRENCE DISTRIBUTION INC.</v>
          </cell>
          <cell r="D1748">
            <v>-83342</v>
          </cell>
        </row>
        <row r="1749">
          <cell r="A1749" t="str">
            <v>PUBLIC UTILITIES COMMISSION OF THE VILLAGE OF WHEATLEY</v>
          </cell>
          <cell r="B1749" t="str">
            <v>CHATHAM-KENT HYDRO INC.</v>
          </cell>
          <cell r="D1749">
            <v>-112666</v>
          </cell>
        </row>
        <row r="1750">
          <cell r="A1750" t="str">
            <v>PUBLIC UTILITY COMMISSION OF THE VILLAGE OF WEST LORNE</v>
          </cell>
          <cell r="B1750" t="str">
            <v>HYDRO ONE NETWORKS INC.</v>
          </cell>
          <cell r="D1750">
            <v>-81762</v>
          </cell>
        </row>
        <row r="1751">
          <cell r="A1751" t="str">
            <v>PUBLIC UTILITY COMMISSION OF TOWN OF PERTH</v>
          </cell>
          <cell r="B1751" t="str">
            <v>HYDRO ONE NETWORKS INC.</v>
          </cell>
          <cell r="D1751">
            <v>-1556041</v>
          </cell>
        </row>
        <row r="1752">
          <cell r="A1752" t="str">
            <v>RAINY RIVER PUBLIC UTILITIES COMMISSION</v>
          </cell>
          <cell r="B1752" t="str">
            <v>HYDRO ONE NETWORKS INC.</v>
          </cell>
          <cell r="D1752">
            <v>-96208</v>
          </cell>
        </row>
        <row r="1753">
          <cell r="A1753" t="str">
            <v>RED ROCK HYDRO</v>
          </cell>
          <cell r="B1753" t="str">
            <v>HYDRO ONE NETWORKS INC.</v>
          </cell>
          <cell r="D1753">
            <v>-10654</v>
          </cell>
        </row>
        <row r="1754">
          <cell r="A1754" t="str">
            <v>REMARA-BRECHIN HYDRO</v>
          </cell>
          <cell r="B1754" t="str">
            <v>HYDRO ONE NETWORKS INC.</v>
          </cell>
          <cell r="D1754">
            <v>-6839</v>
          </cell>
        </row>
        <row r="1755">
          <cell r="A1755" t="str">
            <v>RENFREW HYDRO INC.</v>
          </cell>
          <cell r="B1755" t="str">
            <v>RENFREW HYDRO INC.</v>
          </cell>
          <cell r="D1755">
            <v>-98644</v>
          </cell>
        </row>
        <row r="1756">
          <cell r="A1756" t="str">
            <v>RICHMOND HILL HYDRO INC.</v>
          </cell>
          <cell r="B1756" t="str">
            <v>POWERSTREAM INC.</v>
          </cell>
          <cell r="D1756">
            <v>-43332860</v>
          </cell>
        </row>
        <row r="1757">
          <cell r="A1757" t="str">
            <v>RIPLEY PUBLIC UTILITIES COMMISSION</v>
          </cell>
          <cell r="B1757" t="str">
            <v>WESTARIO POWER INC.</v>
          </cell>
          <cell r="D1757">
            <v>-40298</v>
          </cell>
        </row>
        <row r="1758">
          <cell r="A1758" t="str">
            <v>ROCKLAND HYDRO ELECTRIC COMMISSION</v>
          </cell>
          <cell r="B1758" t="str">
            <v>HYDRO ONE NETWORKS INC.</v>
          </cell>
          <cell r="D1758">
            <v>-1888641</v>
          </cell>
        </row>
        <row r="1759">
          <cell r="A1759" t="str">
            <v>RODNEY PUBLIC UTILITIES COMMISSION</v>
          </cell>
          <cell r="B1759" t="str">
            <v>HYDRO ONE NETWORKS INC.</v>
          </cell>
          <cell r="D1759">
            <v>-79269</v>
          </cell>
        </row>
        <row r="1760">
          <cell r="A1760" t="str">
            <v>SCHREIBER HYDRO-ELECTRIC COMMISSION</v>
          </cell>
          <cell r="B1760" t="str">
            <v>HYDRO ONE NETWORKS INC.</v>
          </cell>
          <cell r="D1760">
            <v>-51845</v>
          </cell>
        </row>
        <row r="1761">
          <cell r="A1761" t="str">
            <v>SCUGOG HYDRO ELECTRIC CORPORATION</v>
          </cell>
          <cell r="B1761" t="str">
            <v>VERIDIAN CONNECTIONS INC.</v>
          </cell>
          <cell r="D1761">
            <v>-802955</v>
          </cell>
        </row>
        <row r="1762">
          <cell r="A1762" t="str">
            <v>SEAFORTH PUBLIC UTILITY COMMISSION</v>
          </cell>
          <cell r="B1762" t="str">
            <v>FESTIVAL HYDRO INC.</v>
          </cell>
          <cell r="D1762">
            <v>-57502</v>
          </cell>
        </row>
        <row r="1763">
          <cell r="A1763" t="str">
            <v>SEVERN HYDRO-ELECTRIC SYSTEM</v>
          </cell>
          <cell r="B1763" t="str">
            <v>HYDRO ONE NETWORKS INC.</v>
          </cell>
          <cell r="D1763">
            <v>-146956</v>
          </cell>
        </row>
        <row r="1764">
          <cell r="A1764" t="str">
            <v>SIMCOE HYDRO-ELECTRIC COMMISSION</v>
          </cell>
          <cell r="B1764" t="str">
            <v>NORFOLK POWER DISTRIBUTION INC.</v>
          </cell>
          <cell r="D1764">
            <v>-1567122</v>
          </cell>
        </row>
        <row r="1765">
          <cell r="A1765" t="str">
            <v>SIOUX LOOKOUT HYDRO INC.</v>
          </cell>
          <cell r="B1765" t="str">
            <v>SIOUX LOOKOUT HYDRO INC.</v>
          </cell>
          <cell r="D1765">
            <v>-976315</v>
          </cell>
        </row>
        <row r="1766">
          <cell r="A1766" t="str">
            <v>SMITHS FALLS HYDRO ELECTRIC COMMISSION</v>
          </cell>
          <cell r="B1766" t="str">
            <v>HYDRO ONE NETWORKS INC.</v>
          </cell>
          <cell r="D1766">
            <v>-292868</v>
          </cell>
        </row>
        <row r="1767">
          <cell r="A1767" t="str">
            <v>SOUTH RIVER PUBLIC UTILITIES COMMISSION</v>
          </cell>
          <cell r="B1767" t="str">
            <v>HYDRO ONE NETWORKS INC.</v>
          </cell>
          <cell r="D1767">
            <v>-118818</v>
          </cell>
        </row>
        <row r="1768">
          <cell r="A1768" t="str">
            <v>SOUTH-WEST OXFORD PUBLIC UTILITIES COMMISSION</v>
          </cell>
          <cell r="B1768" t="str">
            <v>ERIE THAMES POWERLINES CORPORATION</v>
          </cell>
          <cell r="D1768">
            <v>-5351</v>
          </cell>
        </row>
        <row r="1769">
          <cell r="A1769" t="str">
            <v>ST. CATHARINES HYDRO UTILITY SERVICES INC.</v>
          </cell>
          <cell r="B1769" t="str">
            <v>HORIZON UTILITIES CORPORATION</v>
          </cell>
          <cell r="D1769">
            <v>-4836210</v>
          </cell>
        </row>
        <row r="1770">
          <cell r="A1770" t="str">
            <v>ST. MARY'S PUBLIC UTILITIES COMMISSION</v>
          </cell>
          <cell r="B1770" t="str">
            <v>FESTIVAL HYDRO INC.</v>
          </cell>
          <cell r="D1770">
            <v>-376927</v>
          </cell>
        </row>
        <row r="1771">
          <cell r="A1771" t="str">
            <v>ST. THOMAS ENERGY INC.</v>
          </cell>
          <cell r="B1771" t="str">
            <v>ST. THOMAS ENERGY INC.</v>
          </cell>
          <cell r="D1771">
            <v>-1767132</v>
          </cell>
        </row>
        <row r="1772">
          <cell r="A1772" t="str">
            <v>STIRLING-RAWDON PUBLIC UTILITIES COMMISSION</v>
          </cell>
          <cell r="B1772" t="str">
            <v>HYDRO ONE NETWORKS INC.</v>
          </cell>
          <cell r="D1772">
            <v>-46458</v>
          </cell>
        </row>
        <row r="1773">
          <cell r="A1773" t="str">
            <v>STONEY CREEK HYDRO-ELECTRIC COMMISSION</v>
          </cell>
          <cell r="B1773" t="str">
            <v>HORIZON UTILITIES CORPORATION</v>
          </cell>
          <cell r="D1773">
            <v>-7396976</v>
          </cell>
        </row>
        <row r="1774">
          <cell r="A1774" t="str">
            <v>STRATFORD PUBLIC UTILITY COMMISSION</v>
          </cell>
          <cell r="B1774" t="str">
            <v>FESTIVAL HYDRO INC.</v>
          </cell>
          <cell r="D1774">
            <v>-3121718</v>
          </cell>
        </row>
        <row r="1775">
          <cell r="A1775" t="str">
            <v>SUNDRIDGE HYDRO ELECTRIC SYSTEM</v>
          </cell>
          <cell r="B1775" t="str">
            <v>LAKELAND POWER DISTRIBUTION LTD.</v>
          </cell>
          <cell r="D1775">
            <v>-218378</v>
          </cell>
        </row>
        <row r="1776">
          <cell r="A1776" t="str">
            <v>TARA HYDRO-ELECTRIC SYSTEM</v>
          </cell>
          <cell r="B1776" t="str">
            <v>HYDRO ONE NETWORKS INC.</v>
          </cell>
          <cell r="D1776">
            <v>-50869</v>
          </cell>
        </row>
        <row r="1777">
          <cell r="A1777" t="str">
            <v>TAY HYDRO ELECTRIC DISTRIBUTION COMPANY INC.</v>
          </cell>
          <cell r="B1777" t="str">
            <v>NEWMARKET-TAY POWER DISTRIBUTION LTD.</v>
          </cell>
          <cell r="D1777">
            <v>-635311</v>
          </cell>
        </row>
        <row r="1778">
          <cell r="A1778" t="str">
            <v>TEESWATER HYDRO-ELECTRIC COMMISSION</v>
          </cell>
          <cell r="B1778" t="str">
            <v>WESTARIO POWER INC.</v>
          </cell>
          <cell r="D1778">
            <v>-77901</v>
          </cell>
        </row>
        <row r="1779">
          <cell r="A1779" t="str">
            <v>TERRACE BAY SUPERIOR WIRES INC.</v>
          </cell>
          <cell r="B1779" t="str">
            <v>HYDRO ONE NETWORKS INC.</v>
          </cell>
          <cell r="D1779">
            <v>-119488</v>
          </cell>
        </row>
        <row r="1780">
          <cell r="A1780" t="str">
            <v>THE HYDRO ELECTRIC COMMISSION OF THE TOWN OF CARLETON PLACE</v>
          </cell>
          <cell r="B1780" t="str">
            <v>HYDRO ONE NETWORKS INC.</v>
          </cell>
          <cell r="D1780">
            <v>-572424</v>
          </cell>
        </row>
        <row r="1781">
          <cell r="A1781" t="str">
            <v>THE HYDRO ELECTRIC COMMISSION OF THE TOWN OF SHELBURNE</v>
          </cell>
          <cell r="B1781" t="str">
            <v>HYDRO ONE NETWORKS INC.</v>
          </cell>
          <cell r="D1781">
            <v>-531678</v>
          </cell>
        </row>
        <row r="1782">
          <cell r="A1782" t="str">
            <v>THE HYDRO ELECTRIC COMMISSION OF THE TOWNSHIP OF WARWICK</v>
          </cell>
          <cell r="B1782" t="str">
            <v>BLUEWATER POWER DISTRIBUTION CORPORATION</v>
          </cell>
          <cell r="D1782">
            <v>-83576</v>
          </cell>
        </row>
        <row r="1783">
          <cell r="A1783" t="str">
            <v>THE HYDRO-ELECTRIC COMMISSION FOR THE TOWN OF EXETER</v>
          </cell>
          <cell r="B1783" t="str">
            <v>HYDRO ONE NETWORKS INC.</v>
          </cell>
          <cell r="D1783">
            <v>-393023</v>
          </cell>
        </row>
        <row r="1784">
          <cell r="A1784" t="str">
            <v>THE HYDRO-ELECTRIC COMMISSION OF THE CITY OF GLOUCESTER</v>
          </cell>
          <cell r="B1784" t="str">
            <v>HYDRO OTTAWA LIMITED</v>
          </cell>
          <cell r="D1784">
            <v>-22191696</v>
          </cell>
        </row>
        <row r="1785">
          <cell r="A1785" t="str">
            <v>THE HYDRO-ELECTRIC COMMISSION OF THE TOWN OF PENETANGUISHENE</v>
          </cell>
          <cell r="B1785" t="str">
            <v>POWERSTREAM INC.</v>
          </cell>
          <cell r="D1785">
            <v>-1041496</v>
          </cell>
        </row>
        <row r="1786">
          <cell r="A1786" t="str">
            <v>THE PUBLIC UTILITIES COMMISSION FOR THE TOWN OF BANCROFT</v>
          </cell>
          <cell r="B1786" t="str">
            <v>HYDRO ONE NETWORKS INC.</v>
          </cell>
          <cell r="D1786">
            <v>-205553</v>
          </cell>
        </row>
        <row r="1787">
          <cell r="A1787" t="str">
            <v>THE PUBLIC UTILITIES COMMISSION OF THE TOWN OF COLLINGWOOD</v>
          </cell>
          <cell r="B1787" t="str">
            <v>COLLUS POWER CORP.</v>
          </cell>
          <cell r="D1787">
            <v>-996487</v>
          </cell>
        </row>
        <row r="1788">
          <cell r="A1788" t="str">
            <v>THE PUBLIC UTILITIES COMMISSION OF THE TOWN OF KAPUSKASING</v>
          </cell>
          <cell r="B1788" t="str">
            <v>NORTHERN ONTARIO WIRES INC.</v>
          </cell>
          <cell r="D1788">
            <v>-28610</v>
          </cell>
        </row>
        <row r="1789">
          <cell r="A1789" t="str">
            <v>THE PUBLIC UTILITIES COMMISSION OF THE TOWN OF PETROLIA</v>
          </cell>
          <cell r="B1789" t="str">
            <v>BLUEWATER POWER DISTRIBUTION CORPORATION</v>
          </cell>
          <cell r="D1789">
            <v>-443954</v>
          </cell>
        </row>
        <row r="1790">
          <cell r="A1790" t="str">
            <v>THE PUBLIC UTILITIES COMMISSION OF THE VILLAGE OF EGANVILLE</v>
          </cell>
          <cell r="B1790" t="str">
            <v>HYDRO ONE NETWORKS INC.</v>
          </cell>
          <cell r="D1790">
            <v>-29383</v>
          </cell>
        </row>
        <row r="1791">
          <cell r="A1791" t="str">
            <v>THE PUBLIC UTILITIES COMMISSION OF THE VILLAGE OF POINT EDWARD</v>
          </cell>
          <cell r="B1791" t="str">
            <v>BLUEWATER POWER DISTRIBUTION CORPORATION</v>
          </cell>
          <cell r="D1791">
            <v>-100051</v>
          </cell>
        </row>
        <row r="1792">
          <cell r="A1792" t="str">
            <v>THE VILLAGE OF OMEMEE HYDRO-ELECTRIC COMMISSION</v>
          </cell>
          <cell r="B1792" t="str">
            <v>HYDRO ONE NETWORKS INC.</v>
          </cell>
          <cell r="D1792">
            <v>-192029</v>
          </cell>
        </row>
        <row r="1793">
          <cell r="A1793" t="str">
            <v>THEDFORD HYDRO ELECTRIC COMMISSION</v>
          </cell>
          <cell r="B1793" t="str">
            <v>HYDRO ONE NETWORKS INC.</v>
          </cell>
          <cell r="D1793">
            <v>-96360</v>
          </cell>
        </row>
        <row r="1794">
          <cell r="A1794" t="str">
            <v>THESSALON HYDRO DISTRIBUTION CORPORATION</v>
          </cell>
          <cell r="B1794" t="str">
            <v>HYDRO ONE NETWORKS INC.</v>
          </cell>
          <cell r="D1794">
            <v>-5837</v>
          </cell>
        </row>
        <row r="1795">
          <cell r="A1795" t="str">
            <v>THORNDALE HYDRO ELECTRIC COMMISSION</v>
          </cell>
          <cell r="B1795" t="str">
            <v>HYDRO ONE NETWORKS INC.</v>
          </cell>
          <cell r="D1795">
            <v>-11026</v>
          </cell>
        </row>
        <row r="1796">
          <cell r="A1796" t="str">
            <v>THOROLD HYDRO CORPORATION</v>
          </cell>
          <cell r="B1796" t="str">
            <v>HYDRO ONE NETWORKS INC.</v>
          </cell>
          <cell r="D1796">
            <v>-1340893</v>
          </cell>
        </row>
        <row r="1797">
          <cell r="A1797" t="str">
            <v>THUNDER BAY HYDRO ELECTRICITY DISTRIBUTION INC.</v>
          </cell>
          <cell r="B1797" t="str">
            <v>THUNDER BAY HYDRO ELECTRICITY DISTRIBUTION INC.</v>
          </cell>
          <cell r="D1797">
            <v>-13630478</v>
          </cell>
        </row>
        <row r="1798">
          <cell r="A1798" t="str">
            <v>TILLSONBURG HYDRO INC.</v>
          </cell>
          <cell r="B1798" t="str">
            <v>TILLSONBURG HYDRO INC.</v>
          </cell>
          <cell r="D1798">
            <v>-2230084</v>
          </cell>
        </row>
        <row r="1799">
          <cell r="A1799" t="str">
            <v>TOWNSHIP OF MCGARRY HYDRO SYSTEM</v>
          </cell>
          <cell r="B1799" t="str">
            <v>HYDRO ONE NETWORKS INC.</v>
          </cell>
          <cell r="D1799">
            <v>-6273</v>
          </cell>
        </row>
        <row r="1800">
          <cell r="A1800" t="str">
            <v>TOWNSHIP OF NORTH DORCHESTER HYDRO</v>
          </cell>
          <cell r="B1800" t="str">
            <v>HYDRO ONE NETWORKS INC.</v>
          </cell>
          <cell r="D1800">
            <v>-130317</v>
          </cell>
        </row>
        <row r="1801">
          <cell r="A1801" t="str">
            <v>TWEED HYDRO ELECTRIC COMMISSION</v>
          </cell>
          <cell r="B1801" t="str">
            <v>HYDRO ONE NETWORKS INC.</v>
          </cell>
          <cell r="D1801">
            <v>-97122</v>
          </cell>
        </row>
        <row r="1802">
          <cell r="A1802" t="str">
            <v>UXBRIDGE HYDRO ELECTRIC COMMISSION</v>
          </cell>
          <cell r="B1802" t="str">
            <v>VERIDIAN CONNECTIONS INC.</v>
          </cell>
          <cell r="D1802">
            <v>-409136</v>
          </cell>
        </row>
        <row r="1803">
          <cell r="A1803" t="str">
            <v>VILLAGE OF BLOOMFIELD HYDRO SYSTEM</v>
          </cell>
          <cell r="B1803" t="str">
            <v>HYDRO ONE NETWORKS INC.</v>
          </cell>
          <cell r="D1803">
            <v>-8706</v>
          </cell>
        </row>
        <row r="1804">
          <cell r="A1804" t="str">
            <v>VILLAGE OF CARDINAL HYDRO SYSTEM</v>
          </cell>
          <cell r="B1804" t="str">
            <v>RIDEAU ST. LAWRENCE DISTRIBUTION INC.</v>
          </cell>
          <cell r="D1804">
            <v>-89444</v>
          </cell>
        </row>
        <row r="1805">
          <cell r="A1805" t="str">
            <v>VILLAGE OF CHATSWORTH HYDRO</v>
          </cell>
          <cell r="B1805" t="str">
            <v>HYDRO ONE NETWORKS INC.</v>
          </cell>
          <cell r="D1805">
            <v>-23756</v>
          </cell>
        </row>
        <row r="1806">
          <cell r="A1806" t="str">
            <v>VILLAGE OF CHESTERVILLE HYDRO SYSTEM</v>
          </cell>
          <cell r="B1806" t="str">
            <v>HYDRO ONE NETWORKS INC.</v>
          </cell>
          <cell r="D1806">
            <v>-72200</v>
          </cell>
        </row>
        <row r="1807">
          <cell r="A1807" t="str">
            <v>VILLAGE OF ERIEAU HYDRO SYSTEM</v>
          </cell>
          <cell r="B1807" t="str">
            <v>CHATHAM-KENT HYDRO INC.</v>
          </cell>
          <cell r="D1807">
            <v>-27444</v>
          </cell>
        </row>
        <row r="1808">
          <cell r="A1808" t="str">
            <v>VILLAGE OF FLESHERTON HYDRO SYSTEM</v>
          </cell>
          <cell r="B1808" t="str">
            <v>HYDRO ONE NETWORKS INC.</v>
          </cell>
          <cell r="D1808">
            <v>-128506</v>
          </cell>
        </row>
        <row r="1809">
          <cell r="A1809" t="str">
            <v>VILLAGE OF IROQUOIS HYDRO SYSTEM</v>
          </cell>
          <cell r="B1809" t="str">
            <v>RIDEAU ST. LAWRENCE DISTRIBUTION INC.</v>
          </cell>
          <cell r="D1809">
            <v>-154563</v>
          </cell>
        </row>
        <row r="1810">
          <cell r="A1810" t="str">
            <v>VILLAGE OF LUCKNOW HYDRO SYSTEM</v>
          </cell>
          <cell r="B1810" t="str">
            <v>WESTARIO POWER INC.</v>
          </cell>
          <cell r="D1810">
            <v>-111624</v>
          </cell>
        </row>
        <row r="1811">
          <cell r="A1811" t="str">
            <v>VILLAGE OF MAXVILLE HYDRO SYSTEM</v>
          </cell>
          <cell r="B1811" t="str">
            <v>HYDRO ONE NETWORKS INC.</v>
          </cell>
          <cell r="D1811">
            <v>-20718</v>
          </cell>
        </row>
        <row r="1812">
          <cell r="A1812" t="str">
            <v>WALKERTON PUBLIC UTILITIES COMMISSION</v>
          </cell>
          <cell r="B1812" t="str">
            <v>WESTARIO POWER INC.</v>
          </cell>
          <cell r="D1812">
            <v>-427171</v>
          </cell>
        </row>
        <row r="1813">
          <cell r="A1813" t="str">
            <v>WARDSVILLE HYDRO ELECTRIC COMMISSION</v>
          </cell>
          <cell r="B1813" t="str">
            <v>HYDRO ONE NETWORKS INC.</v>
          </cell>
          <cell r="D1813">
            <v>-15515</v>
          </cell>
        </row>
        <row r="1814">
          <cell r="A1814" t="str">
            <v>WARKWORTH HYDRO ELECTRIC COMMISSION</v>
          </cell>
          <cell r="B1814" t="str">
            <v>HYDRO ONE NETWORKS INC.</v>
          </cell>
          <cell r="D1814">
            <v>-71849</v>
          </cell>
        </row>
        <row r="1815">
          <cell r="A1815" t="str">
            <v>WATERLOO NORTH HYDRO INC.</v>
          </cell>
          <cell r="B1815" t="str">
            <v>WATERLOO NORTH HYDRO INC.</v>
          </cell>
          <cell r="D1815">
            <v>-10542163</v>
          </cell>
        </row>
        <row r="1816">
          <cell r="A1816" t="str">
            <v>WELLAND HYDRO-ELECTRIC SYSTEM CORP.</v>
          </cell>
          <cell r="B1816" t="str">
            <v>WELLAND HYDRO-ELECTRIC SYSTEM CORP.</v>
          </cell>
          <cell r="D1816">
            <v>-3127314</v>
          </cell>
        </row>
        <row r="1817">
          <cell r="A1817" t="str">
            <v>WELLINGTON ELECTRIC DISTRIBUTION COMPANY INC.</v>
          </cell>
          <cell r="B1817" t="str">
            <v>GUELPH HYDRO ELECTRIC SYSTEMS INC.</v>
          </cell>
          <cell r="D1817">
            <v>-101140</v>
          </cell>
        </row>
        <row r="1818">
          <cell r="A1818" t="str">
            <v>WEST LINCOLN HYDRO ELECTRIC COMMISSION</v>
          </cell>
          <cell r="B1818" t="str">
            <v>NIAGARA PENINSULA ENERGY INC.</v>
          </cell>
          <cell r="D1818">
            <v>-99089</v>
          </cell>
        </row>
        <row r="1819">
          <cell r="A1819" t="str">
            <v>WHITBY HYDRO ELECTRIC CORPORATION</v>
          </cell>
          <cell r="B1819" t="str">
            <v>WHITBY HYDRO ELECTRIC CORPORATION</v>
          </cell>
          <cell r="D1819">
            <v>-20842214</v>
          </cell>
        </row>
        <row r="1820">
          <cell r="A1820" t="str">
            <v>WHITCHURCH STOUFFVILLE HYDRO ELECTRIC COMMISSION</v>
          </cell>
          <cell r="B1820" t="str">
            <v>HYDRO ONE NETWORKS INC.</v>
          </cell>
          <cell r="D1820">
            <v>-2456276</v>
          </cell>
        </row>
        <row r="1821">
          <cell r="A1821" t="str">
            <v>WILLIAMSBURG HYDRO-ELECTRIC SYSTEM</v>
          </cell>
          <cell r="B1821" t="str">
            <v>RIDEAU ST. LAWRENCE DISTRIBUTION INC.</v>
          </cell>
          <cell r="D1821">
            <v>-23924</v>
          </cell>
        </row>
        <row r="1822">
          <cell r="A1822" t="str">
            <v>WINCHESTER HYDRO COMMISSION</v>
          </cell>
          <cell r="B1822" t="str">
            <v>HYDRO ONE NETWORKS INC.</v>
          </cell>
          <cell r="D1822">
            <v>-170526</v>
          </cell>
        </row>
        <row r="1823">
          <cell r="A1823" t="str">
            <v>WINDSOR UTILITIES COMMISSION</v>
          </cell>
          <cell r="B1823" t="str">
            <v>ENWIN UTILITIES LTD.</v>
          </cell>
          <cell r="D1823">
            <v>-6198298</v>
          </cell>
        </row>
        <row r="1824">
          <cell r="A1824" t="str">
            <v>WINGHAM PUBLIC UTILITIES COMMISSION</v>
          </cell>
          <cell r="B1824" t="str">
            <v>WESTARIO POWER INC.</v>
          </cell>
          <cell r="D1824">
            <v>-167918</v>
          </cell>
        </row>
        <row r="1825">
          <cell r="A1825" t="str">
            <v>WOODSTOCK HYDRO SERVICES INC.</v>
          </cell>
          <cell r="B1825" t="str">
            <v>WOODSTOCK HYDRO SERVICES INC.</v>
          </cell>
          <cell r="D1825">
            <v>-1645763</v>
          </cell>
        </row>
        <row r="1826">
          <cell r="A1826" t="str">
            <v>WOODVILLE HYDRO-ELECTRIC SYSTEM</v>
          </cell>
          <cell r="B1826" t="str">
            <v>HYDRO ONE NETWORKS INC.</v>
          </cell>
          <cell r="D1826">
            <v>-52931</v>
          </cell>
        </row>
        <row r="1827">
          <cell r="A1827" t="str">
            <v>WYOMING HYDRO ELECTRIC COMMISSION</v>
          </cell>
          <cell r="B1827" t="str">
            <v>HYDRO ONE NETWORKS INC.</v>
          </cell>
          <cell r="D1827">
            <v>-75495</v>
          </cell>
        </row>
        <row r="1828">
          <cell r="A1828" t="str">
            <v>ZORRA ELECTRIC SUPPLY AUTHORITY</v>
          </cell>
          <cell r="B1828" t="str">
            <v>ERIE THAMES POWERLINES CORPORATION</v>
          </cell>
          <cell r="D1828">
            <v>-110963</v>
          </cell>
        </row>
        <row r="1829">
          <cell r="A1829" t="str">
            <v>ZURICH HYDRO ELECTRIC COMMISSION</v>
          </cell>
          <cell r="B1829" t="str">
            <v>FESTIVAL HYDRO INC.</v>
          </cell>
          <cell r="D1829">
            <v>-49548</v>
          </cell>
        </row>
        <row r="1834">
          <cell r="A1834" t="str">
            <v>AILSA CRAIG HYDRO ELECTRIC SYSTEM</v>
          </cell>
          <cell r="B1834" t="str">
            <v>HYDRO ONE NETWORKS INC.</v>
          </cell>
          <cell r="D1834">
            <v>-73450</v>
          </cell>
        </row>
        <row r="1835">
          <cell r="A1835" t="str">
            <v>AJAX HYDRO-ELECTRIC COMMISSION</v>
          </cell>
          <cell r="B1835" t="str">
            <v>VERIDIAN CONNECTIONS INC.</v>
          </cell>
          <cell r="D1835">
            <v>-15507388</v>
          </cell>
        </row>
        <row r="1836">
          <cell r="A1836" t="str">
            <v>ALVINSTON PUBLIC UTILITIES COMMISSION</v>
          </cell>
          <cell r="B1836" t="str">
            <v>BLUEWATER POWER DISTRIBUTION CORPORATION</v>
          </cell>
          <cell r="D1836">
            <v>-39991</v>
          </cell>
        </row>
        <row r="1837">
          <cell r="A1837" t="str">
            <v>ANCASTER HYDRO-ELECTRIC COMMISSION</v>
          </cell>
          <cell r="B1837" t="str">
            <v>HORIZON UTILITIES CORPORATION</v>
          </cell>
          <cell r="D1837">
            <v>-910770</v>
          </cell>
        </row>
        <row r="1838">
          <cell r="A1838" t="str">
            <v>ARKONA HYDRO ELECTRIC COMMISSION</v>
          </cell>
          <cell r="B1838" t="str">
            <v>HYDRO ONE NETWORKS INC.</v>
          </cell>
          <cell r="D1838">
            <v>-53256</v>
          </cell>
        </row>
        <row r="1839">
          <cell r="A1839" t="str">
            <v>ARNPRIOR HYDRO ELECTRIC COMMISSION</v>
          </cell>
          <cell r="B1839" t="str">
            <v>HYDRO ONE NETWORKS INC.</v>
          </cell>
          <cell r="D1839">
            <v>-977786</v>
          </cell>
        </row>
        <row r="1840">
          <cell r="A1840" t="str">
            <v>ASPHODEL-NORWOOD DISTRIBUTION INCORPORATED</v>
          </cell>
          <cell r="B1840" t="str">
            <v>PETERBOROUGH DISTRIBUTION INCORPORATED</v>
          </cell>
          <cell r="D1840">
            <v>-62092</v>
          </cell>
        </row>
        <row r="1841">
          <cell r="A1841" t="str">
            <v>ATIKOKAN HYDRO INC.</v>
          </cell>
          <cell r="B1841" t="str">
            <v>ATIKOKAN HYDRO INC.</v>
          </cell>
          <cell r="D1841">
            <v>-296693</v>
          </cell>
        </row>
        <row r="1842">
          <cell r="A1842" t="str">
            <v>AURORA HYDRO CONNECTIONS LIMITED</v>
          </cell>
          <cell r="B1842" t="str">
            <v>POWERSTREAM INC.</v>
          </cell>
          <cell r="D1842">
            <v>-11784211</v>
          </cell>
        </row>
        <row r="1843">
          <cell r="A1843" t="str">
            <v>AYLMER PUBLIC UTILITIES COMMISSION</v>
          </cell>
          <cell r="B1843" t="str">
            <v>ERIE THAMES POWERLINES CORPORATION</v>
          </cell>
          <cell r="D1843">
            <v>-540261</v>
          </cell>
        </row>
        <row r="1844">
          <cell r="A1844" t="str">
            <v>BATH HYDRO</v>
          </cell>
          <cell r="B1844" t="str">
            <v>HYDRO ONE NETWORKS INC.</v>
          </cell>
          <cell r="D1844">
            <v>-380249</v>
          </cell>
        </row>
        <row r="1845">
          <cell r="A1845" t="str">
            <v>BEACHBURG HYDRO</v>
          </cell>
          <cell r="B1845" t="str">
            <v>OTTAWA RIVER POWER CORPORATION</v>
          </cell>
          <cell r="D1845">
            <v>-72922</v>
          </cell>
        </row>
        <row r="1846">
          <cell r="A1846" t="str">
            <v>BELLEVILLE ELECTRIC CORPORATION</v>
          </cell>
          <cell r="B1846" t="str">
            <v>VERIDIAN CONNECTIONS INC.</v>
          </cell>
          <cell r="D1846">
            <v>-1279545</v>
          </cell>
        </row>
        <row r="1847">
          <cell r="A1847" t="str">
            <v>BLANDFORD-BLENHEIM PUBLIC UTILITIES COMMISSION</v>
          </cell>
          <cell r="B1847" t="str">
            <v>HYDRO ONE NETWORKS INC.</v>
          </cell>
          <cell r="D1847">
            <v>-187580</v>
          </cell>
        </row>
        <row r="1848">
          <cell r="A1848" t="str">
            <v>BLUE MOUNTAINS HYDRO SERVICES COMPANY INC.</v>
          </cell>
          <cell r="B1848" t="str">
            <v>COLLUS POWER CORP.</v>
          </cell>
          <cell r="D1848">
            <v>-335035</v>
          </cell>
        </row>
        <row r="1849">
          <cell r="A1849" t="str">
            <v>BLYTH HYDRO ELECTRIC COMMISSION</v>
          </cell>
          <cell r="B1849" t="str">
            <v>HYDRO ONE NETWORKS INC.</v>
          </cell>
          <cell r="D1849">
            <v>-110797</v>
          </cell>
        </row>
        <row r="1850">
          <cell r="A1850" t="str">
            <v>BOARD OF LIGHT &amp; HEAT COMM. OF THE CITY OF GUELPH</v>
          </cell>
          <cell r="B1850" t="str">
            <v>GUELPH HYDRO ELECTRIC SYSTEMS INC.</v>
          </cell>
          <cell r="D1850">
            <v>-16587271</v>
          </cell>
        </row>
        <row r="1851">
          <cell r="A1851" t="str">
            <v>BOBCAYGEON HYDRO ELECTRIC COMMISSION</v>
          </cell>
          <cell r="B1851" t="str">
            <v>HYDRO ONE NETWORKS INC.</v>
          </cell>
          <cell r="D1851">
            <v>-956440</v>
          </cell>
        </row>
        <row r="1852">
          <cell r="A1852" t="str">
            <v>BRADFORD WEST GWILLIMBURY PUBLIC UTILITIES COMMISSION</v>
          </cell>
          <cell r="B1852" t="str">
            <v>POWERSTREAM INC.</v>
          </cell>
          <cell r="D1852">
            <v>-2544741</v>
          </cell>
        </row>
        <row r="1853">
          <cell r="A1853" t="str">
            <v>BRIGHTON DISTRIBUTION INC.</v>
          </cell>
          <cell r="B1853" t="str">
            <v>HYDRO ONE NETWORKS INC.</v>
          </cell>
          <cell r="D1853">
            <v>-162791</v>
          </cell>
        </row>
        <row r="1854">
          <cell r="A1854" t="str">
            <v>BROCK HYDRO-ELECTRIC COMMISSION</v>
          </cell>
          <cell r="B1854" t="str">
            <v>VERIDIAN CONNECTIONS INC.</v>
          </cell>
          <cell r="D1854">
            <v>-181713</v>
          </cell>
        </row>
        <row r="1855">
          <cell r="A1855" t="str">
            <v>BROCKVILLE UTILITIES INCORPORATED</v>
          </cell>
          <cell r="B1855" t="str">
            <v>HYDRO ONE NETWORKS INC.</v>
          </cell>
          <cell r="D1855">
            <v>-1018805</v>
          </cell>
        </row>
        <row r="1856">
          <cell r="A1856" t="str">
            <v>BRUSSELS PUBLIC UTILITIES COMMISSION</v>
          </cell>
          <cell r="B1856" t="str">
            <v>FESTIVAL HYDRO INC.</v>
          </cell>
          <cell r="D1856">
            <v>-74010</v>
          </cell>
        </row>
        <row r="1857">
          <cell r="A1857" t="str">
            <v>BURK'S FALLS HYDRO ELECTRIC COMMISSION</v>
          </cell>
          <cell r="B1857" t="str">
            <v>LAKELAND POWER DISTRIBUTION LTD.</v>
          </cell>
          <cell r="D1857">
            <v>-99149</v>
          </cell>
        </row>
        <row r="1858">
          <cell r="A1858" t="str">
            <v>BURLINGTON HYDRO INC.</v>
          </cell>
          <cell r="B1858" t="str">
            <v>BURLINGTON HYDRO INC.</v>
          </cell>
          <cell r="D1858">
            <v>-21124450</v>
          </cell>
        </row>
        <row r="1859">
          <cell r="A1859" t="str">
            <v>CALEDON HYDRO CORPORATION</v>
          </cell>
          <cell r="B1859" t="str">
            <v>HYDRO ONE NETWORKS INC.</v>
          </cell>
          <cell r="D1859">
            <v>-1671329</v>
          </cell>
        </row>
        <row r="1860">
          <cell r="A1860" t="str">
            <v>CAMBRIDGE AND NORTH DUMFRIES HYDRO INC.</v>
          </cell>
          <cell r="B1860" t="str">
            <v>CAMBRIDGE AND NORTH DUMFRIES HYDRO INC.</v>
          </cell>
          <cell r="D1860">
            <v>-23092746</v>
          </cell>
        </row>
        <row r="1861">
          <cell r="A1861" t="str">
            <v>CAPREOL HYDRO ELECTRIC COMMISSION</v>
          </cell>
          <cell r="B1861" t="str">
            <v>GREATER SUDBURY HYDRO INC.</v>
          </cell>
          <cell r="D1861">
            <v>-384391</v>
          </cell>
        </row>
        <row r="1862">
          <cell r="A1862" t="str">
            <v>CASSELMAN HYDRO INC.</v>
          </cell>
          <cell r="B1862" t="str">
            <v>HYDRO OTTAWA LIMITED</v>
          </cell>
          <cell r="D1862">
            <v>-568027</v>
          </cell>
        </row>
        <row r="1863">
          <cell r="A1863" t="str">
            <v>CAVAN-MILLBROOK-NORTH MONAGHAN PUBLIC UTILITIES COMMISSION</v>
          </cell>
          <cell r="B1863" t="str">
            <v>HYDRO ONE NETWORKS INC.</v>
          </cell>
          <cell r="D1863">
            <v>-198533</v>
          </cell>
        </row>
        <row r="1864">
          <cell r="A1864" t="str">
            <v>CENTRE HASTINGS HYDRO ELECTRIC COMMISSION</v>
          </cell>
          <cell r="B1864" t="str">
            <v>HYDRO ONE NETWORKS INC.</v>
          </cell>
          <cell r="D1864">
            <v>-68931</v>
          </cell>
        </row>
        <row r="1865">
          <cell r="A1865" t="str">
            <v>CHALK RIVER HYDRO</v>
          </cell>
          <cell r="B1865" t="str">
            <v>HYDRO ONE NETWORKS INC.</v>
          </cell>
          <cell r="D1865">
            <v>-100711</v>
          </cell>
        </row>
        <row r="1866">
          <cell r="A1866" t="str">
            <v>CHAPLEAU PUBLIC UTILITIES CORPORATION</v>
          </cell>
          <cell r="B1866" t="str">
            <v>CHAPLEAU PUBLIC UTILITIES CORPORATION</v>
          </cell>
          <cell r="D1866">
            <v>-59474</v>
          </cell>
        </row>
        <row r="1867">
          <cell r="A1867" t="str">
            <v>CITY OF DRYDEN HYDRO ELECTRIC COMMISSION</v>
          </cell>
          <cell r="B1867" t="str">
            <v>HYDRO ONE NETWORKS INC.</v>
          </cell>
          <cell r="D1867">
            <v>-610677</v>
          </cell>
        </row>
        <row r="1868">
          <cell r="A1868" t="str">
            <v>CLARINGTON HYDRO-ELECTRIC COMMISSION</v>
          </cell>
          <cell r="B1868" t="str">
            <v>VERIDIAN CONNECTIONS INC.</v>
          </cell>
          <cell r="D1868">
            <v>-5240013</v>
          </cell>
        </row>
        <row r="1869">
          <cell r="A1869" t="str">
            <v>CLEARVIEW HYDRO ELECTRIC COMMISSION</v>
          </cell>
          <cell r="B1869" t="str">
            <v>COLLUS POWER CORP.</v>
          </cell>
          <cell r="D1869">
            <v>-235964</v>
          </cell>
        </row>
        <row r="1870">
          <cell r="A1870" t="str">
            <v>CLINTON POWER CORPORATION</v>
          </cell>
          <cell r="B1870" t="str">
            <v>ERIE THAMES POWERLINES CORPORATION</v>
          </cell>
          <cell r="D1870">
            <v>-88482</v>
          </cell>
        </row>
        <row r="1871">
          <cell r="A1871" t="str">
            <v>COBDEN HYDRO</v>
          </cell>
          <cell r="B1871" t="str">
            <v>HYDRO ONE NETWORKS INC.</v>
          </cell>
          <cell r="D1871">
            <v>-231265</v>
          </cell>
        </row>
        <row r="1872">
          <cell r="A1872" t="str">
            <v>COLBORNE PUBLIC UTILITIES COMMISSION</v>
          </cell>
          <cell r="B1872" t="str">
            <v>LAKEFRONT UTILITIES INC.</v>
          </cell>
          <cell r="D1872">
            <v>-72121</v>
          </cell>
        </row>
        <row r="1873">
          <cell r="A1873" t="str">
            <v>COTTAM HYDRO-ELECTRIC SYSTEM</v>
          </cell>
          <cell r="B1873" t="str">
            <v>E.L.K. ENERGY INC.</v>
          </cell>
          <cell r="D1873">
            <v>-500391</v>
          </cell>
        </row>
        <row r="1874">
          <cell r="A1874" t="str">
            <v>DASHWOOD HYDRO-ELECTRIC SYSTEM</v>
          </cell>
          <cell r="B1874" t="str">
            <v>FESTIVAL HYDRO INC.</v>
          </cell>
          <cell r="D1874">
            <v>-6080</v>
          </cell>
        </row>
        <row r="1875">
          <cell r="A1875" t="str">
            <v>DEEP RIVER HYDRO</v>
          </cell>
          <cell r="B1875" t="str">
            <v>HYDRO ONE NETWORKS INC.</v>
          </cell>
          <cell r="D1875">
            <v>-511058</v>
          </cell>
        </row>
        <row r="1876">
          <cell r="A1876" t="str">
            <v>DELHI HYDRO-ELECTRIC COMMISSION</v>
          </cell>
          <cell r="B1876" t="str">
            <v>NORFOLK POWER DISTRIBUTION INC.</v>
          </cell>
          <cell r="D1876">
            <v>-62183</v>
          </cell>
        </row>
        <row r="1877">
          <cell r="A1877" t="str">
            <v>DESERONTO PUBLIC UTILITIES COMMISSION</v>
          </cell>
          <cell r="B1877" t="str">
            <v>HYDRO ONE NETWORKS INC.</v>
          </cell>
          <cell r="D1877">
            <v>-108785</v>
          </cell>
        </row>
        <row r="1878">
          <cell r="A1878" t="str">
            <v>DRESDEN UTILITIES COMMISSION</v>
          </cell>
          <cell r="B1878" t="str">
            <v>CHATHAM-KENT HYDRO INC.</v>
          </cell>
          <cell r="D1878">
            <v>-104828</v>
          </cell>
        </row>
        <row r="1879">
          <cell r="A1879" t="str">
            <v>DUNDALK HYDRO ELECTRIC SYSTEM</v>
          </cell>
          <cell r="B1879" t="str">
            <v>HYDRO ONE NETWORKS INC.</v>
          </cell>
          <cell r="D1879">
            <v>-162571</v>
          </cell>
        </row>
        <row r="1880">
          <cell r="A1880" t="str">
            <v>DUNDAS HYDRO-ELECTRIC COMMISSION</v>
          </cell>
          <cell r="B1880" t="str">
            <v>HORIZON UTILITIES CORPORATION</v>
          </cell>
          <cell r="D1880">
            <v>-3021666</v>
          </cell>
        </row>
        <row r="1881">
          <cell r="A1881" t="str">
            <v>DUNNVILLE HYDRO ELECTRIC COMMISSION</v>
          </cell>
          <cell r="B1881" t="str">
            <v>HALDIMAND COUNTY HYDRO INC.</v>
          </cell>
          <cell r="D1881">
            <v>-439003</v>
          </cell>
        </row>
        <row r="1882">
          <cell r="A1882" t="str">
            <v>DURHAM HYDRO ELECTRIC COMMISSION</v>
          </cell>
          <cell r="B1882" t="str">
            <v>HYDRO ONE NETWORKS INC.</v>
          </cell>
          <cell r="D1882">
            <v>-66467</v>
          </cell>
        </row>
        <row r="1883">
          <cell r="A1883" t="str">
            <v>DUTTON HYDRO LIMITED</v>
          </cell>
          <cell r="B1883" t="str">
            <v>MIDDLESEX POWER DISTRIBUTION CORPORATION</v>
          </cell>
          <cell r="D1883">
            <v>-69053</v>
          </cell>
        </row>
        <row r="1884">
          <cell r="A1884" t="str">
            <v>EAST ZORRA-TAVISTOCK PUBLIC UTILITY COMMISSION</v>
          </cell>
          <cell r="B1884" t="str">
            <v>ERIE THAMES POWERLINES CORPORATION</v>
          </cell>
          <cell r="D1884">
            <v>-350705</v>
          </cell>
        </row>
        <row r="1885">
          <cell r="A1885" t="str">
            <v>ELMWOOD HYDRO-ELECTRIC SYSTEM</v>
          </cell>
          <cell r="B1885" t="str">
            <v>WESTARIO POWER INC.</v>
          </cell>
          <cell r="D1885">
            <v>-6516</v>
          </cell>
        </row>
        <row r="1886">
          <cell r="A1886" t="str">
            <v>EMBRUN COOPERATIVE HYDRO INC.</v>
          </cell>
          <cell r="B1886" t="str">
            <v>COOPERATIVE HYDRO EMBRUN INC.</v>
          </cell>
          <cell r="D1886">
            <v>-476363</v>
          </cell>
        </row>
        <row r="1887">
          <cell r="A1887" t="str">
            <v>ERIN HYDRO ELECTRIC COMMISSION</v>
          </cell>
          <cell r="B1887" t="str">
            <v>HYDRO ONE NETWORKS INC.</v>
          </cell>
          <cell r="D1887">
            <v>-885372</v>
          </cell>
        </row>
        <row r="1888">
          <cell r="A1888" t="str">
            <v>ESSEX HYDRO-ELECTRIC COMMISSION</v>
          </cell>
          <cell r="B1888" t="str">
            <v>E.L.K. ENERGY INC.</v>
          </cell>
          <cell r="D1888">
            <v>-740019</v>
          </cell>
        </row>
        <row r="1889">
          <cell r="A1889" t="str">
            <v>FENELON FALLS BOARD OF WATER, LIGHT AND POWER COMMISSIONERS</v>
          </cell>
          <cell r="B1889" t="str">
            <v>HYDRO ONE NETWORKS INC.</v>
          </cell>
          <cell r="D1889">
            <v>-111858</v>
          </cell>
        </row>
        <row r="1890">
          <cell r="A1890" t="str">
            <v>FLAMBOROUGH HYDRO ELECTRIC COMMISSION</v>
          </cell>
          <cell r="B1890" t="str">
            <v>HORIZON UTILITIES CORPORATION</v>
          </cell>
          <cell r="D1890">
            <v>-541458</v>
          </cell>
        </row>
        <row r="1891">
          <cell r="A1891" t="str">
            <v>FOREST PUBLIC UTILITIES COMMISSION</v>
          </cell>
          <cell r="B1891" t="str">
            <v>HYDRO ONE NETWORKS INC.</v>
          </cell>
          <cell r="D1891">
            <v>-220135</v>
          </cell>
        </row>
        <row r="1892">
          <cell r="A1892" t="str">
            <v>FORT FRANCES POWER CORPORATION</v>
          </cell>
          <cell r="B1892" t="str">
            <v>FORT FRANCES POWER CORPORATION</v>
          </cell>
          <cell r="D1892">
            <v>-239473</v>
          </cell>
        </row>
        <row r="1893">
          <cell r="A1893" t="str">
            <v>GEORGINA HYDRO ELECTRIC COMMISSION</v>
          </cell>
          <cell r="B1893" t="str">
            <v>HYDRO ONE NETWORKS INC.</v>
          </cell>
          <cell r="D1893">
            <v>-518247</v>
          </cell>
        </row>
        <row r="1894">
          <cell r="A1894" t="str">
            <v>GLENCOE PUBLIC UTILITIES COMMISSION</v>
          </cell>
          <cell r="B1894" t="str">
            <v>HYDRO ONE NETWORKS INC.</v>
          </cell>
          <cell r="D1894">
            <v>-148203</v>
          </cell>
        </row>
        <row r="1895">
          <cell r="A1895" t="str">
            <v>GOULBOURN HYDRO ELECTRIC COMMISSION</v>
          </cell>
          <cell r="B1895" t="str">
            <v>HYDRO OTTAWA LIMITED</v>
          </cell>
          <cell r="D1895">
            <v>-525240</v>
          </cell>
        </row>
        <row r="1896">
          <cell r="A1896" t="str">
            <v>GRAND BEND PUBLIC UTILITIES COMMISSION</v>
          </cell>
          <cell r="B1896" t="str">
            <v>HYDRO ONE NETWORKS INC.</v>
          </cell>
          <cell r="D1896">
            <v>-447929</v>
          </cell>
        </row>
        <row r="1897">
          <cell r="A1897" t="str">
            <v>GRAND VALLEY ENERGY INC.</v>
          </cell>
          <cell r="B1897" t="str">
            <v>ORANGEVILLE HYDRO LIMITED</v>
          </cell>
          <cell r="D1897">
            <v>-439949</v>
          </cell>
        </row>
        <row r="1898">
          <cell r="A1898" t="str">
            <v>GRAVENHURST HYDRO ELECTRIC INC.</v>
          </cell>
          <cell r="B1898" t="str">
            <v>VERIDIAN CONNECTIONS INC.</v>
          </cell>
          <cell r="D1898">
            <v>-438233</v>
          </cell>
        </row>
        <row r="1899">
          <cell r="A1899" t="str">
            <v>GRIMSBY POWER INCORPORATED</v>
          </cell>
          <cell r="B1899" t="str">
            <v>GRIMSBY POWER INCORPORATED</v>
          </cell>
          <cell r="D1899">
            <v>-4005671</v>
          </cell>
        </row>
        <row r="1900">
          <cell r="A1900" t="str">
            <v>GUELPH/ERAMOSA HYDRO-ELECTRIC COMMISSION</v>
          </cell>
          <cell r="B1900" t="str">
            <v>GUELPH HYDRO ELECTRIC SYSTEMS INC.</v>
          </cell>
          <cell r="D1900">
            <v>-867778</v>
          </cell>
        </row>
        <row r="1901">
          <cell r="A1901" t="str">
            <v>HALDIMAND HYDRO-ELECTRIC COMMISSION</v>
          </cell>
          <cell r="B1901" t="str">
            <v>HALDIMAND COUNTY HYDRO INC.</v>
          </cell>
          <cell r="D1901">
            <v>-471851</v>
          </cell>
        </row>
        <row r="1902">
          <cell r="A1902" t="str">
            <v>HALTON HILLS HYDRO INC.</v>
          </cell>
          <cell r="B1902" t="str">
            <v>HALTON HILLS HYDRO INC.</v>
          </cell>
          <cell r="D1902">
            <v>-3142060</v>
          </cell>
        </row>
        <row r="1903">
          <cell r="A1903" t="str">
            <v>HAMILTON HYDRO INC.</v>
          </cell>
          <cell r="B1903" t="str">
            <v>HORIZON UTILITIES CORPORATION</v>
          </cell>
          <cell r="D1903">
            <v>-6541810</v>
          </cell>
        </row>
        <row r="1904">
          <cell r="A1904" t="str">
            <v>HANOVER ELECTRIC SERVICES INC.</v>
          </cell>
          <cell r="B1904" t="str">
            <v>WESTARIO POWER INC.</v>
          </cell>
          <cell r="D1904">
            <v>-436604</v>
          </cell>
        </row>
        <row r="1905">
          <cell r="A1905" t="str">
            <v>HASTINGS PUBLIC UTILITIES</v>
          </cell>
          <cell r="B1905" t="str">
            <v>HYDRO ONE NETWORKS INC.</v>
          </cell>
          <cell r="D1905">
            <v>-51113</v>
          </cell>
        </row>
        <row r="1906">
          <cell r="A1906" t="str">
            <v>HAVELOCK-BELMONT-METHUEN HYDRO ELECTRIC COMMISSION</v>
          </cell>
          <cell r="B1906" t="str">
            <v>HYDRO ONE NETWORKS INC.</v>
          </cell>
          <cell r="D1906">
            <v>-46025</v>
          </cell>
        </row>
        <row r="1907">
          <cell r="A1907" t="str">
            <v>HEARST POWER DISTRIBUTION COMPANY LIMITED</v>
          </cell>
          <cell r="B1907" t="str">
            <v>HEARST POWER DISTRIBUTION COMPANY LIMITED</v>
          </cell>
          <cell r="D1907">
            <v>-206641</v>
          </cell>
        </row>
        <row r="1908">
          <cell r="A1908" t="str">
            <v>HENSALL PUBLIC UTILITIES COMMISSION</v>
          </cell>
          <cell r="B1908" t="str">
            <v>FESTIVAL HYDRO INC.</v>
          </cell>
          <cell r="D1908">
            <v>-53777</v>
          </cell>
        </row>
        <row r="1909">
          <cell r="A1909" t="str">
            <v>HOLSTEIN HYDRO ELECTRIC SYSTEM</v>
          </cell>
          <cell r="B1909" t="str">
            <v>WELLINGTON NORTH POWER INC.</v>
          </cell>
          <cell r="D1909">
            <v>-11616</v>
          </cell>
        </row>
        <row r="1910">
          <cell r="A1910" t="str">
            <v>HUNTSVILLE PUBLIC UTILITIES COMMISSION</v>
          </cell>
          <cell r="B1910" t="str">
            <v>LAKELAND POWER DISTRIBUTION LTD.</v>
          </cell>
          <cell r="D1910">
            <v>-429477</v>
          </cell>
        </row>
        <row r="1911">
          <cell r="A1911" t="str">
            <v>HYDRO ELECTRIC COMMISSION OF THE CORPORATION OF THE TOWNSHIP OF MIDDLESEX CENTRE</v>
          </cell>
          <cell r="B1911" t="str">
            <v>HYDRO ONE NETWORKS INC.</v>
          </cell>
          <cell r="D1911">
            <v>-221284</v>
          </cell>
        </row>
        <row r="1912">
          <cell r="A1912" t="str">
            <v>HYDRO ELECTRIC COMMISSION OF THE TOWN OF LEAMINGTON</v>
          </cell>
          <cell r="B1912" t="str">
            <v>ESSEX POWERLINES CORPORATION</v>
          </cell>
          <cell r="D1912">
            <v>-1872405</v>
          </cell>
        </row>
        <row r="1913">
          <cell r="A1913" t="str">
            <v>HYDRO ELECTRIC COMMISSION OF THE TOWNSHIP OF SPRINGWATER</v>
          </cell>
          <cell r="B1913" t="str">
            <v>HYDRO ONE NETWORKS INC.</v>
          </cell>
          <cell r="D1913">
            <v>-127127</v>
          </cell>
        </row>
        <row r="1914">
          <cell r="A1914" t="str">
            <v>HYDRO HAWKESBURY INC.</v>
          </cell>
          <cell r="B1914" t="str">
            <v>HYDRO HAWKESBURY INC.</v>
          </cell>
          <cell r="D1914">
            <v>-618023</v>
          </cell>
        </row>
        <row r="1915">
          <cell r="A1915" t="str">
            <v>HYDRO MISSISSAUGA CORPORATION</v>
          </cell>
          <cell r="B1915" t="str">
            <v>ENERSOURCE HYDRO MISSISSAUGA INC.</v>
          </cell>
          <cell r="D1915">
            <v>-195082515</v>
          </cell>
        </row>
        <row r="1916">
          <cell r="A1916" t="str">
            <v>HYDRO ONE BRAMPTON NETWORKS INC.</v>
          </cell>
          <cell r="B1916" t="str">
            <v>HYDRO ONE BRAMPTON NETWORKS INC.</v>
          </cell>
          <cell r="D1916">
            <v>-59549649</v>
          </cell>
        </row>
        <row r="1917">
          <cell r="A1917" t="str">
            <v>HYDRO OTTAWA LIMITED</v>
          </cell>
          <cell r="B1917" t="str">
            <v>HYDRO OTTAWA LIMITED</v>
          </cell>
          <cell r="D1917">
            <v>-36811409</v>
          </cell>
        </row>
        <row r="1918">
          <cell r="A1918" t="str">
            <v>HYDRO VAUGHAN DISTRIBUTION INC.</v>
          </cell>
          <cell r="B1918" t="str">
            <v>POWERSTREAM INC.</v>
          </cell>
          <cell r="D1918">
            <v>-80159840</v>
          </cell>
        </row>
        <row r="1919">
          <cell r="A1919" t="str">
            <v>HYDRO-ELECTRIC COMMISSION FOR THE TOWN OF AMHERSTBURG</v>
          </cell>
          <cell r="B1919" t="str">
            <v>ESSEX POWERLINES CORPORATION</v>
          </cell>
          <cell r="D1919">
            <v>-538156</v>
          </cell>
        </row>
        <row r="1920">
          <cell r="A1920" t="str">
            <v>HYDRO-ELECTRIC COMMISSION OF SOUTH DUMFRIES</v>
          </cell>
          <cell r="B1920" t="str">
            <v>BRANT COUNTY POWER INC.</v>
          </cell>
          <cell r="D1920">
            <v>-1025752</v>
          </cell>
        </row>
        <row r="1921">
          <cell r="A1921" t="str">
            <v>HYDRO-ELECTRIC COMMISSION OF THE CITY OF BRANTFORD</v>
          </cell>
          <cell r="B1921" t="str">
            <v>BRANTFORD POWER INC.</v>
          </cell>
          <cell r="D1921">
            <v>-6126351</v>
          </cell>
        </row>
        <row r="1922">
          <cell r="A1922" t="str">
            <v>HYDRO-ELECTRIC COMMISSION OF THE CITY OF PEMBROKE</v>
          </cell>
          <cell r="B1922" t="str">
            <v>OTTAWA RIVER POWER CORPORATION</v>
          </cell>
          <cell r="D1922">
            <v>-1732150</v>
          </cell>
        </row>
        <row r="1923">
          <cell r="A1923" t="str">
            <v>HYDRO-ELECTRIC COMMISSION OF THE CITY OF SARNIA</v>
          </cell>
          <cell r="B1923" t="str">
            <v>BLUEWATER POWER DISTRIBUTION CORPORATION</v>
          </cell>
          <cell r="D1923">
            <v>-1490346</v>
          </cell>
        </row>
        <row r="1924">
          <cell r="A1924" t="str">
            <v>HYDRO-ELECTRIC COMMISSION OF THE CITY OF TORONTO - EAST YORK OFFICE</v>
          </cell>
          <cell r="B1924" t="str">
            <v>TORONTO HYDRO-ELECTRIC SYSTEM LIMITED</v>
          </cell>
          <cell r="D1924">
            <v>-1161504</v>
          </cell>
        </row>
        <row r="1925">
          <cell r="A1925" t="str">
            <v>HYDRO-ELECTRIC COMMISSION OF THE CITY OF TORONTO - ETOBICOKE OFFICE</v>
          </cell>
          <cell r="B1925" t="str">
            <v>TORONTO HYDRO-ELECTRIC SYSTEM LIMITED</v>
          </cell>
          <cell r="D1925">
            <v>-13068396</v>
          </cell>
        </row>
        <row r="1926">
          <cell r="A1926" t="str">
            <v>HYDRO-ELECTRIC COMMISSION OF THE CITY OF TORONTO - NORTH YORK OFFICE</v>
          </cell>
          <cell r="B1926" t="str">
            <v>TORONTO HYDRO-ELECTRIC SYSTEM LIMITED</v>
          </cell>
          <cell r="D1926">
            <v>-12246482</v>
          </cell>
        </row>
        <row r="1927">
          <cell r="A1927" t="str">
            <v>HYDRO-ELECTRIC COMMISSION OF THE CITY OF TORONTO - SCARBOROUGH OFFICE</v>
          </cell>
          <cell r="B1927" t="str">
            <v>TORONTO HYDRO-ELECTRIC SYSTEM LIMITED</v>
          </cell>
          <cell r="D1927">
            <v>-39649765</v>
          </cell>
        </row>
        <row r="1928">
          <cell r="A1928" t="str">
            <v>HYDRO-ELECTRIC COMMISSION OF THE CITY OF TORONTO - TORONTO OFFICE</v>
          </cell>
          <cell r="B1928" t="str">
            <v>TORONTO HYDRO-ELECTRIC SYSTEM LIMITED</v>
          </cell>
          <cell r="D1928">
            <v>-15196434</v>
          </cell>
        </row>
        <row r="1929">
          <cell r="A1929" t="str">
            <v>HYDRO-ELECTRIC COMMISSION OF THE CITY OF TORONTO - YORK OFFICE</v>
          </cell>
          <cell r="B1929" t="str">
            <v>TORONTO HYDRO-ELECTRIC SYSTEM LIMITED</v>
          </cell>
          <cell r="D1929">
            <v>-1310067</v>
          </cell>
        </row>
        <row r="1930">
          <cell r="A1930" t="str">
            <v>HYDRO-ELECTRIC COMMISSION OF THE TOWN OF BOTHWELL</v>
          </cell>
          <cell r="B1930" t="str">
            <v>CHATHAM-KENT HYDRO INC.</v>
          </cell>
          <cell r="D1930">
            <v>-17344</v>
          </cell>
        </row>
        <row r="1931">
          <cell r="A1931" t="str">
            <v>HYDRO-ELECTRIC COMMISSION OF THE TOWN OF BRACEBRIDGE</v>
          </cell>
          <cell r="B1931" t="str">
            <v>LAKELAND POWER DISTRIBUTION LTD.</v>
          </cell>
          <cell r="D1931">
            <v>-338231</v>
          </cell>
        </row>
        <row r="1932">
          <cell r="A1932" t="str">
            <v>HYDRO-ELECTRIC COMMISSION OF THE TOWN OF CACHE BAY</v>
          </cell>
          <cell r="B1932" t="str">
            <v>GREATER SUDBURY HYDRO INC.</v>
          </cell>
          <cell r="D1932">
            <v>-3110</v>
          </cell>
        </row>
        <row r="1933">
          <cell r="A1933" t="str">
            <v>HYDRO-ELECTRIC COMMISSION OF THE TOWN OF HARRISTON</v>
          </cell>
          <cell r="B1933" t="str">
            <v>WESTARIO POWER INC.</v>
          </cell>
          <cell r="D1933">
            <v>-81709</v>
          </cell>
        </row>
        <row r="1934">
          <cell r="A1934" t="str">
            <v>HYDRO-ELECTRIC COMMISSION OF THE TOWN OF HARROW</v>
          </cell>
          <cell r="B1934" t="str">
            <v>E.L.K. ENERGY INC.</v>
          </cell>
          <cell r="D1934">
            <v>-296210</v>
          </cell>
        </row>
        <row r="1935">
          <cell r="A1935" t="str">
            <v>HYDRO-ELECTRIC COMMISSION OF THE TOWN OF LASALLE</v>
          </cell>
          <cell r="B1935" t="str">
            <v>ESSEX POWERLINES CORPORATION</v>
          </cell>
          <cell r="D1935">
            <v>-4992875</v>
          </cell>
        </row>
        <row r="1936">
          <cell r="A1936" t="str">
            <v>HYDRO-ELECTRIC COMMISSION OF THE TOWN OF PORT ELGIN</v>
          </cell>
          <cell r="B1936" t="str">
            <v>WESTARIO POWER INC.</v>
          </cell>
          <cell r="D1936">
            <v>-1977447</v>
          </cell>
        </row>
        <row r="1937">
          <cell r="A1937" t="str">
            <v>HYDRO-ELECTRIC COMMISSION OF THE TOWN OF STURGEON FALLS</v>
          </cell>
          <cell r="B1937" t="str">
            <v>GREATER SUDBURY HYDRO INC.</v>
          </cell>
          <cell r="D1937">
            <v>-74664</v>
          </cell>
        </row>
        <row r="1938">
          <cell r="A1938" t="str">
            <v>HYDRO-ELECTRIC COMMISSION OF THE TOWN OF VANKLEEK HILL</v>
          </cell>
          <cell r="B1938" t="str">
            <v>HYDRO ONE NETWORKS INC.</v>
          </cell>
          <cell r="D1938">
            <v>-79943</v>
          </cell>
        </row>
        <row r="1939">
          <cell r="A1939" t="str">
            <v>HYDRO-ELECTRIC COMMISSION OF THE TOWN OF WALLACEBURG</v>
          </cell>
          <cell r="B1939" t="str">
            <v>CHATHAM-KENT HYDRO INC.</v>
          </cell>
          <cell r="D1939">
            <v>-713177</v>
          </cell>
        </row>
        <row r="1940">
          <cell r="A1940" t="str">
            <v>HYDRO-ELECTRIC COMMISSION OF THE TOWN OF WASAGA BEACH</v>
          </cell>
          <cell r="B1940" t="str">
            <v>WASAGA DISTRIBUTION INC.</v>
          </cell>
          <cell r="D1940">
            <v>-3502286</v>
          </cell>
        </row>
        <row r="1941">
          <cell r="A1941" t="str">
            <v>HYDRO-ELECTRIC COMMISSION OF THE TOWN OF WEBBWOOD</v>
          </cell>
          <cell r="B1941" t="str">
            <v>ESPANOLA REGIONAL HYDRO DISTRIBUTION CORPORATION</v>
          </cell>
          <cell r="D1941">
            <v>-9162</v>
          </cell>
        </row>
        <row r="1942">
          <cell r="A1942" t="str">
            <v>HYDRO-ELECTRIC COMMISSION OF THE TOWN OF WIARTON</v>
          </cell>
          <cell r="B1942" t="str">
            <v>HYDRO ONE NETWORKS INC.</v>
          </cell>
          <cell r="D1942">
            <v>-164581</v>
          </cell>
        </row>
        <row r="1943">
          <cell r="A1943" t="str">
            <v>HYDRO-ELECTRIC COMMISSION OF THE TOWNSHIP OF BRANTFORD</v>
          </cell>
          <cell r="B1943" t="str">
            <v>BRANT COUNTY POWER INC.</v>
          </cell>
          <cell r="D1943">
            <v>-641693</v>
          </cell>
        </row>
        <row r="1944">
          <cell r="A1944" t="str">
            <v>HYDRO-ELECTRIC COMMISSION OF THE TOWNSHIP OF BURFORD</v>
          </cell>
          <cell r="B1944" t="str">
            <v>BRANT COUNTY POWER INC.</v>
          </cell>
          <cell r="D1944">
            <v>-300882</v>
          </cell>
        </row>
        <row r="1945">
          <cell r="A1945" t="str">
            <v>HYDRO-ELECTRIC COMMISSION OF THE TOWNSHIP OF ESSA</v>
          </cell>
          <cell r="B1945" t="str">
            <v>POWERSTREAM INC.</v>
          </cell>
          <cell r="D1945">
            <v>-91794</v>
          </cell>
        </row>
        <row r="1946">
          <cell r="A1946" t="str">
            <v>HYDRO-ELECTRIC COMMISSION OF THE VILLAGE OF ALFRED</v>
          </cell>
          <cell r="B1946" t="str">
            <v>HYDRO 2000 INC.</v>
          </cell>
          <cell r="D1946">
            <v>-84170</v>
          </cell>
        </row>
        <row r="1947">
          <cell r="A1947" t="str">
            <v>HYDRO-ELECTRIC COMMISSION OF THE VILLAGE OF CLIFFORD</v>
          </cell>
          <cell r="B1947" t="str">
            <v>WESTARIO POWER INC.</v>
          </cell>
          <cell r="D1947">
            <v>-44203</v>
          </cell>
        </row>
        <row r="1948">
          <cell r="A1948" t="str">
            <v>HYDRO-ELECTRIC COMMISSION OF THE VILLAGE OF ELORA</v>
          </cell>
          <cell r="B1948" t="str">
            <v>CENTRE WELLINGTON HYDRO LTD.</v>
          </cell>
          <cell r="D1948">
            <v>-487660</v>
          </cell>
        </row>
        <row r="1949">
          <cell r="A1949" t="str">
            <v>HYDRO-ELECTRIC COMMISSION OF THE VILLAGE OF FINCH</v>
          </cell>
          <cell r="B1949" t="str">
            <v>HYDRO ONE NETWORKS INC.</v>
          </cell>
          <cell r="D1949">
            <v>-28863</v>
          </cell>
        </row>
        <row r="1950">
          <cell r="A1950" t="str">
            <v>HYDRO-ELECTRIC COMMISSION OF THE VILLAGE OF FRANKFORD</v>
          </cell>
          <cell r="B1950" t="str">
            <v>HYDRO ONE NETWORKS INC.</v>
          </cell>
          <cell r="D1950">
            <v>-21399</v>
          </cell>
        </row>
        <row r="1951">
          <cell r="A1951" t="str">
            <v>HYDRO-ELECTRIC COMMISSION OF THE VILLAGE OF L'ORIGNAL</v>
          </cell>
          <cell r="B1951" t="str">
            <v>HYDRO ONE NETWORKS INC.</v>
          </cell>
          <cell r="D1951">
            <v>-255352</v>
          </cell>
        </row>
        <row r="1952">
          <cell r="A1952" t="str">
            <v>HYDRO-ELECTRIC COMMISSION OF THE VILLAGE OF LUCAN</v>
          </cell>
          <cell r="B1952" t="str">
            <v>HYDRO ONE NETWORKS INC.</v>
          </cell>
          <cell r="D1952">
            <v>-126027</v>
          </cell>
        </row>
        <row r="1953">
          <cell r="A1953" t="str">
            <v>HYDRO-ELECTRIC COMMISSION OF THE VILLAGE OF MORRISBURG</v>
          </cell>
          <cell r="B1953" t="str">
            <v>RIDEAU ST. LAWRENCE DISTRIBUTION INC.</v>
          </cell>
          <cell r="D1953">
            <v>-179663</v>
          </cell>
        </row>
        <row r="1954">
          <cell r="A1954" t="str">
            <v>HYDRO-ELECTRIC COMMISSION OF THE VILLAGE OF NEUSTADT</v>
          </cell>
          <cell r="B1954" t="str">
            <v>WESTARIO POWER INC.</v>
          </cell>
          <cell r="D1954">
            <v>-23476</v>
          </cell>
        </row>
        <row r="1955">
          <cell r="A1955" t="str">
            <v>HYDRO-ELECTRIC COMMISSION OF THE VILLAGE OF PAISLEY</v>
          </cell>
          <cell r="B1955" t="str">
            <v>HYDRO ONE NETWORKS INC.</v>
          </cell>
          <cell r="D1955">
            <v>-60655</v>
          </cell>
        </row>
        <row r="1956">
          <cell r="A1956" t="str">
            <v>HYDRO-ELECTRIC COMMISSION OF THE VILLAGE OF PLANTAGENET</v>
          </cell>
          <cell r="B1956" t="str">
            <v>HYDRO 2000 INC.</v>
          </cell>
          <cell r="D1956">
            <v>-39845</v>
          </cell>
        </row>
        <row r="1957">
          <cell r="A1957" t="str">
            <v>HYDRO-ELECTRIC COMMISSION OF THE VILLAGE OF ST. CLAIR BEACH</v>
          </cell>
          <cell r="B1957" t="str">
            <v>ESSEX POWERLINES CORPORATION</v>
          </cell>
          <cell r="D1957">
            <v>-1395152</v>
          </cell>
        </row>
        <row r="1958">
          <cell r="A1958" t="str">
            <v>INGERSOLL PUBLIC UTILITY COMMISSION</v>
          </cell>
          <cell r="B1958" t="str">
            <v>ERIE THAMES POWERLINES CORPORATION</v>
          </cell>
          <cell r="D1958">
            <v>-1195237</v>
          </cell>
        </row>
        <row r="1959">
          <cell r="A1959" t="str">
            <v>INNISFIL HYDRO DISTRIBUTION SYSTEMS LIMITED</v>
          </cell>
          <cell r="B1959" t="str">
            <v>INNISFIL HYDRO DISTRIBUTION SYSTEMS LIMITED</v>
          </cell>
          <cell r="D1959">
            <v>-922308</v>
          </cell>
        </row>
        <row r="1960">
          <cell r="A1960" t="str">
            <v>IROQUOIS FALLS HYDRO</v>
          </cell>
          <cell r="B1960" t="str">
            <v>NORTHERN ONTARIO WIRES INC.</v>
          </cell>
          <cell r="D1960">
            <v>-982004</v>
          </cell>
        </row>
        <row r="1961">
          <cell r="A1961" t="str">
            <v>KANATA HYDRO-ELECTRIC COMMISSION</v>
          </cell>
          <cell r="B1961" t="str">
            <v>HYDRO OTTAWA LIMITED</v>
          </cell>
          <cell r="D1961">
            <v>-22824056</v>
          </cell>
        </row>
        <row r="1962">
          <cell r="A1962" t="str">
            <v>KENORA HYDRO ELECTRIC CORPORATION LTD.</v>
          </cell>
          <cell r="B1962" t="str">
            <v>KENORA HYDRO ELECTRIC CORPORATION LTD.</v>
          </cell>
          <cell r="D1962">
            <v>-604787</v>
          </cell>
        </row>
        <row r="1963">
          <cell r="A1963" t="str">
            <v>KILLALOE HYDRO ELECTRIC COMMISSION</v>
          </cell>
          <cell r="B1963" t="str">
            <v>OTTAWA RIVER POWER CORPORATION</v>
          </cell>
          <cell r="D1963">
            <v>-37434</v>
          </cell>
        </row>
        <row r="1964">
          <cell r="A1964" t="str">
            <v>KINCARDINE HYDRO ELECTRIC COMMISSION</v>
          </cell>
          <cell r="B1964" t="str">
            <v>WESTARIO POWER INC.</v>
          </cell>
          <cell r="D1964">
            <v>-1070032</v>
          </cell>
        </row>
        <row r="1965">
          <cell r="A1965" t="str">
            <v>KINGSTON ELECTRICITY DISTRIBUTION LIMITED</v>
          </cell>
          <cell r="B1965" t="str">
            <v>KINGSTON ELECTRICITY DISTRIBUTION LIMITED</v>
          </cell>
          <cell r="D1965">
            <v>-2741583</v>
          </cell>
        </row>
        <row r="1966">
          <cell r="B1966" t="str">
            <v>KINGSTON HYDRO CORPORATION</v>
          </cell>
          <cell r="D1966">
            <v>-2741583</v>
          </cell>
        </row>
        <row r="1967">
          <cell r="A1967" t="str">
            <v>KINGSVILLE PUBLIC UTILITY COMMISSION</v>
          </cell>
          <cell r="B1967" t="str">
            <v>E.L.K. ENERGY INC.</v>
          </cell>
          <cell r="D1967">
            <v>-835110</v>
          </cell>
        </row>
        <row r="1968">
          <cell r="A1968" t="str">
            <v>KIRKFIELD HYDRO ELECTRIC SYSTEM</v>
          </cell>
          <cell r="B1968" t="str">
            <v>HYDRO ONE NETWORKS INC.</v>
          </cell>
          <cell r="D1968">
            <v>-43959</v>
          </cell>
        </row>
        <row r="1969">
          <cell r="A1969" t="str">
            <v>KITCHENER-WILMOT HYDRO INC.</v>
          </cell>
          <cell r="B1969" t="str">
            <v>KITCHENER-WILMOT HYDRO INC.</v>
          </cell>
          <cell r="D1969">
            <v>-18543497</v>
          </cell>
        </row>
        <row r="1970">
          <cell r="A1970" t="str">
            <v>LAKEFIELD DISTRIBUTION INCORPORATED</v>
          </cell>
          <cell r="B1970" t="str">
            <v>PETERBOROUGH DISTRIBUTION INCORPORATED</v>
          </cell>
          <cell r="D1970">
            <v>-158778</v>
          </cell>
        </row>
        <row r="1971">
          <cell r="A1971" t="str">
            <v>LAKESHORE TOWNSHIP HEC</v>
          </cell>
          <cell r="B1971" t="str">
            <v>E.L.K. ENERGY INC.</v>
          </cell>
          <cell r="D1971">
            <v>-682472</v>
          </cell>
        </row>
        <row r="1972">
          <cell r="A1972" t="str">
            <v>LANARK HIGHLANDS PUBLIC UTILITIES COMMISSION</v>
          </cell>
          <cell r="B1972" t="str">
            <v>HYDRO ONE NETWORKS INC.</v>
          </cell>
          <cell r="D1972">
            <v>-125380</v>
          </cell>
        </row>
        <row r="1973">
          <cell r="A1973" t="str">
            <v>LARDER LAKE ELECTRIC COMPANY</v>
          </cell>
          <cell r="B1973" t="str">
            <v>HYDRO ONE NETWORKS INC.</v>
          </cell>
          <cell r="D1973">
            <v>-134351</v>
          </cell>
        </row>
        <row r="1974">
          <cell r="A1974" t="str">
            <v>LATCHFORD HYDRO ELECTRIC</v>
          </cell>
          <cell r="B1974" t="str">
            <v>HYDRO ONE NETWORKS INC.</v>
          </cell>
          <cell r="D1974">
            <v>-43188</v>
          </cell>
        </row>
        <row r="1975">
          <cell r="A1975" t="str">
            <v>LINCOLN HYDRO-ELECTRIC COMMISSION</v>
          </cell>
          <cell r="B1975" t="str">
            <v>NIAGARA PENINSULA ENERGY INC.</v>
          </cell>
          <cell r="D1975">
            <v>-1684862</v>
          </cell>
        </row>
        <row r="1976">
          <cell r="A1976" t="str">
            <v>LINDSAY HYDRO-ELECTRIC SYSTEM</v>
          </cell>
          <cell r="B1976" t="str">
            <v>HYDRO ONE NETWORKS INC.</v>
          </cell>
          <cell r="D1976">
            <v>-2037836</v>
          </cell>
        </row>
        <row r="1977">
          <cell r="A1977" t="str">
            <v>LONDON HYDRO UTILITIES SERVICES INC.</v>
          </cell>
          <cell r="B1977" t="str">
            <v>LONDON HYDRO INC.</v>
          </cell>
          <cell r="D1977">
            <v>-30301628</v>
          </cell>
        </row>
        <row r="1978">
          <cell r="A1978" t="str">
            <v>MALAHIDE UTILITY COMMISSION</v>
          </cell>
          <cell r="B1978" t="str">
            <v>HYDRO ONE NETWORKS INC.</v>
          </cell>
          <cell r="D1978">
            <v>-71168</v>
          </cell>
        </row>
        <row r="1979">
          <cell r="A1979" t="str">
            <v>MAPLETON HYDRO ELECTRIC COMMISSION</v>
          </cell>
          <cell r="B1979" t="str">
            <v>HYDRO ONE NETWORKS INC.</v>
          </cell>
          <cell r="D1979">
            <v>-278006</v>
          </cell>
        </row>
        <row r="1980">
          <cell r="A1980" t="str">
            <v>MARKDALE HYDRO SYSTEM</v>
          </cell>
          <cell r="B1980" t="str">
            <v>HYDRO ONE NETWORKS INC.</v>
          </cell>
          <cell r="D1980">
            <v>-53908</v>
          </cell>
        </row>
        <row r="1981">
          <cell r="A1981" t="str">
            <v>MARKHAM HYDRO DISTRIBUTION INC.</v>
          </cell>
          <cell r="B1981" t="str">
            <v>POWERSTREAM INC.</v>
          </cell>
          <cell r="D1981">
            <v>-59425337</v>
          </cell>
        </row>
        <row r="1982">
          <cell r="A1982" t="str">
            <v>MARMORA HYDRO COMMISSION</v>
          </cell>
          <cell r="B1982" t="str">
            <v>HYDRO ONE NETWORKS INC.</v>
          </cell>
          <cell r="D1982">
            <v>-81880</v>
          </cell>
        </row>
        <row r="1983">
          <cell r="A1983" t="str">
            <v>MARTINTOWN HYDRO SYSTEM</v>
          </cell>
          <cell r="B1983" t="str">
            <v>HYDRO ONE NETWORKS INC.</v>
          </cell>
          <cell r="D1983">
            <v>-843</v>
          </cell>
        </row>
        <row r="1984">
          <cell r="A1984" t="str">
            <v>MIDLAND POWER UTILITY CORPORATION</v>
          </cell>
          <cell r="B1984" t="str">
            <v>MIDLAND POWER UTILITY CORPORATION</v>
          </cell>
          <cell r="D1984">
            <v>-405912</v>
          </cell>
        </row>
        <row r="1985">
          <cell r="A1985" t="str">
            <v>MILDMAY HYDRO-ELECTRIC COMMISSION</v>
          </cell>
          <cell r="B1985" t="str">
            <v>WESTARIO POWER INC.</v>
          </cell>
          <cell r="D1985">
            <v>-108258</v>
          </cell>
        </row>
        <row r="1986">
          <cell r="A1986" t="str">
            <v>MILTON HYDRO DISTRIBUTION INC.</v>
          </cell>
          <cell r="B1986" t="str">
            <v>MILTON HYDRO DISTRIBUTION INC.</v>
          </cell>
          <cell r="D1986">
            <v>-7054337</v>
          </cell>
        </row>
        <row r="1987">
          <cell r="A1987" t="str">
            <v>MISSISSIPPI MILLS PUBLIC UTILITIES COMMISSION</v>
          </cell>
          <cell r="B1987" t="str">
            <v>OTTAWA RIVER POWER CORPORATION</v>
          </cell>
          <cell r="D1987">
            <v>-375366</v>
          </cell>
        </row>
        <row r="1988">
          <cell r="A1988" t="str">
            <v>NANTICOKE HYDRO ELECTRIC COMMISSION</v>
          </cell>
          <cell r="B1988" t="str">
            <v>HALDIMAND COUNTY HYDRO INC.</v>
          </cell>
          <cell r="D1988">
            <v>-1209014</v>
          </cell>
        </row>
        <row r="1989">
          <cell r="A1989" t="str">
            <v>NAPANEE HYDRO-ELECTRIC COMMISSION</v>
          </cell>
          <cell r="B1989" t="str">
            <v>HYDRO ONE NETWORKS INC.</v>
          </cell>
          <cell r="D1989">
            <v>-313971</v>
          </cell>
        </row>
        <row r="1990">
          <cell r="A1990" t="str">
            <v>NEPEAN HYDRO ELECTRIC COMMISSION</v>
          </cell>
          <cell r="B1990" t="str">
            <v>HYDRO OTTAWA LIMITED</v>
          </cell>
          <cell r="D1990">
            <v>-26968831</v>
          </cell>
        </row>
        <row r="1991">
          <cell r="A1991" t="str">
            <v>NEW TECUMSETH HYDRO</v>
          </cell>
          <cell r="B1991" t="str">
            <v>POWERSTREAM INC.</v>
          </cell>
          <cell r="D1991">
            <v>-2042128</v>
          </cell>
        </row>
        <row r="1992">
          <cell r="A1992" t="str">
            <v>NEWBURY POWER INC.</v>
          </cell>
          <cell r="B1992" t="str">
            <v>MIDDLESEX POWER DISTRIBUTION CORPORATION</v>
          </cell>
          <cell r="D1992">
            <v>-32441</v>
          </cell>
        </row>
        <row r="1993">
          <cell r="A1993" t="str">
            <v>NEWMARKET HYDRO LTD.</v>
          </cell>
          <cell r="B1993" t="str">
            <v>NEWMARKET-TAY POWER DISTRIBUTION LTD.</v>
          </cell>
          <cell r="D1993">
            <v>-23644095</v>
          </cell>
        </row>
        <row r="1994">
          <cell r="A1994" t="str">
            <v>NIAGARA FALLS HYDRO INC.</v>
          </cell>
          <cell r="B1994" t="str">
            <v>NIAGARA PENINSULA ENERGY INC.</v>
          </cell>
          <cell r="D1994">
            <v>-4231380</v>
          </cell>
        </row>
        <row r="1995">
          <cell r="A1995" t="str">
            <v>NIAGARA-ON-THE-LAKE HYDRO INC.</v>
          </cell>
          <cell r="B1995" t="str">
            <v>NIAGARA-ON-THE-LAKE HYDRO INC.</v>
          </cell>
          <cell r="D1995">
            <v>-2524686</v>
          </cell>
        </row>
        <row r="1996">
          <cell r="A1996" t="str">
            <v>NICKEL CENTRE HYDRO-ELECTRIC COMMISSION</v>
          </cell>
          <cell r="B1996" t="str">
            <v>GREATER SUDBURY HYDRO INC.</v>
          </cell>
          <cell r="D1996">
            <v>-99515</v>
          </cell>
        </row>
        <row r="1997">
          <cell r="A1997" t="str">
            <v>NIPIGON HYDRO ELECTRIC COMMISSION</v>
          </cell>
          <cell r="B1997" t="str">
            <v>HYDRO ONE NETWORKS INC.</v>
          </cell>
          <cell r="D1997">
            <v>-99604</v>
          </cell>
        </row>
        <row r="1998">
          <cell r="A1998" t="str">
            <v>NORFOLK POWER DISTRIBUTION INC.</v>
          </cell>
          <cell r="B1998" t="str">
            <v>NORFOLK POWER DISTRIBUTION INC.</v>
          </cell>
          <cell r="D1998">
            <v>-113949</v>
          </cell>
        </row>
        <row r="1999">
          <cell r="A1999" t="str">
            <v>NORTH BAY HYDRO DISTRIBUTION LIMITED</v>
          </cell>
          <cell r="B1999" t="str">
            <v>NORTH BAY HYDRO DISTRIBUTION LIMITED</v>
          </cell>
          <cell r="D1999">
            <v>-3875142</v>
          </cell>
        </row>
        <row r="2000">
          <cell r="A2000" t="str">
            <v>NORTH GRENVILLE HYDRO-ELECTRIC COMMISSION</v>
          </cell>
          <cell r="B2000" t="str">
            <v>HYDRO ONE NETWORKS INC.</v>
          </cell>
          <cell r="D2000">
            <v>-367816</v>
          </cell>
        </row>
        <row r="2001">
          <cell r="A2001" t="str">
            <v>NORTH PERTH UTILITY COMMISSION</v>
          </cell>
          <cell r="B2001" t="str">
            <v>HYDRO ONE NETWORKS INC.</v>
          </cell>
          <cell r="D2001">
            <v>-510874</v>
          </cell>
        </row>
        <row r="2002">
          <cell r="A2002" t="str">
            <v>NORWICH PUBLIC UTILITY COMMISSION</v>
          </cell>
          <cell r="B2002" t="str">
            <v>ERIE THAMES POWERLINES CORPORATION</v>
          </cell>
          <cell r="D2002">
            <v>-145159</v>
          </cell>
        </row>
        <row r="2003">
          <cell r="A2003" t="str">
            <v>OAKVILLE HYDRO ELECTRICITY DISTRIBUTION INC.</v>
          </cell>
          <cell r="B2003" t="str">
            <v>OAKVILLE HYDRO ELECTRICITY DISTRIBUTION INC.</v>
          </cell>
          <cell r="D2003">
            <v>-39670539</v>
          </cell>
        </row>
        <row r="2004">
          <cell r="A2004" t="str">
            <v>OIL SPRINGS HYDRO ELECTRIC COMMISSION</v>
          </cell>
          <cell r="B2004" t="str">
            <v>BLUEWATER POWER DISTRIBUTION CORPORATION</v>
          </cell>
          <cell r="D2004">
            <v>-22469</v>
          </cell>
        </row>
        <row r="2005">
          <cell r="A2005" t="str">
            <v>ORANGEVILLE HYDRO LIMITED</v>
          </cell>
          <cell r="B2005" t="str">
            <v>ORANGEVILLE HYDRO LIMITED</v>
          </cell>
          <cell r="D2005">
            <v>-5301586</v>
          </cell>
        </row>
        <row r="2006">
          <cell r="A2006" t="str">
            <v>ORILLIA POWER DISTRIBUTION CORPORATION</v>
          </cell>
          <cell r="B2006" t="str">
            <v>ORILLIA POWER DISTRIBUTION CORPORATION</v>
          </cell>
          <cell r="D2006">
            <v>-1721879</v>
          </cell>
        </row>
        <row r="2007">
          <cell r="A2007" t="str">
            <v>OSHAWA PUC NETWORKS INC.</v>
          </cell>
          <cell r="B2007" t="str">
            <v>OSHAWA PUC NETWORKS INC.</v>
          </cell>
          <cell r="D2007">
            <v>-15593218</v>
          </cell>
        </row>
        <row r="2008">
          <cell r="A2008" t="str">
            <v>PARKHILL P.U.C.</v>
          </cell>
          <cell r="B2008" t="str">
            <v>MIDDLESEX POWER DISTRIBUTION CORPORATION</v>
          </cell>
          <cell r="D2008">
            <v>-74870</v>
          </cell>
        </row>
        <row r="2009">
          <cell r="A2009" t="str">
            <v>PARRY SOUND POWER CORPORATION</v>
          </cell>
          <cell r="B2009" t="str">
            <v>PARRY SOUND POWER CORPORATION</v>
          </cell>
          <cell r="D2009">
            <v>-1114591</v>
          </cell>
        </row>
        <row r="2010">
          <cell r="A2010" t="str">
            <v>PELHAM HYDRO-ELECTRIC COMMISSION</v>
          </cell>
          <cell r="B2010" t="str">
            <v>NIAGARA PENINSULA ENERGY INC.</v>
          </cell>
          <cell r="D2010">
            <v>-229885</v>
          </cell>
        </row>
        <row r="2011">
          <cell r="A2011" t="str">
            <v>PERTH EAST HYDRO ELECTRIC COMMISSION</v>
          </cell>
          <cell r="B2011" t="str">
            <v>HYDRO ONE NETWORKS INC.</v>
          </cell>
          <cell r="D2011">
            <v>-97485</v>
          </cell>
        </row>
        <row r="2012">
          <cell r="A2012" t="str">
            <v>PETERBOROUGH UTILITIES COMMISSION</v>
          </cell>
          <cell r="B2012" t="str">
            <v>PETERBOROUGH DISTRIBUTION INCORPORATED</v>
          </cell>
          <cell r="D2012">
            <v>-5887867</v>
          </cell>
        </row>
        <row r="2013">
          <cell r="A2013" t="str">
            <v>PICKERING HYDRO-ELECTRIC COMMISSION</v>
          </cell>
          <cell r="B2013" t="str">
            <v>VERIDIAN CONNECTIONS INC.</v>
          </cell>
          <cell r="D2013">
            <v>-20143574</v>
          </cell>
        </row>
        <row r="2014">
          <cell r="A2014" t="str">
            <v>POLICE VILLAGE OF APPLE HILL HYDRO SYSTEM</v>
          </cell>
          <cell r="B2014" t="str">
            <v>HYDRO ONE NETWORKS INC.</v>
          </cell>
          <cell r="D2014">
            <v>-698</v>
          </cell>
        </row>
        <row r="2015">
          <cell r="A2015" t="str">
            <v>POLICE VILLAGE OF AVONMORE HYDRO SYSTEM</v>
          </cell>
          <cell r="B2015" t="str">
            <v>HYDRO ONE NETWORKS INC.</v>
          </cell>
          <cell r="D2015">
            <v>-11342</v>
          </cell>
        </row>
        <row r="2016">
          <cell r="A2016" t="str">
            <v>POLICE VILLAGE OF COMBER HYDRO SYSTEM</v>
          </cell>
          <cell r="B2016" t="str">
            <v>E.L.K. ENERGY INC.</v>
          </cell>
          <cell r="D2016">
            <v>-97278</v>
          </cell>
        </row>
        <row r="2017">
          <cell r="A2017" t="str">
            <v>POLICE VILLAGE OF DUBLIN HYDRO SYSTEM</v>
          </cell>
          <cell r="B2017" t="str">
            <v>ERIE THAMES POWERLINES CORPORATION</v>
          </cell>
          <cell r="D2017">
            <v>-3050</v>
          </cell>
        </row>
        <row r="2018">
          <cell r="A2018" t="str">
            <v>POLICE VILLAGE OF GRANTON HYDRO SYSTEM</v>
          </cell>
          <cell r="B2018" t="str">
            <v>HYDRO ONE NETWORKS INC.</v>
          </cell>
          <cell r="D2018">
            <v>-43573</v>
          </cell>
        </row>
        <row r="2019">
          <cell r="A2019" t="str">
            <v>POLICE VILLAGE OF MERLIN HYDRO SYSTEM</v>
          </cell>
          <cell r="B2019" t="str">
            <v>CHATHAM-KENT HYDRO INC.</v>
          </cell>
          <cell r="D2019">
            <v>-27864</v>
          </cell>
        </row>
        <row r="2020">
          <cell r="A2020" t="str">
            <v>POLICE VILLAGE OF MOOREFIELD HYDRO SYSTEM</v>
          </cell>
          <cell r="B2020" t="str">
            <v>HYDRO ONE NETWORKS INC.</v>
          </cell>
          <cell r="D2020">
            <v>-1300</v>
          </cell>
        </row>
        <row r="2021">
          <cell r="A2021" t="str">
            <v>POLICE VILLAGE OF MOUNT BRYDGES HYDRO SYSTEM</v>
          </cell>
          <cell r="B2021" t="str">
            <v>MIDDLESEX POWER DISTRIBUTION CORPORATION</v>
          </cell>
          <cell r="D2021">
            <v>-253065</v>
          </cell>
        </row>
        <row r="2022">
          <cell r="A2022" t="str">
            <v>POLICE VILLAGE OF PRICEVILLE HYDRO SYSTEM</v>
          </cell>
          <cell r="B2022" t="str">
            <v>HYDRO ONE NETWORKS INC.</v>
          </cell>
          <cell r="D2022">
            <v>-11305</v>
          </cell>
        </row>
        <row r="2023">
          <cell r="A2023" t="str">
            <v>POLICE VILLAGE OF RUSSELL HYDRO ELECTRIC SYSTEM</v>
          </cell>
          <cell r="B2023" t="str">
            <v>HYDRO ONE NETWORKS INC.</v>
          </cell>
          <cell r="D2023">
            <v>-120116</v>
          </cell>
        </row>
        <row r="2024">
          <cell r="A2024" t="str">
            <v>PORT COLBORNE HYDRO INC.</v>
          </cell>
          <cell r="B2024" t="str">
            <v>CANADIAN NIAGARA POWER INC.</v>
          </cell>
          <cell r="D2024">
            <v>-1369807</v>
          </cell>
        </row>
        <row r="2025">
          <cell r="A2025" t="str">
            <v>PORT HOPE HYDRO</v>
          </cell>
          <cell r="B2025" t="str">
            <v>VERIDIAN CONNECTIONS INC.</v>
          </cell>
          <cell r="D2025">
            <v>-1641551</v>
          </cell>
        </row>
        <row r="2026">
          <cell r="A2026" t="str">
            <v>PRESCOTT PUBLIC UTILITIES COMMISSION</v>
          </cell>
          <cell r="B2026" t="str">
            <v>RIDEAU ST. LAWRENCE DISTRIBUTION INC.</v>
          </cell>
          <cell r="D2026">
            <v>-76707</v>
          </cell>
        </row>
        <row r="2027">
          <cell r="A2027" t="str">
            <v>PUBLIC UTILITIES COMMISSION OF CHATHAM-KENT</v>
          </cell>
          <cell r="B2027" t="str">
            <v>CHATHAM-KENT HYDRO INC.</v>
          </cell>
          <cell r="D2027">
            <v>-3179667</v>
          </cell>
        </row>
        <row r="2028">
          <cell r="A2028" t="str">
            <v>PUBLIC UTILITIES COMMISSION OF THE CITY OF BARRIE</v>
          </cell>
          <cell r="B2028" t="str">
            <v>POWERSTREAM INC.</v>
          </cell>
          <cell r="D2028">
            <v>-31649381</v>
          </cell>
        </row>
        <row r="2029">
          <cell r="A2029" t="str">
            <v>PUBLIC UTILITIES COMMISSION OF THE CITY OF OWEN SOUND</v>
          </cell>
          <cell r="B2029" t="str">
            <v>HYDRO ONE NETWORKS INC.</v>
          </cell>
          <cell r="D2029">
            <v>-1222890</v>
          </cell>
        </row>
        <row r="2030">
          <cell r="A2030" t="str">
            <v>PUBLIC UTILITIES COMMISSION OF THE CITY OF TRENTON</v>
          </cell>
          <cell r="B2030" t="str">
            <v>HYDRO ONE NETWORKS INC.</v>
          </cell>
          <cell r="D2030">
            <v>-2992925</v>
          </cell>
        </row>
        <row r="2031">
          <cell r="A2031" t="str">
            <v>PUBLIC UTILITIES COMMISSION OF THE CORPORATION OF THE TOWNSHIP OF MAGNETAWAN</v>
          </cell>
          <cell r="B2031" t="str">
            <v>LAKELAND POWER DISTRIBUTION LTD.</v>
          </cell>
          <cell r="D2031">
            <v>-42250</v>
          </cell>
        </row>
        <row r="2032">
          <cell r="A2032" t="str">
            <v>PUBLIC UTILITIES COMMISSION OF THE TOWN OF ALEXANDRIA</v>
          </cell>
          <cell r="B2032" t="str">
            <v>HYDRO ONE NETWORKS INC.</v>
          </cell>
          <cell r="D2032">
            <v>-206682</v>
          </cell>
        </row>
        <row r="2033">
          <cell r="A2033" t="str">
            <v>PUBLIC UTILITIES COMMISSION OF THE TOWN OF BLENHEIM</v>
          </cell>
          <cell r="B2033" t="str">
            <v>CHATHAM-KENT HYDRO INC.</v>
          </cell>
          <cell r="D2033">
            <v>-111719</v>
          </cell>
        </row>
        <row r="2034">
          <cell r="A2034" t="str">
            <v>PUBLIC UTILITIES COMMISSION OF THE TOWN OF CAMPBELLFORD</v>
          </cell>
          <cell r="B2034" t="str">
            <v>HYDRO ONE NETWORKS INC.</v>
          </cell>
          <cell r="D2034">
            <v>-266624</v>
          </cell>
        </row>
        <row r="2035">
          <cell r="A2035" t="str">
            <v>PUBLIC UTILITIES COMMISSION OF THE TOWN OF CHESLEY</v>
          </cell>
          <cell r="B2035" t="str">
            <v>HYDRO ONE NETWORKS INC.</v>
          </cell>
          <cell r="D2035">
            <v>-103814</v>
          </cell>
        </row>
        <row r="2036">
          <cell r="A2036" t="str">
            <v>PUBLIC UTILITIES COMMISSION OF THE TOWN OF COBOURG</v>
          </cell>
          <cell r="B2036" t="str">
            <v>LAKEFRONT UTILITIES INC.</v>
          </cell>
          <cell r="D2036">
            <v>-1782480</v>
          </cell>
        </row>
        <row r="2037">
          <cell r="A2037" t="str">
            <v>PUBLIC UTILITIES COMMISSION OF THE TOWN OF FERGUS</v>
          </cell>
          <cell r="B2037" t="str">
            <v>CENTRE WELLINGTON HYDRO LTD.</v>
          </cell>
          <cell r="D2037">
            <v>-1291373</v>
          </cell>
        </row>
        <row r="2038">
          <cell r="A2038" t="str">
            <v>PUBLIC UTILITIES COMMISSION OF THE TOWN OF GODERICH</v>
          </cell>
          <cell r="B2038" t="str">
            <v>WEST COAST HURON ENERGY INC.</v>
          </cell>
          <cell r="D2038">
            <v>-412986</v>
          </cell>
        </row>
        <row r="2039">
          <cell r="A2039" t="str">
            <v>PUBLIC UTILITIES COMMISSION OF THE TOWN OF MASSEY</v>
          </cell>
          <cell r="B2039" t="str">
            <v>ESPANOLA REGIONAL HYDRO DISTRIBUTION CORPORATION</v>
          </cell>
          <cell r="D2039">
            <v>-31178</v>
          </cell>
        </row>
        <row r="2040">
          <cell r="A2040" t="str">
            <v>PUBLIC UTILITIES COMMISSION OF THE TOWN OF MEAFORD</v>
          </cell>
          <cell r="B2040" t="str">
            <v>HYDRO ONE NETWORKS INC.</v>
          </cell>
          <cell r="D2040">
            <v>-471450</v>
          </cell>
        </row>
        <row r="2041">
          <cell r="A2041" t="str">
            <v>PUBLIC UTILITIES COMMISSION OF THE TOWN OF MITCHELL</v>
          </cell>
          <cell r="B2041" t="str">
            <v>ERIE THAMES POWERLINES CORPORATION</v>
          </cell>
          <cell r="D2041">
            <v>-287041</v>
          </cell>
        </row>
        <row r="2042">
          <cell r="A2042" t="str">
            <v>PUBLIC UTILITIES COMMISSION OF THE TOWN OF MOUNT FOREST</v>
          </cell>
          <cell r="B2042" t="str">
            <v>WELLINGTON NORTH POWER INC.</v>
          </cell>
          <cell r="D2042">
            <v>-268671</v>
          </cell>
        </row>
        <row r="2043">
          <cell r="A2043" t="str">
            <v>PUBLIC UTILITIES COMMISSION OF THE TOWN OF PALMERSTON</v>
          </cell>
          <cell r="B2043" t="str">
            <v>WESTARIO POWER INC.</v>
          </cell>
          <cell r="D2043">
            <v>-168625</v>
          </cell>
        </row>
        <row r="2044">
          <cell r="A2044" t="str">
            <v>PUBLIC UTILITIES COMMISSION OF THE TOWN OF PARIS</v>
          </cell>
          <cell r="B2044" t="str">
            <v>BRANT COUNTY POWER INC.</v>
          </cell>
          <cell r="D2044">
            <v>-363151</v>
          </cell>
        </row>
        <row r="2045">
          <cell r="A2045" t="str">
            <v>PUBLIC UTILITIES COMMISSION OF THE TOWN OF PICTON</v>
          </cell>
          <cell r="B2045" t="str">
            <v>HYDRO ONE NETWORKS INC.</v>
          </cell>
          <cell r="D2045">
            <v>-147693</v>
          </cell>
        </row>
        <row r="2046">
          <cell r="A2046" t="str">
            <v>PUBLIC UTILITIES COMMISSION OF THE TOWN OF RIDGETOWN</v>
          </cell>
          <cell r="B2046" t="str">
            <v>CHATHAM-KENT HYDRO INC.</v>
          </cell>
          <cell r="D2046">
            <v>-129327</v>
          </cell>
        </row>
        <row r="2047">
          <cell r="A2047" t="str">
            <v>PUBLIC UTILITIES COMMISSION OF THE TOWN OF SOUTHAMPTON</v>
          </cell>
          <cell r="B2047" t="str">
            <v>WESTARIO POWER INC.</v>
          </cell>
          <cell r="D2047">
            <v>-181520</v>
          </cell>
        </row>
        <row r="2048">
          <cell r="A2048" t="str">
            <v>PUBLIC UTILITIES COMMISSION OF THE TOWN OF TECUMSEH</v>
          </cell>
          <cell r="B2048" t="str">
            <v>ESSEX POWERLINES CORPORATION</v>
          </cell>
          <cell r="D2048">
            <v>-4058942</v>
          </cell>
        </row>
        <row r="2049">
          <cell r="A2049" t="str">
            <v>PUBLIC UTILITIES COMMISSION OF THE TOWN OF TILBURY</v>
          </cell>
          <cell r="B2049" t="str">
            <v>CHATHAM-KENT HYDRO INC.</v>
          </cell>
          <cell r="D2049">
            <v>-220198</v>
          </cell>
        </row>
        <row r="2050">
          <cell r="A2050" t="str">
            <v>PUBLIC UTILITIES COMMISSION OF THE VILLAGE OF ARTHUR</v>
          </cell>
          <cell r="B2050" t="str">
            <v>WELLINGTON NORTH POWER INC.</v>
          </cell>
          <cell r="D2050">
            <v>-93599</v>
          </cell>
        </row>
        <row r="2051">
          <cell r="A2051" t="str">
            <v>PUBLIC UTILITIES COMMISSION OF THE VILLAGE OF BELMONT</v>
          </cell>
          <cell r="B2051" t="str">
            <v>ERIE THAMES POWERLINES CORPORATION</v>
          </cell>
          <cell r="D2051">
            <v>-300444</v>
          </cell>
        </row>
        <row r="2052">
          <cell r="A2052" t="str">
            <v>PUBLIC UTILITIES COMMISSION OF THE VILLAGE OF LANCASTER</v>
          </cell>
          <cell r="B2052" t="str">
            <v>HYDRO ONE NETWORKS INC.</v>
          </cell>
          <cell r="D2052">
            <v>-43431</v>
          </cell>
        </row>
        <row r="2053">
          <cell r="A2053" t="str">
            <v>PUBLIC UTILITIES COMMISSION OF THE VILLAGE OF PORT STANLEY</v>
          </cell>
          <cell r="B2053" t="str">
            <v>ERIE THAMES POWERLINES CORPORATION</v>
          </cell>
          <cell r="D2053">
            <v>-152357</v>
          </cell>
        </row>
        <row r="2054">
          <cell r="A2054" t="str">
            <v>PUBLIC UTILITIES COMMISSION OF THE VILLAGE OF THAMESVILLE</v>
          </cell>
          <cell r="B2054" t="str">
            <v>CHATHAM-KENT HYDRO INC.</v>
          </cell>
          <cell r="D2054">
            <v>-19390</v>
          </cell>
        </row>
        <row r="2055">
          <cell r="A2055" t="str">
            <v>PUBLIC UTILITIES COMMISSION OF THE VILLAGE OF WESTPORT</v>
          </cell>
          <cell r="B2055" t="str">
            <v>RIDEAU ST. LAWRENCE DISTRIBUTION INC.</v>
          </cell>
          <cell r="D2055">
            <v>-83342</v>
          </cell>
        </row>
        <row r="2056">
          <cell r="A2056" t="str">
            <v>PUBLIC UTILITIES COMMISSION OF THE VILLAGE OF WHEATLEY</v>
          </cell>
          <cell r="B2056" t="str">
            <v>CHATHAM-KENT HYDRO INC.</v>
          </cell>
          <cell r="D2056">
            <v>-115873</v>
          </cell>
        </row>
        <row r="2057">
          <cell r="A2057" t="str">
            <v>PUBLIC UTILITY COMMISSION OF THE VILLAGE OF WEST LORNE</v>
          </cell>
          <cell r="B2057" t="str">
            <v>HYDRO ONE NETWORKS INC.</v>
          </cell>
          <cell r="D2057">
            <v>-92705</v>
          </cell>
        </row>
        <row r="2058">
          <cell r="A2058" t="str">
            <v>PUBLIC UTILITY COMMISSION OF TOWN OF PERTH</v>
          </cell>
          <cell r="B2058" t="str">
            <v>HYDRO ONE NETWORKS INC.</v>
          </cell>
          <cell r="D2058">
            <v>-1682506</v>
          </cell>
        </row>
        <row r="2059">
          <cell r="A2059" t="str">
            <v>RAINY RIVER PUBLIC UTILITIES COMMISSION</v>
          </cell>
          <cell r="B2059" t="str">
            <v>HYDRO ONE NETWORKS INC.</v>
          </cell>
          <cell r="D2059">
            <v>-96206</v>
          </cell>
        </row>
        <row r="2060">
          <cell r="A2060" t="str">
            <v>RED ROCK HYDRO</v>
          </cell>
          <cell r="B2060" t="str">
            <v>HYDRO ONE NETWORKS INC.</v>
          </cell>
          <cell r="D2060">
            <v>-10653</v>
          </cell>
        </row>
        <row r="2061">
          <cell r="A2061" t="str">
            <v>REMARA-BRECHIN HYDRO</v>
          </cell>
          <cell r="B2061" t="str">
            <v>HYDRO ONE NETWORKS INC.</v>
          </cell>
          <cell r="D2061">
            <v>-6839</v>
          </cell>
        </row>
        <row r="2062">
          <cell r="A2062" t="str">
            <v>RENFREW HYDRO INC.</v>
          </cell>
          <cell r="B2062" t="str">
            <v>RENFREW HYDRO INC.</v>
          </cell>
          <cell r="D2062">
            <v>-98644</v>
          </cell>
        </row>
        <row r="2063">
          <cell r="A2063" t="str">
            <v>RICHMOND HILL HYDRO INC.</v>
          </cell>
          <cell r="B2063" t="str">
            <v>POWERSTREAM INC.</v>
          </cell>
          <cell r="D2063">
            <v>-44934236</v>
          </cell>
        </row>
        <row r="2064">
          <cell r="A2064" t="str">
            <v>RIPLEY PUBLIC UTILITIES COMMISSION</v>
          </cell>
          <cell r="B2064" t="str">
            <v>WESTARIO POWER INC.</v>
          </cell>
          <cell r="D2064">
            <v>-45105</v>
          </cell>
        </row>
        <row r="2065">
          <cell r="A2065" t="str">
            <v>ROCKLAND HYDRO ELECTRIC COMMISSION</v>
          </cell>
          <cell r="B2065" t="str">
            <v>HYDRO ONE NETWORKS INC.</v>
          </cell>
          <cell r="D2065">
            <v>-1923795</v>
          </cell>
        </row>
        <row r="2066">
          <cell r="A2066" t="str">
            <v>RODNEY PUBLIC UTILITIES COMMISSION</v>
          </cell>
          <cell r="B2066" t="str">
            <v>HYDRO ONE NETWORKS INC.</v>
          </cell>
          <cell r="D2066">
            <v>-79269</v>
          </cell>
        </row>
        <row r="2067">
          <cell r="A2067" t="str">
            <v>SCHREIBER HYDRO-ELECTRIC COMMISSION</v>
          </cell>
          <cell r="B2067" t="str">
            <v>HYDRO ONE NETWORKS INC.</v>
          </cell>
          <cell r="D2067">
            <v>-51845</v>
          </cell>
        </row>
        <row r="2068">
          <cell r="A2068" t="str">
            <v>SCUGOG HYDRO ELECTRIC CORPORATION</v>
          </cell>
          <cell r="B2068" t="str">
            <v>VERIDIAN CONNECTIONS INC.</v>
          </cell>
          <cell r="D2068">
            <v>-819194</v>
          </cell>
        </row>
        <row r="2069">
          <cell r="A2069" t="str">
            <v>SEAFORTH PUBLIC UTILITY COMMISSION</v>
          </cell>
          <cell r="B2069" t="str">
            <v>FESTIVAL HYDRO INC.</v>
          </cell>
          <cell r="D2069">
            <v>-57630</v>
          </cell>
        </row>
        <row r="2070">
          <cell r="A2070" t="str">
            <v>SEVERN HYDRO-ELECTRIC SYSTEM</v>
          </cell>
          <cell r="B2070" t="str">
            <v>HYDRO ONE NETWORKS INC.</v>
          </cell>
          <cell r="D2070">
            <v>-151714</v>
          </cell>
        </row>
        <row r="2071">
          <cell r="A2071" t="str">
            <v>SIMCOE HYDRO-ELECTRIC COMMISSION</v>
          </cell>
          <cell r="B2071" t="str">
            <v>NORFOLK POWER DISTRIBUTION INC.</v>
          </cell>
          <cell r="D2071">
            <v>-1587614</v>
          </cell>
        </row>
        <row r="2072">
          <cell r="A2072" t="str">
            <v>SIOUX LOOKOUT HYDRO INC.</v>
          </cell>
          <cell r="B2072" t="str">
            <v>SIOUX LOOKOUT HYDRO INC.</v>
          </cell>
          <cell r="D2072">
            <v>-994498</v>
          </cell>
        </row>
        <row r="2073">
          <cell r="A2073" t="str">
            <v>SMITHS FALLS HYDRO ELECTRIC COMMISSION</v>
          </cell>
          <cell r="B2073" t="str">
            <v>HYDRO ONE NETWORKS INC.</v>
          </cell>
          <cell r="D2073">
            <v>-371560</v>
          </cell>
        </row>
        <row r="2074">
          <cell r="A2074" t="str">
            <v>SOUTH RIVER PUBLIC UTILITIES COMMISSION</v>
          </cell>
          <cell r="B2074" t="str">
            <v>HYDRO ONE NETWORKS INC.</v>
          </cell>
          <cell r="D2074">
            <v>-118818</v>
          </cell>
        </row>
        <row r="2075">
          <cell r="A2075" t="str">
            <v>SOUTH-WEST OXFORD PUBLIC UTILITIES COMMISSION</v>
          </cell>
          <cell r="B2075" t="str">
            <v>ERIE THAMES POWERLINES CORPORATION</v>
          </cell>
          <cell r="D2075">
            <v>-15240</v>
          </cell>
        </row>
        <row r="2076">
          <cell r="A2076" t="str">
            <v>ST. CATHARINES HYDRO UTILITY SERVICES INC.</v>
          </cell>
          <cell r="B2076" t="str">
            <v>HORIZON UTILITIES CORPORATION</v>
          </cell>
          <cell r="D2076">
            <v>-5255023</v>
          </cell>
        </row>
        <row r="2077">
          <cell r="A2077" t="str">
            <v>ST. MARY'S PUBLIC UTILITIES COMMISSION</v>
          </cell>
          <cell r="B2077" t="str">
            <v>FESTIVAL HYDRO INC.</v>
          </cell>
          <cell r="D2077">
            <v>-424224</v>
          </cell>
        </row>
        <row r="2078">
          <cell r="A2078" t="str">
            <v>ST. THOMAS ENERGY INC.</v>
          </cell>
          <cell r="B2078" t="str">
            <v>ST. THOMAS ENERGY INC.</v>
          </cell>
          <cell r="D2078">
            <v>-1978053</v>
          </cell>
        </row>
        <row r="2079">
          <cell r="A2079" t="str">
            <v>STIRLING-RAWDON PUBLIC UTILITIES COMMISSION</v>
          </cell>
          <cell r="B2079" t="str">
            <v>HYDRO ONE NETWORKS INC.</v>
          </cell>
          <cell r="D2079">
            <v>-52458</v>
          </cell>
        </row>
        <row r="2080">
          <cell r="A2080" t="str">
            <v>STONEY CREEK HYDRO-ELECTRIC COMMISSION</v>
          </cell>
          <cell r="B2080" t="str">
            <v>HORIZON UTILITIES CORPORATION</v>
          </cell>
          <cell r="D2080">
            <v>-7837132</v>
          </cell>
        </row>
        <row r="2081">
          <cell r="A2081" t="str">
            <v>STRATFORD PUBLIC UTILITY COMMISSION</v>
          </cell>
          <cell r="B2081" t="str">
            <v>FESTIVAL HYDRO INC.</v>
          </cell>
          <cell r="D2081">
            <v>-3278239</v>
          </cell>
        </row>
        <row r="2082">
          <cell r="A2082" t="str">
            <v>SUNDRIDGE HYDRO ELECTRIC SYSTEM</v>
          </cell>
          <cell r="B2082" t="str">
            <v>LAKELAND POWER DISTRIBUTION LTD.</v>
          </cell>
          <cell r="D2082">
            <v>-229275</v>
          </cell>
        </row>
        <row r="2083">
          <cell r="A2083" t="str">
            <v>TARA HYDRO-ELECTRIC SYSTEM</v>
          </cell>
          <cell r="B2083" t="str">
            <v>HYDRO ONE NETWORKS INC.</v>
          </cell>
          <cell r="D2083">
            <v>-83088</v>
          </cell>
        </row>
        <row r="2084">
          <cell r="A2084" t="str">
            <v>TAY HYDRO ELECTRIC DISTRIBUTION COMPANY INC.</v>
          </cell>
          <cell r="B2084" t="str">
            <v>NEWMARKET-TAY POWER DISTRIBUTION LTD.</v>
          </cell>
          <cell r="D2084">
            <v>-705738</v>
          </cell>
        </row>
        <row r="2085">
          <cell r="A2085" t="str">
            <v>TEESWATER HYDRO-ELECTRIC COMMISSION</v>
          </cell>
          <cell r="B2085" t="str">
            <v>WESTARIO POWER INC.</v>
          </cell>
          <cell r="D2085">
            <v>-77901</v>
          </cell>
        </row>
        <row r="2086">
          <cell r="A2086" t="str">
            <v>TERRACE BAY SUPERIOR WIRES INC.</v>
          </cell>
          <cell r="B2086" t="str">
            <v>HYDRO ONE NETWORKS INC.</v>
          </cell>
          <cell r="D2086">
            <v>-119487</v>
          </cell>
        </row>
        <row r="2087">
          <cell r="A2087" t="str">
            <v>THE HYDRO ELECTRIC COMMISSION OF THE TOWN OF CARLETON PLACE</v>
          </cell>
          <cell r="B2087" t="str">
            <v>HYDRO ONE NETWORKS INC.</v>
          </cell>
          <cell r="D2087">
            <v>-766851</v>
          </cell>
        </row>
        <row r="2088">
          <cell r="A2088" t="str">
            <v>THE HYDRO ELECTRIC COMMISSION OF THE TOWN OF SHELBURNE</v>
          </cell>
          <cell r="B2088" t="str">
            <v>HYDRO ONE NETWORKS INC.</v>
          </cell>
          <cell r="D2088">
            <v>-531678</v>
          </cell>
        </row>
        <row r="2089">
          <cell r="A2089" t="str">
            <v>THE HYDRO ELECTRIC COMMISSION OF THE TOWNSHIP OF WARWICK</v>
          </cell>
          <cell r="B2089" t="str">
            <v>BLUEWATER POWER DISTRIBUTION CORPORATION</v>
          </cell>
          <cell r="D2089">
            <v>-94136</v>
          </cell>
        </row>
        <row r="2090">
          <cell r="A2090" t="str">
            <v>THE HYDRO-ELECTRIC COMMISSION FOR THE TOWN OF EXETER</v>
          </cell>
          <cell r="B2090" t="str">
            <v>HYDRO ONE NETWORKS INC.</v>
          </cell>
          <cell r="D2090">
            <v>-415810</v>
          </cell>
        </row>
        <row r="2091">
          <cell r="A2091" t="str">
            <v>THE HYDRO-ELECTRIC COMMISSION OF THE CITY OF GLOUCESTER</v>
          </cell>
          <cell r="B2091" t="str">
            <v>HYDRO OTTAWA LIMITED</v>
          </cell>
          <cell r="D2091">
            <v>-22918868</v>
          </cell>
        </row>
        <row r="2092">
          <cell r="A2092" t="str">
            <v>THE HYDRO-ELECTRIC COMMISSION OF THE TOWN OF PENETANGUISHENE</v>
          </cell>
          <cell r="B2092" t="str">
            <v>POWERSTREAM INC.</v>
          </cell>
          <cell r="D2092">
            <v>-1041396</v>
          </cell>
        </row>
        <row r="2093">
          <cell r="A2093" t="str">
            <v>THE PUBLIC UTILITIES COMMISSION FOR THE TOWN OF BANCROFT</v>
          </cell>
          <cell r="B2093" t="str">
            <v>HYDRO ONE NETWORKS INC.</v>
          </cell>
          <cell r="D2093">
            <v>-207123</v>
          </cell>
        </row>
        <row r="2094">
          <cell r="A2094" t="str">
            <v>THE PUBLIC UTILITIES COMMISSION OF THE TOWN OF COLLINGWOOD</v>
          </cell>
          <cell r="B2094" t="str">
            <v>COLLUS POWER CORP.</v>
          </cell>
          <cell r="D2094">
            <v>-1126020</v>
          </cell>
        </row>
        <row r="2095">
          <cell r="A2095" t="str">
            <v>THE PUBLIC UTILITIES COMMISSION OF THE TOWN OF KAPUSKASING</v>
          </cell>
          <cell r="B2095" t="str">
            <v>NORTHERN ONTARIO WIRES INC.</v>
          </cell>
          <cell r="D2095">
            <v>-28714</v>
          </cell>
        </row>
        <row r="2096">
          <cell r="A2096" t="str">
            <v>THE PUBLIC UTILITIES COMMISSION OF THE TOWN OF PETROLIA</v>
          </cell>
          <cell r="B2096" t="str">
            <v>BLUEWATER POWER DISTRIBUTION CORPORATION</v>
          </cell>
          <cell r="D2096">
            <v>-464921</v>
          </cell>
        </row>
        <row r="2097">
          <cell r="A2097" t="str">
            <v>THE PUBLIC UTILITIES COMMISSION OF THE VILLAGE OF EGANVILLE</v>
          </cell>
          <cell r="B2097" t="str">
            <v>HYDRO ONE NETWORKS INC.</v>
          </cell>
          <cell r="D2097">
            <v>-65820</v>
          </cell>
        </row>
        <row r="2098">
          <cell r="A2098" t="str">
            <v>THE PUBLIC UTILITIES COMMISSION OF THE VILLAGE OF POINT EDWARD</v>
          </cell>
          <cell r="B2098" t="str">
            <v>BLUEWATER POWER DISTRIBUTION CORPORATION</v>
          </cell>
          <cell r="D2098">
            <v>-101206</v>
          </cell>
        </row>
        <row r="2099">
          <cell r="A2099" t="str">
            <v>THE VILLAGE OF OMEMEE HYDRO-ELECTRIC COMMISSION</v>
          </cell>
          <cell r="B2099" t="str">
            <v>HYDRO ONE NETWORKS INC.</v>
          </cell>
          <cell r="D2099">
            <v>-196827</v>
          </cell>
        </row>
        <row r="2100">
          <cell r="A2100" t="str">
            <v>THEDFORD HYDRO ELECTRIC COMMISSION</v>
          </cell>
          <cell r="B2100" t="str">
            <v>HYDRO ONE NETWORKS INC.</v>
          </cell>
          <cell r="D2100">
            <v>-96659</v>
          </cell>
        </row>
        <row r="2101">
          <cell r="A2101" t="str">
            <v>THESSALON HYDRO DISTRIBUTION CORPORATION</v>
          </cell>
          <cell r="B2101" t="str">
            <v>HYDRO ONE NETWORKS INC.</v>
          </cell>
          <cell r="D2101">
            <v>-5837</v>
          </cell>
        </row>
        <row r="2102">
          <cell r="A2102" t="str">
            <v>THORNDALE HYDRO ELECTRIC COMMISSION</v>
          </cell>
          <cell r="B2102" t="str">
            <v>HYDRO ONE NETWORKS INC.</v>
          </cell>
          <cell r="D2102">
            <v>-11026</v>
          </cell>
        </row>
        <row r="2103">
          <cell r="A2103" t="str">
            <v>THOROLD HYDRO CORPORATION</v>
          </cell>
          <cell r="B2103" t="str">
            <v>HYDRO ONE NETWORKS INC.</v>
          </cell>
          <cell r="D2103">
            <v>-1404619</v>
          </cell>
        </row>
        <row r="2104">
          <cell r="A2104" t="str">
            <v>THUNDER BAY HYDRO ELECTRICITY DISTRIBUTION INC.</v>
          </cell>
          <cell r="B2104" t="str">
            <v>THUNDER BAY HYDRO ELECTRICITY DISTRIBUTION INC.</v>
          </cell>
          <cell r="D2104">
            <v>-14504549</v>
          </cell>
        </row>
        <row r="2105">
          <cell r="A2105" t="str">
            <v>TILLSONBURG HYDRO INC.</v>
          </cell>
          <cell r="B2105" t="str">
            <v>TILLSONBURG HYDRO INC.</v>
          </cell>
          <cell r="D2105">
            <v>-2526272</v>
          </cell>
        </row>
        <row r="2106">
          <cell r="A2106" t="str">
            <v>TOWNSHIP OF MCGARRY HYDRO SYSTEM</v>
          </cell>
          <cell r="B2106" t="str">
            <v>HYDRO ONE NETWORKS INC.</v>
          </cell>
          <cell r="D2106">
            <v>-6273</v>
          </cell>
        </row>
        <row r="2107">
          <cell r="A2107" t="str">
            <v>TOWNSHIP OF NORTH DORCHESTER HYDRO</v>
          </cell>
          <cell r="B2107" t="str">
            <v>HYDRO ONE NETWORKS INC.</v>
          </cell>
          <cell r="D2107">
            <v>-132299</v>
          </cell>
        </row>
        <row r="2108">
          <cell r="A2108" t="str">
            <v>TWEED HYDRO ELECTRIC COMMISSION</v>
          </cell>
          <cell r="B2108" t="str">
            <v>HYDRO ONE NETWORKS INC.</v>
          </cell>
          <cell r="D2108">
            <v>-97257</v>
          </cell>
        </row>
        <row r="2109">
          <cell r="A2109" t="str">
            <v>UXBRIDGE HYDRO ELECTRIC COMMISSION</v>
          </cell>
          <cell r="B2109" t="str">
            <v>VERIDIAN CONNECTIONS INC.</v>
          </cell>
          <cell r="D2109">
            <v>-458970</v>
          </cell>
        </row>
        <row r="2110">
          <cell r="A2110" t="str">
            <v>VILLAGE OF BLOOMFIELD HYDRO SYSTEM</v>
          </cell>
          <cell r="B2110" t="str">
            <v>HYDRO ONE NETWORKS INC.</v>
          </cell>
          <cell r="D2110">
            <v>-8706</v>
          </cell>
        </row>
        <row r="2111">
          <cell r="A2111" t="str">
            <v>VILLAGE OF CARDINAL HYDRO SYSTEM</v>
          </cell>
          <cell r="B2111" t="str">
            <v>RIDEAU ST. LAWRENCE DISTRIBUTION INC.</v>
          </cell>
          <cell r="D2111">
            <v>-89444</v>
          </cell>
        </row>
        <row r="2112">
          <cell r="A2112" t="str">
            <v>VILLAGE OF CHATSWORTH HYDRO</v>
          </cell>
          <cell r="B2112" t="str">
            <v>HYDRO ONE NETWORKS INC.</v>
          </cell>
          <cell r="D2112">
            <v>-23841</v>
          </cell>
        </row>
        <row r="2113">
          <cell r="A2113" t="str">
            <v>VILLAGE OF CHESTERVILLE HYDRO SYSTEM</v>
          </cell>
          <cell r="B2113" t="str">
            <v>HYDRO ONE NETWORKS INC.</v>
          </cell>
          <cell r="D2113">
            <v>-75440</v>
          </cell>
        </row>
        <row r="2114">
          <cell r="A2114" t="str">
            <v>VILLAGE OF ERIEAU HYDRO SYSTEM</v>
          </cell>
          <cell r="B2114" t="str">
            <v>CHATHAM-KENT HYDRO INC.</v>
          </cell>
          <cell r="D2114">
            <v>-27444</v>
          </cell>
        </row>
        <row r="2115">
          <cell r="A2115" t="str">
            <v>VILLAGE OF FLESHERTON HYDRO SYSTEM</v>
          </cell>
          <cell r="B2115" t="str">
            <v>HYDRO ONE NETWORKS INC.</v>
          </cell>
          <cell r="D2115">
            <v>-128681</v>
          </cell>
        </row>
        <row r="2116">
          <cell r="A2116" t="str">
            <v>VILLAGE OF IROQUOIS HYDRO SYSTEM</v>
          </cell>
          <cell r="B2116" t="str">
            <v>RIDEAU ST. LAWRENCE DISTRIBUTION INC.</v>
          </cell>
          <cell r="D2116">
            <v>-154563</v>
          </cell>
        </row>
        <row r="2117">
          <cell r="A2117" t="str">
            <v>VILLAGE OF LUCKNOW HYDRO SYSTEM</v>
          </cell>
          <cell r="B2117" t="str">
            <v>WESTARIO POWER INC.</v>
          </cell>
          <cell r="D2117">
            <v>-113550</v>
          </cell>
        </row>
        <row r="2118">
          <cell r="A2118" t="str">
            <v>VILLAGE OF MAXVILLE HYDRO SYSTEM</v>
          </cell>
          <cell r="B2118" t="str">
            <v>HYDRO ONE NETWORKS INC.</v>
          </cell>
          <cell r="D2118">
            <v>-20718</v>
          </cell>
        </row>
        <row r="2119">
          <cell r="A2119" t="str">
            <v>WALKERTON PUBLIC UTILITIES COMMISSION</v>
          </cell>
          <cell r="B2119" t="str">
            <v>WESTARIO POWER INC.</v>
          </cell>
          <cell r="D2119">
            <v>-496429</v>
          </cell>
        </row>
        <row r="2120">
          <cell r="A2120" t="str">
            <v>WARDSVILLE HYDRO ELECTRIC COMMISSION</v>
          </cell>
          <cell r="B2120" t="str">
            <v>HYDRO ONE NETWORKS INC.</v>
          </cell>
          <cell r="D2120">
            <v>-15515</v>
          </cell>
        </row>
        <row r="2121">
          <cell r="A2121" t="str">
            <v>WARKWORTH HYDRO ELECTRIC COMMISSION</v>
          </cell>
          <cell r="B2121" t="str">
            <v>HYDRO ONE NETWORKS INC.</v>
          </cell>
          <cell r="D2121">
            <v>-71849</v>
          </cell>
        </row>
        <row r="2122">
          <cell r="A2122" t="str">
            <v>WATERLOO NORTH HYDRO INC.</v>
          </cell>
          <cell r="B2122" t="str">
            <v>WATERLOO NORTH HYDRO INC.</v>
          </cell>
          <cell r="D2122">
            <v>-11437811</v>
          </cell>
        </row>
        <row r="2123">
          <cell r="A2123" t="str">
            <v>WELLAND HYDRO-ELECTRIC SYSTEM CORP.</v>
          </cell>
          <cell r="B2123" t="str">
            <v>WELLAND HYDRO-ELECTRIC SYSTEM CORP.</v>
          </cell>
          <cell r="D2123">
            <v>-3218571</v>
          </cell>
        </row>
        <row r="2124">
          <cell r="A2124" t="str">
            <v>WELLINGTON ELECTRIC DISTRIBUTION COMPANY INC.</v>
          </cell>
          <cell r="B2124" t="str">
            <v>GUELPH HYDRO ELECTRIC SYSTEMS INC.</v>
          </cell>
          <cell r="D2124">
            <v>-101140</v>
          </cell>
        </row>
        <row r="2125">
          <cell r="A2125" t="str">
            <v>WEST LINCOLN HYDRO ELECTRIC COMMISSION</v>
          </cell>
          <cell r="B2125" t="str">
            <v>NIAGARA PENINSULA ENERGY INC.</v>
          </cell>
          <cell r="D2125">
            <v>-116115</v>
          </cell>
        </row>
        <row r="2126">
          <cell r="A2126" t="str">
            <v>WHITBY HYDRO ELECTRIC CORPORATION</v>
          </cell>
          <cell r="B2126" t="str">
            <v>WHITBY HYDRO ELECTRIC CORPORATION</v>
          </cell>
          <cell r="D2126">
            <v>-21760746</v>
          </cell>
        </row>
        <row r="2127">
          <cell r="A2127" t="str">
            <v>WHITCHURCH STOUFFVILLE HYDRO ELECTRIC COMMISSION</v>
          </cell>
          <cell r="B2127" t="str">
            <v>HYDRO ONE NETWORKS INC.</v>
          </cell>
          <cell r="D2127">
            <v>-2488139</v>
          </cell>
        </row>
        <row r="2128">
          <cell r="A2128" t="str">
            <v>WILLIAMSBURG HYDRO-ELECTRIC SYSTEM</v>
          </cell>
          <cell r="B2128" t="str">
            <v>RIDEAU ST. LAWRENCE DISTRIBUTION INC.</v>
          </cell>
          <cell r="D2128">
            <v>-28188</v>
          </cell>
        </row>
        <row r="2129">
          <cell r="A2129" t="str">
            <v>WINCHESTER HYDRO COMMISSION</v>
          </cell>
          <cell r="B2129" t="str">
            <v>HYDRO ONE NETWORKS INC.</v>
          </cell>
          <cell r="D2129">
            <v>-170527</v>
          </cell>
        </row>
        <row r="2130">
          <cell r="A2130" t="str">
            <v>WINDSOR UTILITIES COMMISSION</v>
          </cell>
          <cell r="B2130" t="str">
            <v>ENWIN UTILITIES LTD.</v>
          </cell>
          <cell r="D2130">
            <v>-7264199</v>
          </cell>
        </row>
        <row r="2131">
          <cell r="A2131" t="str">
            <v>WINGHAM PUBLIC UTILITIES COMMISSION</v>
          </cell>
          <cell r="B2131" t="str">
            <v>WESTARIO POWER INC.</v>
          </cell>
          <cell r="D2131">
            <v>-283257</v>
          </cell>
        </row>
        <row r="2132">
          <cell r="A2132" t="str">
            <v>WOODSTOCK HYDRO SERVICES INC.</v>
          </cell>
          <cell r="B2132" t="str">
            <v>WOODSTOCK HYDRO SERVICES INC.</v>
          </cell>
          <cell r="D2132">
            <v>-1699702</v>
          </cell>
        </row>
        <row r="2133">
          <cell r="A2133" t="str">
            <v>WOODVILLE HYDRO-ELECTRIC SYSTEM</v>
          </cell>
          <cell r="B2133" t="str">
            <v>HYDRO ONE NETWORKS INC.</v>
          </cell>
          <cell r="D2133">
            <v>-53581</v>
          </cell>
        </row>
        <row r="2134">
          <cell r="A2134" t="str">
            <v>WYOMING HYDRO ELECTRIC COMMISSION</v>
          </cell>
          <cell r="B2134" t="str">
            <v>HYDRO ONE NETWORKS INC.</v>
          </cell>
          <cell r="D2134">
            <v>-86892</v>
          </cell>
        </row>
        <row r="2135">
          <cell r="A2135" t="str">
            <v>ZORRA ELECTRIC SUPPLY AUTHORITY</v>
          </cell>
          <cell r="B2135" t="str">
            <v>ERIE THAMES POWERLINES CORPORATION</v>
          </cell>
          <cell r="D2135">
            <v>-112770</v>
          </cell>
        </row>
        <row r="2136">
          <cell r="A2136" t="str">
            <v>ZURICH HYDRO ELECTRIC COMMISSION</v>
          </cell>
          <cell r="B2136" t="str">
            <v>FESTIVAL HYDRO INC.</v>
          </cell>
          <cell r="D2136">
            <v>-49956</v>
          </cell>
        </row>
        <row r="2141">
          <cell r="A2141" t="str">
            <v>AILSA CRAIG HYDRO ELECTRIC SYSTEM</v>
          </cell>
          <cell r="B2141" t="str">
            <v>HYDRO ONE NETWORKS INC.</v>
          </cell>
          <cell r="D2141">
            <v>-74380</v>
          </cell>
        </row>
        <row r="2142">
          <cell r="A2142" t="str">
            <v>AJAX HYDRO-ELECTRIC COMMISSION</v>
          </cell>
          <cell r="B2142" t="str">
            <v>VERIDIAN CONNECTIONS INC.</v>
          </cell>
          <cell r="D2142">
            <v>-16977270</v>
          </cell>
        </row>
        <row r="2143">
          <cell r="A2143" t="str">
            <v>ALVINSTON PUBLIC UTILITIES COMMISSION</v>
          </cell>
          <cell r="B2143" t="str">
            <v>BLUEWATER POWER DISTRIBUTION CORPORATION</v>
          </cell>
          <cell r="D2143">
            <v>-39991</v>
          </cell>
        </row>
        <row r="2144">
          <cell r="A2144" t="str">
            <v>ANCASTER HYDRO-ELECTRIC COMMISSION</v>
          </cell>
          <cell r="B2144" t="str">
            <v>HORIZON UTILITIES CORPORATION</v>
          </cell>
          <cell r="D2144">
            <v>-937699</v>
          </cell>
        </row>
        <row r="2145">
          <cell r="A2145" t="str">
            <v>ARKONA HYDRO ELECTRIC COMMISSION</v>
          </cell>
          <cell r="B2145" t="str">
            <v>HYDRO ONE NETWORKS INC.</v>
          </cell>
          <cell r="D2145">
            <v>-53256</v>
          </cell>
        </row>
        <row r="2146">
          <cell r="A2146" t="str">
            <v>ARNPRIOR HYDRO ELECTRIC COMMISSION</v>
          </cell>
          <cell r="B2146" t="str">
            <v>HYDRO ONE NETWORKS INC.</v>
          </cell>
          <cell r="D2146">
            <v>-1036114</v>
          </cell>
        </row>
        <row r="2147">
          <cell r="A2147" t="str">
            <v>ASPHODEL-NORWOOD DISTRIBUTION INCORPORATED</v>
          </cell>
          <cell r="B2147" t="str">
            <v>PETERBOROUGH DISTRIBUTION INCORPORATED</v>
          </cell>
          <cell r="D2147">
            <v>-62092</v>
          </cell>
        </row>
        <row r="2148">
          <cell r="A2148" t="str">
            <v>ATIKOKAN HYDRO INC.</v>
          </cell>
          <cell r="B2148" t="str">
            <v>ATIKOKAN HYDRO INC.</v>
          </cell>
          <cell r="D2148">
            <v>-296693</v>
          </cell>
        </row>
        <row r="2149">
          <cell r="A2149" t="str">
            <v>AURORA HYDRO CONNECTIONS LIMITED</v>
          </cell>
          <cell r="B2149" t="str">
            <v>POWERSTREAM INC.</v>
          </cell>
          <cell r="D2149">
            <v>-12622634</v>
          </cell>
        </row>
        <row r="2150">
          <cell r="A2150" t="str">
            <v>AYLMER PUBLIC UTILITIES COMMISSION</v>
          </cell>
          <cell r="B2150" t="str">
            <v>ERIE THAMES POWERLINES CORPORATION</v>
          </cell>
          <cell r="D2150">
            <v>-597969</v>
          </cell>
        </row>
        <row r="2151">
          <cell r="A2151" t="str">
            <v>BATH HYDRO</v>
          </cell>
          <cell r="B2151" t="str">
            <v>HYDRO ONE NETWORKS INC.</v>
          </cell>
          <cell r="D2151">
            <v>-381974</v>
          </cell>
        </row>
        <row r="2152">
          <cell r="A2152" t="str">
            <v>BEACHBURG HYDRO</v>
          </cell>
          <cell r="B2152" t="str">
            <v>OTTAWA RIVER POWER CORPORATION</v>
          </cell>
          <cell r="D2152">
            <v>-72922</v>
          </cell>
        </row>
        <row r="2153">
          <cell r="A2153" t="str">
            <v>BELLEVILLE ELECTRIC CORPORATION</v>
          </cell>
          <cell r="B2153" t="str">
            <v>VERIDIAN CONNECTIONS INC.</v>
          </cell>
          <cell r="D2153">
            <v>-1390351</v>
          </cell>
        </row>
        <row r="2154">
          <cell r="A2154" t="str">
            <v>BLANDFORD-BLENHEIM PUBLIC UTILITIES COMMISSION</v>
          </cell>
          <cell r="B2154" t="str">
            <v>HYDRO ONE NETWORKS INC.</v>
          </cell>
          <cell r="D2154">
            <v>-187580</v>
          </cell>
        </row>
        <row r="2155">
          <cell r="A2155" t="str">
            <v>BLUE MOUNTAINS HYDRO SERVICES COMPANY INC.</v>
          </cell>
          <cell r="B2155" t="str">
            <v>COLLUS POWER CORP.</v>
          </cell>
          <cell r="D2155">
            <v>-339021</v>
          </cell>
        </row>
        <row r="2156">
          <cell r="A2156" t="str">
            <v>BLYTH HYDRO ELECTRIC COMMISSION</v>
          </cell>
          <cell r="B2156" t="str">
            <v>HYDRO ONE NETWORKS INC.</v>
          </cell>
          <cell r="D2156">
            <v>-117723</v>
          </cell>
        </row>
        <row r="2157">
          <cell r="A2157" t="str">
            <v>BOARD OF LIGHT &amp; HEAT COMM. OF THE CITY OF GUELPH</v>
          </cell>
          <cell r="B2157" t="str">
            <v>GUELPH HYDRO ELECTRIC SYSTEMS INC.</v>
          </cell>
          <cell r="D2157">
            <v>-19237692</v>
          </cell>
        </row>
        <row r="2158">
          <cell r="A2158" t="str">
            <v>BOBCAYGEON HYDRO ELECTRIC COMMISSION</v>
          </cell>
          <cell r="B2158" t="str">
            <v>HYDRO ONE NETWORKS INC.</v>
          </cell>
          <cell r="D2158">
            <v>-990631</v>
          </cell>
        </row>
        <row r="2159">
          <cell r="A2159" t="str">
            <v>BRADFORD WEST GWILLIMBURY PUBLIC UTILITIES COMMISSION</v>
          </cell>
          <cell r="B2159" t="str">
            <v>POWERSTREAM INC.</v>
          </cell>
          <cell r="D2159">
            <v>-2582568</v>
          </cell>
        </row>
        <row r="2160">
          <cell r="A2160" t="str">
            <v>BRIGHTON DISTRIBUTION INC.</v>
          </cell>
          <cell r="B2160" t="str">
            <v>HYDRO ONE NETWORKS INC.</v>
          </cell>
          <cell r="D2160">
            <v>-169234</v>
          </cell>
        </row>
        <row r="2161">
          <cell r="A2161" t="str">
            <v>BROCK HYDRO-ELECTRIC COMMISSION</v>
          </cell>
          <cell r="B2161" t="str">
            <v>VERIDIAN CONNECTIONS INC.</v>
          </cell>
          <cell r="D2161">
            <v>-181714</v>
          </cell>
        </row>
        <row r="2162">
          <cell r="A2162" t="str">
            <v>BROCKVILLE UTILITIES INCORPORATED</v>
          </cell>
          <cell r="B2162" t="str">
            <v>HYDRO ONE NETWORKS INC.</v>
          </cell>
          <cell r="D2162">
            <v>-1056403</v>
          </cell>
        </row>
        <row r="2163">
          <cell r="A2163" t="str">
            <v>BRUSSELS PUBLIC UTILITIES COMMISSION</v>
          </cell>
          <cell r="B2163" t="str">
            <v>FESTIVAL HYDRO INC.</v>
          </cell>
          <cell r="D2163">
            <v>-74641</v>
          </cell>
        </row>
        <row r="2164">
          <cell r="A2164" t="str">
            <v>BURK'S FALLS HYDRO ELECTRIC COMMISSION</v>
          </cell>
          <cell r="B2164" t="str">
            <v>LAKELAND POWER DISTRIBUTION LTD.</v>
          </cell>
          <cell r="D2164">
            <v>-101290</v>
          </cell>
        </row>
        <row r="2165">
          <cell r="A2165" t="str">
            <v>BURLINGTON HYDRO INC.</v>
          </cell>
          <cell r="B2165" t="str">
            <v>BURLINGTON HYDRO INC.</v>
          </cell>
          <cell r="D2165">
            <v>-22561739</v>
          </cell>
        </row>
        <row r="2166">
          <cell r="A2166" t="str">
            <v>CALEDON HYDRO CORPORATION</v>
          </cell>
          <cell r="B2166" t="str">
            <v>HYDRO ONE NETWORKS INC.</v>
          </cell>
          <cell r="D2166">
            <v>-1671329</v>
          </cell>
        </row>
        <row r="2167">
          <cell r="A2167" t="str">
            <v>CAMBRIDGE AND NORTH DUMFRIES HYDRO INC.</v>
          </cell>
          <cell r="B2167" t="str">
            <v>CAMBRIDGE AND NORTH DUMFRIES HYDRO INC.</v>
          </cell>
          <cell r="D2167">
            <v>-25606980</v>
          </cell>
        </row>
        <row r="2168">
          <cell r="A2168" t="str">
            <v>CAPREOL HYDRO ELECTRIC COMMISSION</v>
          </cell>
          <cell r="B2168" t="str">
            <v>GREATER SUDBURY HYDRO INC.</v>
          </cell>
          <cell r="D2168">
            <v>-423058</v>
          </cell>
        </row>
        <row r="2169">
          <cell r="A2169" t="str">
            <v>CASSELMAN HYDRO INC.</v>
          </cell>
          <cell r="B2169" t="str">
            <v>HYDRO OTTAWA LIMITED</v>
          </cell>
          <cell r="D2169">
            <v>-578072</v>
          </cell>
        </row>
        <row r="2170">
          <cell r="A2170" t="str">
            <v>CAVAN-MILLBROOK-NORTH MONAGHAN PUBLIC UTILITIES COMMISSION</v>
          </cell>
          <cell r="B2170" t="str">
            <v>HYDRO ONE NETWORKS INC.</v>
          </cell>
          <cell r="D2170">
            <v>-199826</v>
          </cell>
        </row>
        <row r="2171">
          <cell r="A2171" t="str">
            <v>CENTRE HASTINGS HYDRO ELECTRIC COMMISSION</v>
          </cell>
          <cell r="B2171" t="str">
            <v>HYDRO ONE NETWORKS INC.</v>
          </cell>
          <cell r="D2171">
            <v>-69399</v>
          </cell>
        </row>
        <row r="2172">
          <cell r="A2172" t="str">
            <v>CHALK RIVER HYDRO</v>
          </cell>
          <cell r="B2172" t="str">
            <v>HYDRO ONE NETWORKS INC.</v>
          </cell>
          <cell r="D2172">
            <v>-103522</v>
          </cell>
        </row>
        <row r="2173">
          <cell r="A2173" t="str">
            <v>CHAPLEAU PUBLIC UTILITIES CORPORATION</v>
          </cell>
          <cell r="B2173" t="str">
            <v>CHAPLEAU PUBLIC UTILITIES CORPORATION</v>
          </cell>
          <cell r="D2173">
            <v>-59474</v>
          </cell>
        </row>
        <row r="2174">
          <cell r="A2174" t="str">
            <v>CITY OF DRYDEN HYDRO ELECTRIC COMMISSION</v>
          </cell>
          <cell r="B2174" t="str">
            <v>HYDRO ONE NETWORKS INC.</v>
          </cell>
          <cell r="D2174">
            <v>-666586</v>
          </cell>
        </row>
        <row r="2175">
          <cell r="A2175" t="str">
            <v>CLARINGTON HYDRO-ELECTRIC COMMISSION</v>
          </cell>
          <cell r="B2175" t="str">
            <v>VERIDIAN CONNECTIONS INC.</v>
          </cell>
          <cell r="D2175">
            <v>-5986933</v>
          </cell>
        </row>
        <row r="2176">
          <cell r="A2176" t="str">
            <v>CLEARVIEW HYDRO ELECTRIC COMMISSION</v>
          </cell>
          <cell r="B2176" t="str">
            <v>COLLUS POWER CORP.</v>
          </cell>
          <cell r="D2176">
            <v>-246323</v>
          </cell>
        </row>
        <row r="2177">
          <cell r="A2177" t="str">
            <v>CLINTON POWER CORPORATION</v>
          </cell>
          <cell r="B2177" t="str">
            <v>ERIE THAMES POWERLINES CORPORATION</v>
          </cell>
          <cell r="D2177">
            <v>-89595</v>
          </cell>
        </row>
        <row r="2178">
          <cell r="A2178" t="str">
            <v>COBDEN HYDRO</v>
          </cell>
          <cell r="B2178" t="str">
            <v>HYDRO ONE NETWORKS INC.</v>
          </cell>
          <cell r="D2178">
            <v>-231265</v>
          </cell>
        </row>
        <row r="2179">
          <cell r="A2179" t="str">
            <v>COLBORNE PUBLIC UTILITIES COMMISSION</v>
          </cell>
          <cell r="B2179" t="str">
            <v>LAKEFRONT UTILITIES INC.</v>
          </cell>
          <cell r="D2179">
            <v>-72121</v>
          </cell>
        </row>
        <row r="2180">
          <cell r="A2180" t="str">
            <v>COTTAM HYDRO-ELECTRIC SYSTEM</v>
          </cell>
          <cell r="B2180" t="str">
            <v>E.L.K. ENERGY INC.</v>
          </cell>
          <cell r="D2180">
            <v>-619489</v>
          </cell>
        </row>
        <row r="2181">
          <cell r="A2181" t="str">
            <v>DASHWOOD HYDRO-ELECTRIC SYSTEM</v>
          </cell>
          <cell r="B2181" t="str">
            <v>FESTIVAL HYDRO INC.</v>
          </cell>
          <cell r="D2181">
            <v>-6080</v>
          </cell>
        </row>
        <row r="2182">
          <cell r="A2182" t="str">
            <v>DEEP RIVER HYDRO</v>
          </cell>
          <cell r="B2182" t="str">
            <v>HYDRO ONE NETWORKS INC.</v>
          </cell>
          <cell r="D2182">
            <v>-530434</v>
          </cell>
        </row>
        <row r="2183">
          <cell r="A2183" t="str">
            <v>DELHI HYDRO-ELECTRIC COMMISSION</v>
          </cell>
          <cell r="B2183" t="str">
            <v>NORFOLK POWER DISTRIBUTION INC.</v>
          </cell>
          <cell r="D2183">
            <v>-62183</v>
          </cell>
        </row>
        <row r="2184">
          <cell r="A2184" t="str">
            <v>DESERONTO PUBLIC UTILITIES COMMISSION</v>
          </cell>
          <cell r="B2184" t="str">
            <v>HYDRO ONE NETWORKS INC.</v>
          </cell>
          <cell r="D2184">
            <v>-108785</v>
          </cell>
        </row>
        <row r="2185">
          <cell r="A2185" t="str">
            <v>DRESDEN UTILITIES COMMISSION</v>
          </cell>
          <cell r="B2185" t="str">
            <v>CHATHAM-KENT HYDRO INC.</v>
          </cell>
          <cell r="D2185">
            <v>-106700</v>
          </cell>
        </row>
        <row r="2186">
          <cell r="A2186" t="str">
            <v>DUNDALK HYDRO ELECTRIC SYSTEM</v>
          </cell>
          <cell r="B2186" t="str">
            <v>HYDRO ONE NETWORKS INC.</v>
          </cell>
          <cell r="D2186">
            <v>-162571</v>
          </cell>
        </row>
        <row r="2187">
          <cell r="A2187" t="str">
            <v>DUNDAS HYDRO-ELECTRIC COMMISSION</v>
          </cell>
          <cell r="B2187" t="str">
            <v>HORIZON UTILITIES CORPORATION</v>
          </cell>
          <cell r="D2187">
            <v>-3369917</v>
          </cell>
        </row>
        <row r="2188">
          <cell r="A2188" t="str">
            <v>DUNNVILLE HYDRO ELECTRIC COMMISSION</v>
          </cell>
          <cell r="B2188" t="str">
            <v>HALDIMAND COUNTY HYDRO INC.</v>
          </cell>
          <cell r="D2188">
            <v>-439003</v>
          </cell>
        </row>
        <row r="2189">
          <cell r="A2189" t="str">
            <v>DURHAM HYDRO ELECTRIC COMMISSION</v>
          </cell>
          <cell r="B2189" t="str">
            <v>HYDRO ONE NETWORKS INC.</v>
          </cell>
          <cell r="D2189">
            <v>-66467</v>
          </cell>
        </row>
        <row r="2190">
          <cell r="A2190" t="str">
            <v>DUTTON HYDRO LIMITED</v>
          </cell>
          <cell r="B2190" t="str">
            <v>MIDDLESEX POWER DISTRIBUTION CORPORATION</v>
          </cell>
          <cell r="D2190">
            <v>-69053</v>
          </cell>
        </row>
        <row r="2191">
          <cell r="A2191" t="str">
            <v>EAST ZORRA-TAVISTOCK PUBLIC UTILITY COMMISSION</v>
          </cell>
          <cell r="B2191" t="str">
            <v>ERIE THAMES POWERLINES CORPORATION</v>
          </cell>
          <cell r="D2191">
            <v>-351505</v>
          </cell>
        </row>
        <row r="2192">
          <cell r="A2192" t="str">
            <v>ELMWOOD HYDRO-ELECTRIC SYSTEM</v>
          </cell>
          <cell r="B2192" t="str">
            <v>WESTARIO POWER INC.</v>
          </cell>
          <cell r="D2192">
            <v>-6516</v>
          </cell>
        </row>
        <row r="2193">
          <cell r="A2193" t="str">
            <v>EMBRUN COOPERATIVE HYDRO INC.</v>
          </cell>
          <cell r="B2193" t="str">
            <v>COOPERATIVE HYDRO EMBRUN INC.</v>
          </cell>
          <cell r="D2193">
            <v>-477489</v>
          </cell>
        </row>
        <row r="2194">
          <cell r="A2194" t="str">
            <v>ERIN HYDRO ELECTRIC COMMISSION</v>
          </cell>
          <cell r="B2194" t="str">
            <v>HYDRO ONE NETWORKS INC.</v>
          </cell>
          <cell r="D2194">
            <v>-889372</v>
          </cell>
        </row>
        <row r="2195">
          <cell r="A2195" t="str">
            <v>ESSEX HYDRO-ELECTRIC COMMISSION</v>
          </cell>
          <cell r="B2195" t="str">
            <v>E.L.K. ENERGY INC.</v>
          </cell>
          <cell r="D2195">
            <v>-763744</v>
          </cell>
        </row>
        <row r="2196">
          <cell r="A2196" t="str">
            <v>FENELON FALLS BOARD OF WATER, LIGHT AND POWER COMMISSIONERS</v>
          </cell>
          <cell r="B2196" t="str">
            <v>HYDRO ONE NETWORKS INC.</v>
          </cell>
          <cell r="D2196">
            <v>-116424</v>
          </cell>
        </row>
        <row r="2197">
          <cell r="A2197" t="str">
            <v>FLAMBOROUGH HYDRO ELECTRIC COMMISSION</v>
          </cell>
          <cell r="B2197" t="str">
            <v>HORIZON UTILITIES CORPORATION</v>
          </cell>
          <cell r="D2197">
            <v>-606519</v>
          </cell>
        </row>
        <row r="2198">
          <cell r="A2198" t="str">
            <v>FOREST PUBLIC UTILITIES COMMISSION</v>
          </cell>
          <cell r="B2198" t="str">
            <v>HYDRO ONE NETWORKS INC.</v>
          </cell>
          <cell r="D2198">
            <v>-227933</v>
          </cell>
        </row>
        <row r="2199">
          <cell r="A2199" t="str">
            <v>FORT FRANCES POWER CORPORATION</v>
          </cell>
          <cell r="B2199" t="str">
            <v>FORT FRANCES POWER CORPORATION</v>
          </cell>
          <cell r="D2199">
            <v>-296813</v>
          </cell>
        </row>
        <row r="2200">
          <cell r="A2200" t="str">
            <v>GEORGINA HYDRO ELECTRIC COMMISSION</v>
          </cell>
          <cell r="B2200" t="str">
            <v>HYDRO ONE NETWORKS INC.</v>
          </cell>
          <cell r="D2200">
            <v>-519344</v>
          </cell>
        </row>
        <row r="2201">
          <cell r="A2201" t="str">
            <v>GLENCOE PUBLIC UTILITIES COMMISSION</v>
          </cell>
          <cell r="B2201" t="str">
            <v>HYDRO ONE NETWORKS INC.</v>
          </cell>
          <cell r="D2201">
            <v>-151022</v>
          </cell>
        </row>
        <row r="2202">
          <cell r="A2202" t="str">
            <v>GOULBOURN HYDRO ELECTRIC COMMISSION</v>
          </cell>
          <cell r="B2202" t="str">
            <v>HYDRO OTTAWA LIMITED</v>
          </cell>
          <cell r="D2202">
            <v>-529933</v>
          </cell>
        </row>
        <row r="2203">
          <cell r="A2203" t="str">
            <v>GRAND BEND PUBLIC UTILITIES COMMISSION</v>
          </cell>
          <cell r="B2203" t="str">
            <v>HYDRO ONE NETWORKS INC.</v>
          </cell>
          <cell r="D2203">
            <v>-465395</v>
          </cell>
        </row>
        <row r="2204">
          <cell r="A2204" t="str">
            <v>GRAND VALLEY ENERGY INC.</v>
          </cell>
          <cell r="B2204" t="str">
            <v>ORANGEVILLE HYDRO LIMITED</v>
          </cell>
          <cell r="D2204">
            <v>-439949</v>
          </cell>
        </row>
        <row r="2205">
          <cell r="A2205" t="str">
            <v>GRAVENHURST HYDRO ELECTRIC INC.</v>
          </cell>
          <cell r="B2205" t="str">
            <v>VERIDIAN CONNECTIONS INC.</v>
          </cell>
          <cell r="D2205">
            <v>-481189</v>
          </cell>
        </row>
        <row r="2206">
          <cell r="A2206" t="str">
            <v>GRIMSBY POWER INCORPORATED</v>
          </cell>
          <cell r="B2206" t="str">
            <v>GRIMSBY POWER INCORPORATED</v>
          </cell>
          <cell r="D2206">
            <v>-4239937</v>
          </cell>
        </row>
        <row r="2207">
          <cell r="A2207" t="str">
            <v>GUELPH/ERAMOSA HYDRO-ELECTRIC COMMISSION</v>
          </cell>
          <cell r="B2207" t="str">
            <v>GUELPH HYDRO ELECTRIC SYSTEMS INC.</v>
          </cell>
          <cell r="D2207">
            <v>-869190</v>
          </cell>
        </row>
        <row r="2208">
          <cell r="A2208" t="str">
            <v>HALDIMAND HYDRO-ELECTRIC COMMISSION</v>
          </cell>
          <cell r="B2208" t="str">
            <v>HALDIMAND COUNTY HYDRO INC.</v>
          </cell>
          <cell r="D2208">
            <v>-485447</v>
          </cell>
        </row>
        <row r="2209">
          <cell r="A2209" t="str">
            <v>HALTON HILLS HYDRO INC.</v>
          </cell>
          <cell r="B2209" t="str">
            <v>HALTON HILLS HYDRO INC.</v>
          </cell>
          <cell r="D2209">
            <v>-4408524</v>
          </cell>
        </row>
        <row r="2210">
          <cell r="A2210" t="str">
            <v>HAMILTON HYDRO INC.</v>
          </cell>
          <cell r="B2210" t="str">
            <v>HORIZON UTILITIES CORPORATION</v>
          </cell>
          <cell r="D2210">
            <v>-6688203</v>
          </cell>
        </row>
        <row r="2211">
          <cell r="A2211" t="str">
            <v>HANOVER ELECTRIC SERVICES INC.</v>
          </cell>
          <cell r="B2211" t="str">
            <v>WESTARIO POWER INC.</v>
          </cell>
          <cell r="D2211">
            <v>-458119</v>
          </cell>
        </row>
        <row r="2212">
          <cell r="A2212" t="str">
            <v>HASTINGS PUBLIC UTILITIES</v>
          </cell>
          <cell r="B2212" t="str">
            <v>HYDRO ONE NETWORKS INC.</v>
          </cell>
          <cell r="D2212">
            <v>-51113</v>
          </cell>
        </row>
        <row r="2213">
          <cell r="A2213" t="str">
            <v>HAVELOCK-BELMONT-METHUEN HYDRO ELECTRIC COMMISSION</v>
          </cell>
          <cell r="B2213" t="str">
            <v>HYDRO ONE NETWORKS INC.</v>
          </cell>
          <cell r="D2213">
            <v>-46025</v>
          </cell>
        </row>
        <row r="2214">
          <cell r="A2214" t="str">
            <v>HEARST POWER DISTRIBUTION COMPANY LIMITED</v>
          </cell>
          <cell r="B2214" t="str">
            <v>HEARST POWER DISTRIBUTION COMPANY LIMITED</v>
          </cell>
          <cell r="D2214">
            <v>-206641</v>
          </cell>
        </row>
        <row r="2215">
          <cell r="A2215" t="str">
            <v>HEC OF THE TOWNSHIP OF ALFRED - PLANTAGENET</v>
          </cell>
          <cell r="B2215" t="str">
            <v>HYDRO 2000 INC.</v>
          </cell>
          <cell r="D2215">
            <v>-126363</v>
          </cell>
        </row>
        <row r="2216">
          <cell r="A2216" t="str">
            <v>HENSALL PUBLIC UTILITIES COMMISSION</v>
          </cell>
          <cell r="B2216" t="str">
            <v>FESTIVAL HYDRO INC.</v>
          </cell>
          <cell r="D2216">
            <v>-53777</v>
          </cell>
        </row>
        <row r="2217">
          <cell r="A2217" t="str">
            <v>HOLSTEIN HYDRO ELECTRIC SYSTEM</v>
          </cell>
          <cell r="B2217" t="str">
            <v>WELLINGTON NORTH POWER INC.</v>
          </cell>
          <cell r="D2217">
            <v>-11616</v>
          </cell>
        </row>
        <row r="2218">
          <cell r="A2218" t="str">
            <v>HUNTSVILLE PUBLIC UTILITIES COMMISSION</v>
          </cell>
          <cell r="B2218" t="str">
            <v>LAKELAND POWER DISTRIBUTION LTD.</v>
          </cell>
          <cell r="D2218">
            <v>-433508</v>
          </cell>
        </row>
        <row r="2219">
          <cell r="A2219" t="str">
            <v>HYDRO ELECTRIC COMMISSION OF THE CORPORATION OF THE TOWNSHIP OF MIDDLESEX CENTRE</v>
          </cell>
          <cell r="B2219" t="str">
            <v>HYDRO ONE NETWORKS INC.</v>
          </cell>
          <cell r="D2219">
            <v>-236521</v>
          </cell>
        </row>
        <row r="2220">
          <cell r="A2220" t="str">
            <v>HYDRO ELECTRIC COMMISSION OF THE TOWN OF LEAMINGTON</v>
          </cell>
          <cell r="B2220" t="str">
            <v>ESSEX POWERLINES CORPORATION</v>
          </cell>
          <cell r="D2220">
            <v>-2030896</v>
          </cell>
        </row>
        <row r="2221">
          <cell r="A2221" t="str">
            <v>HYDRO ELECTRIC COMMISSION OF THE TOWNSHIP OF SPRINGWATER</v>
          </cell>
          <cell r="B2221" t="str">
            <v>HYDRO ONE NETWORKS INC.</v>
          </cell>
          <cell r="D2221">
            <v>-134318</v>
          </cell>
        </row>
        <row r="2222">
          <cell r="A2222" t="str">
            <v>HYDRO HAWKESBURY INC.</v>
          </cell>
          <cell r="B2222" t="str">
            <v>HYDRO HAWKESBURY INC.</v>
          </cell>
          <cell r="D2222">
            <v>-618024</v>
          </cell>
        </row>
        <row r="2223">
          <cell r="A2223" t="str">
            <v>HYDRO MISSISSAUGA CORPORATION</v>
          </cell>
          <cell r="B2223" t="str">
            <v>ENERSOURCE HYDRO MISSISSAUGA INC.</v>
          </cell>
          <cell r="D2223">
            <v>-202909218</v>
          </cell>
        </row>
        <row r="2224">
          <cell r="A2224" t="str">
            <v>HYDRO ONE BRAMPTON NETWORKS INC.</v>
          </cell>
          <cell r="B2224" t="str">
            <v>HYDRO ONE BRAMPTON NETWORKS INC.</v>
          </cell>
          <cell r="D2224">
            <v>-65421318</v>
          </cell>
        </row>
        <row r="2225">
          <cell r="A2225" t="str">
            <v>HYDRO OTTAWA LIMITED</v>
          </cell>
          <cell r="B2225" t="str">
            <v>HYDRO OTTAWA LIMITED</v>
          </cell>
          <cell r="D2225">
            <v>-37391358</v>
          </cell>
        </row>
        <row r="2226">
          <cell r="A2226" t="str">
            <v>HYDRO VAUGHAN DISTRIBUTION INC.</v>
          </cell>
          <cell r="B2226" t="str">
            <v>POWERSTREAM INC.</v>
          </cell>
          <cell r="D2226">
            <v>-83466620</v>
          </cell>
        </row>
        <row r="2227">
          <cell r="A2227" t="str">
            <v>HYDRO-ELECTRIC COMMISSION FOR THE TOWN OF AMHERSTBURG</v>
          </cell>
          <cell r="B2227" t="str">
            <v>ESSEX POWERLINES CORPORATION</v>
          </cell>
          <cell r="D2227">
            <v>-792110</v>
          </cell>
        </row>
        <row r="2228">
          <cell r="A2228" t="str">
            <v>HYDRO-ELECTRIC COMMISSION OF SOUTH DUMFRIES</v>
          </cell>
          <cell r="B2228" t="str">
            <v>BRANT COUNTY POWER INC.</v>
          </cell>
          <cell r="D2228">
            <v>-1058048</v>
          </cell>
        </row>
        <row r="2229">
          <cell r="A2229" t="str">
            <v>HYDRO-ELECTRIC COMMISSION OF THE CITY OF BRANTFORD</v>
          </cell>
          <cell r="B2229" t="str">
            <v>BRANTFORD POWER INC.</v>
          </cell>
          <cell r="D2229">
            <v>-6148194</v>
          </cell>
        </row>
        <row r="2230">
          <cell r="A2230" t="str">
            <v>HYDRO-ELECTRIC COMMISSION OF THE CITY OF PEMBROKE</v>
          </cell>
          <cell r="B2230" t="str">
            <v>OTTAWA RIVER POWER CORPORATION</v>
          </cell>
          <cell r="D2230">
            <v>-1799428</v>
          </cell>
        </row>
        <row r="2231">
          <cell r="A2231" t="str">
            <v>HYDRO-ELECTRIC COMMISSION OF THE CITY OF SARNIA</v>
          </cell>
          <cell r="B2231" t="str">
            <v>BLUEWATER POWER DISTRIBUTION CORPORATION</v>
          </cell>
          <cell r="D2231">
            <v>-1551284</v>
          </cell>
        </row>
        <row r="2232">
          <cell r="A2232" t="str">
            <v>HYDRO-ELECTRIC COMMISSION OF THE CITY OF TORONTO - EAST YORK OFFICE</v>
          </cell>
          <cell r="B2232" t="str">
            <v>TORONTO HYDRO-ELECTRIC SYSTEM LIMITED</v>
          </cell>
          <cell r="D2232">
            <v>-1161504</v>
          </cell>
        </row>
        <row r="2233">
          <cell r="A2233" t="str">
            <v>HYDRO-ELECTRIC COMMISSION OF THE CITY OF TORONTO - ETOBICOKE OFFICE</v>
          </cell>
          <cell r="B2233" t="str">
            <v>TORONTO HYDRO-ELECTRIC SYSTEM LIMITED</v>
          </cell>
          <cell r="D2233">
            <v>-15778781</v>
          </cell>
        </row>
        <row r="2234">
          <cell r="A2234" t="str">
            <v>HYDRO-ELECTRIC COMMISSION OF THE CITY OF TORONTO - NORTH YORK OFFICE</v>
          </cell>
          <cell r="B2234" t="str">
            <v>TORONTO HYDRO-ELECTRIC SYSTEM LIMITED</v>
          </cell>
          <cell r="D2234">
            <v>-13125326</v>
          </cell>
        </row>
        <row r="2235">
          <cell r="A2235" t="str">
            <v>HYDRO-ELECTRIC COMMISSION OF THE CITY OF TORONTO - SCARBOROUGH OFFICE</v>
          </cell>
          <cell r="B2235" t="str">
            <v>TORONTO HYDRO-ELECTRIC SYSTEM LIMITED</v>
          </cell>
          <cell r="D2235">
            <v>-42122623</v>
          </cell>
        </row>
        <row r="2236">
          <cell r="A2236" t="str">
            <v>HYDRO-ELECTRIC COMMISSION OF THE CITY OF TORONTO - TORONTO OFFICE</v>
          </cell>
          <cell r="B2236" t="str">
            <v>TORONTO HYDRO-ELECTRIC SYSTEM LIMITED</v>
          </cell>
          <cell r="D2236">
            <v>-16278647</v>
          </cell>
        </row>
        <row r="2237">
          <cell r="A2237" t="str">
            <v>HYDRO-ELECTRIC COMMISSION OF THE CITY OF TORONTO - YORK OFFICE</v>
          </cell>
          <cell r="B2237" t="str">
            <v>TORONTO HYDRO-ELECTRIC SYSTEM LIMITED</v>
          </cell>
          <cell r="D2237">
            <v>-1362518</v>
          </cell>
        </row>
        <row r="2238">
          <cell r="A2238" t="str">
            <v>HYDRO-ELECTRIC COMMISSION OF THE TOWN OF BOTHWELL</v>
          </cell>
          <cell r="B2238" t="str">
            <v>CHATHAM-KENT HYDRO INC.</v>
          </cell>
          <cell r="D2238">
            <v>-17863</v>
          </cell>
        </row>
        <row r="2239">
          <cell r="A2239" t="str">
            <v>HYDRO-ELECTRIC COMMISSION OF THE TOWN OF BRACEBRIDGE</v>
          </cell>
          <cell r="B2239" t="str">
            <v>LAKELAND POWER DISTRIBUTION LTD.</v>
          </cell>
          <cell r="D2239">
            <v>-347348</v>
          </cell>
        </row>
        <row r="2240">
          <cell r="A2240" t="str">
            <v>HYDRO-ELECTRIC COMMISSION OF THE TOWN OF CACHE BAY</v>
          </cell>
          <cell r="B2240" t="str">
            <v>GREATER SUDBURY HYDRO INC.</v>
          </cell>
          <cell r="D2240">
            <v>-3110</v>
          </cell>
        </row>
        <row r="2241">
          <cell r="A2241" t="str">
            <v>HYDRO-ELECTRIC COMMISSION OF THE TOWN OF HARRISTON</v>
          </cell>
          <cell r="B2241" t="str">
            <v>WESTARIO POWER INC.</v>
          </cell>
          <cell r="D2241">
            <v>-81709</v>
          </cell>
        </row>
        <row r="2242">
          <cell r="A2242" t="str">
            <v>HYDRO-ELECTRIC COMMISSION OF THE TOWN OF HARROW</v>
          </cell>
          <cell r="B2242" t="str">
            <v>E.L.K. ENERGY INC.</v>
          </cell>
          <cell r="D2242">
            <v>-301306</v>
          </cell>
        </row>
        <row r="2243">
          <cell r="A2243" t="str">
            <v>HYDRO-ELECTRIC COMMISSION OF THE TOWN OF LASALLE</v>
          </cell>
          <cell r="B2243" t="str">
            <v>ESSEX POWERLINES CORPORATION</v>
          </cell>
          <cell r="D2243">
            <v>-5811452</v>
          </cell>
        </row>
        <row r="2244">
          <cell r="A2244" t="str">
            <v>HYDRO-ELECTRIC COMMISSION OF THE TOWN OF PORT ELGIN</v>
          </cell>
          <cell r="B2244" t="str">
            <v>WESTARIO POWER INC.</v>
          </cell>
          <cell r="D2244">
            <v>-1996128</v>
          </cell>
        </row>
        <row r="2245">
          <cell r="A2245" t="str">
            <v>HYDRO-ELECTRIC COMMISSION OF THE TOWN OF STURGEON FALLS</v>
          </cell>
          <cell r="B2245" t="str">
            <v>GREATER SUDBURY HYDRO INC.</v>
          </cell>
          <cell r="D2245">
            <v>-74664</v>
          </cell>
        </row>
        <row r="2246">
          <cell r="A2246" t="str">
            <v>HYDRO-ELECTRIC COMMISSION OF THE TOWN OF VANKLEEK HILL</v>
          </cell>
          <cell r="B2246" t="str">
            <v>HYDRO ONE NETWORKS INC.</v>
          </cell>
          <cell r="D2246">
            <v>-97408</v>
          </cell>
        </row>
        <row r="2247">
          <cell r="A2247" t="str">
            <v>HYDRO-ELECTRIC COMMISSION OF THE TOWN OF WALLACEBURG</v>
          </cell>
          <cell r="B2247" t="str">
            <v>CHATHAM-KENT HYDRO INC.</v>
          </cell>
          <cell r="D2247">
            <v>-733177</v>
          </cell>
        </row>
        <row r="2248">
          <cell r="A2248" t="str">
            <v>HYDRO-ELECTRIC COMMISSION OF THE TOWN OF WASAGA BEACH</v>
          </cell>
          <cell r="B2248" t="str">
            <v>WASAGA DISTRIBUTION INC.</v>
          </cell>
          <cell r="D2248">
            <v>-3718341</v>
          </cell>
        </row>
        <row r="2249">
          <cell r="A2249" t="str">
            <v>HYDRO-ELECTRIC COMMISSION OF THE TOWN OF WEBBWOOD</v>
          </cell>
          <cell r="B2249" t="str">
            <v>ESPANOLA REGIONAL HYDRO DISTRIBUTION CORPORATION</v>
          </cell>
          <cell r="D2249">
            <v>-9548</v>
          </cell>
        </row>
        <row r="2250">
          <cell r="A2250" t="str">
            <v>HYDRO-ELECTRIC COMMISSION OF THE TOWN OF WIARTON</v>
          </cell>
          <cell r="B2250" t="str">
            <v>HYDRO ONE NETWORKS INC.</v>
          </cell>
          <cell r="D2250">
            <v>-165312</v>
          </cell>
        </row>
        <row r="2251">
          <cell r="A2251" t="str">
            <v>HYDRO-ELECTRIC COMMISSION OF THE TOWNSHIP OF BRANTFORD</v>
          </cell>
          <cell r="B2251" t="str">
            <v>BRANT COUNTY POWER INC.</v>
          </cell>
          <cell r="D2251">
            <v>-669329</v>
          </cell>
        </row>
        <row r="2252">
          <cell r="A2252" t="str">
            <v>HYDRO-ELECTRIC COMMISSION OF THE TOWNSHIP OF BURFORD</v>
          </cell>
          <cell r="B2252" t="str">
            <v>BRANT COUNTY POWER INC.</v>
          </cell>
          <cell r="D2252">
            <v>-303794</v>
          </cell>
        </row>
        <row r="2253">
          <cell r="A2253" t="str">
            <v>HYDRO-ELECTRIC COMMISSION OF THE TOWNSHIP OF ESSA</v>
          </cell>
          <cell r="B2253" t="str">
            <v>POWERSTREAM INC.</v>
          </cell>
          <cell r="D2253">
            <v>-91794</v>
          </cell>
        </row>
        <row r="2254">
          <cell r="A2254" t="str">
            <v>HYDRO-ELECTRIC COMMISSION OF THE VILLAGE OF ALFRED</v>
          </cell>
          <cell r="B2254" t="str">
            <v>HYDRO 2000 INC.</v>
          </cell>
          <cell r="D2254">
            <v>-85403</v>
          </cell>
        </row>
        <row r="2255">
          <cell r="A2255" t="str">
            <v>HYDRO-ELECTRIC COMMISSION OF THE VILLAGE OF CLIFFORD</v>
          </cell>
          <cell r="B2255" t="str">
            <v>WESTARIO POWER INC.</v>
          </cell>
          <cell r="D2255">
            <v>-44203</v>
          </cell>
        </row>
        <row r="2256">
          <cell r="A2256" t="str">
            <v>HYDRO-ELECTRIC COMMISSION OF THE VILLAGE OF ELORA</v>
          </cell>
          <cell r="B2256" t="str">
            <v>CENTRE WELLINGTON HYDRO LTD.</v>
          </cell>
          <cell r="D2256">
            <v>-566303</v>
          </cell>
        </row>
        <row r="2257">
          <cell r="A2257" t="str">
            <v>HYDRO-ELECTRIC COMMISSION OF THE VILLAGE OF FINCH</v>
          </cell>
          <cell r="B2257" t="str">
            <v>HYDRO ONE NETWORKS INC.</v>
          </cell>
          <cell r="D2257">
            <v>-28863</v>
          </cell>
        </row>
        <row r="2258">
          <cell r="A2258" t="str">
            <v>HYDRO-ELECTRIC COMMISSION OF THE VILLAGE OF FRANKFORD</v>
          </cell>
          <cell r="B2258" t="str">
            <v>HYDRO ONE NETWORKS INC.</v>
          </cell>
          <cell r="D2258">
            <v>-21399</v>
          </cell>
        </row>
        <row r="2259">
          <cell r="A2259" t="str">
            <v>HYDRO-ELECTRIC COMMISSION OF THE VILLAGE OF L'ORIGNAL</v>
          </cell>
          <cell r="B2259" t="str">
            <v>HYDRO ONE NETWORKS INC.</v>
          </cell>
          <cell r="D2259">
            <v>-255352</v>
          </cell>
        </row>
        <row r="2260">
          <cell r="A2260" t="str">
            <v>HYDRO-ELECTRIC COMMISSION OF THE VILLAGE OF LUCAN</v>
          </cell>
          <cell r="B2260" t="str">
            <v>HYDRO ONE NETWORKS INC.</v>
          </cell>
          <cell r="D2260">
            <v>-184713</v>
          </cell>
        </row>
        <row r="2261">
          <cell r="A2261" t="str">
            <v>HYDRO-ELECTRIC COMMISSION OF THE VILLAGE OF MORRISBURG</v>
          </cell>
          <cell r="B2261" t="str">
            <v>RIDEAU ST. LAWRENCE DISTRIBUTION INC.</v>
          </cell>
          <cell r="D2261">
            <v>-183963</v>
          </cell>
        </row>
        <row r="2262">
          <cell r="A2262" t="str">
            <v>HYDRO-ELECTRIC COMMISSION OF THE VILLAGE OF NEUSTADT</v>
          </cell>
          <cell r="B2262" t="str">
            <v>WESTARIO POWER INC.</v>
          </cell>
          <cell r="D2262">
            <v>-23476</v>
          </cell>
        </row>
        <row r="2263">
          <cell r="A2263" t="str">
            <v>HYDRO-ELECTRIC COMMISSION OF THE VILLAGE OF PAISLEY</v>
          </cell>
          <cell r="B2263" t="str">
            <v>HYDRO ONE NETWORKS INC.</v>
          </cell>
          <cell r="D2263">
            <v>-60655</v>
          </cell>
        </row>
        <row r="2264">
          <cell r="A2264" t="str">
            <v>HYDRO-ELECTRIC COMMISSION OF THE VILLAGE OF PLANTAGENET</v>
          </cell>
          <cell r="B2264" t="str">
            <v>HYDRO 2000 INC.</v>
          </cell>
          <cell r="D2264">
            <v>-40960</v>
          </cell>
        </row>
        <row r="2265">
          <cell r="A2265" t="str">
            <v>HYDRO-ELECTRIC COMMISSION OF THE VILLAGE OF ST. CLAIR BEACH</v>
          </cell>
          <cell r="B2265" t="str">
            <v>ESSEX POWERLINES CORPORATION</v>
          </cell>
          <cell r="D2265">
            <v>-1464575</v>
          </cell>
        </row>
        <row r="2266">
          <cell r="A2266" t="str">
            <v>INGERSOLL PUBLIC UTILITY COMMISSION</v>
          </cell>
          <cell r="B2266" t="str">
            <v>ERIE THAMES POWERLINES CORPORATION</v>
          </cell>
          <cell r="D2266">
            <v>-1202838</v>
          </cell>
        </row>
        <row r="2267">
          <cell r="A2267" t="str">
            <v>INNISFIL HYDRO DISTRIBUTION SYSTEMS LIMITED</v>
          </cell>
          <cell r="B2267" t="str">
            <v>INNISFIL HYDRO DISTRIBUTION SYSTEMS LIMITED</v>
          </cell>
          <cell r="D2267">
            <v>-1336716</v>
          </cell>
        </row>
        <row r="2268">
          <cell r="A2268" t="str">
            <v>IROQUOIS FALLS HYDRO</v>
          </cell>
          <cell r="B2268" t="str">
            <v>NORTHERN ONTARIO WIRES INC.</v>
          </cell>
          <cell r="D2268">
            <v>-982004</v>
          </cell>
        </row>
        <row r="2269">
          <cell r="A2269" t="str">
            <v>KANATA HYDRO-ELECTRIC COMMISSION</v>
          </cell>
          <cell r="B2269" t="str">
            <v>HYDRO OTTAWA LIMITED</v>
          </cell>
          <cell r="D2269">
            <v>-24308374</v>
          </cell>
        </row>
        <row r="2270">
          <cell r="A2270" t="str">
            <v>KENORA HYDRO ELECTRIC CORPORATION LTD.</v>
          </cell>
          <cell r="B2270" t="str">
            <v>KENORA HYDRO ELECTRIC CORPORATION LTD.</v>
          </cell>
          <cell r="D2270">
            <v>-629068</v>
          </cell>
        </row>
        <row r="2271">
          <cell r="A2271" t="str">
            <v>KILLALOE HYDRO ELECTRIC COMMISSION</v>
          </cell>
          <cell r="B2271" t="str">
            <v>OTTAWA RIVER POWER CORPORATION</v>
          </cell>
          <cell r="D2271">
            <v>-46041</v>
          </cell>
        </row>
        <row r="2272">
          <cell r="A2272" t="str">
            <v>KINCARDINE HYDRO ELECTRIC COMMISSION</v>
          </cell>
          <cell r="B2272" t="str">
            <v>WESTARIO POWER INC.</v>
          </cell>
          <cell r="D2272">
            <v>-1080888</v>
          </cell>
        </row>
        <row r="2273">
          <cell r="A2273" t="str">
            <v>KINGSTON ELECTRICITY DISTRIBUTION LIMITED</v>
          </cell>
          <cell r="B2273" t="str">
            <v>KINGSTON ELECTRICITY DISTRIBUTION LIMITED</v>
          </cell>
          <cell r="D2273">
            <v>-3272318</v>
          </cell>
        </row>
        <row r="2274">
          <cell r="B2274" t="str">
            <v>KINGSTON HYDRO CORPORATION</v>
          </cell>
          <cell r="D2274">
            <v>-3272318</v>
          </cell>
        </row>
        <row r="2275">
          <cell r="A2275" t="str">
            <v>KINGSVILLE PUBLIC UTILITY COMMISSION</v>
          </cell>
          <cell r="B2275" t="str">
            <v>E.L.K. ENERGY INC.</v>
          </cell>
          <cell r="D2275">
            <v>-970237</v>
          </cell>
        </row>
        <row r="2276">
          <cell r="A2276" t="str">
            <v>KIRKFIELD HYDRO ELECTRIC SYSTEM</v>
          </cell>
          <cell r="B2276" t="str">
            <v>HYDRO ONE NETWORKS INC.</v>
          </cell>
          <cell r="D2276">
            <v>-43958</v>
          </cell>
        </row>
        <row r="2277">
          <cell r="A2277" t="str">
            <v>KITCHENER-WILMOT HYDRO INC.</v>
          </cell>
          <cell r="B2277" t="str">
            <v>KITCHENER-WILMOT HYDRO INC.</v>
          </cell>
          <cell r="D2277">
            <v>-19943372</v>
          </cell>
        </row>
        <row r="2278">
          <cell r="A2278" t="str">
            <v>LAKEFIELD DISTRIBUTION INCORPORATED</v>
          </cell>
          <cell r="B2278" t="str">
            <v>PETERBOROUGH DISTRIBUTION INCORPORATED</v>
          </cell>
          <cell r="D2278">
            <v>-158778</v>
          </cell>
        </row>
        <row r="2279">
          <cell r="A2279" t="str">
            <v>LAKESHORE TOWNSHIP HEC</v>
          </cell>
          <cell r="B2279" t="str">
            <v>E.L.K. ENERGY INC.</v>
          </cell>
          <cell r="D2279">
            <v>-782826</v>
          </cell>
        </row>
        <row r="2280">
          <cell r="A2280" t="str">
            <v>LANARK HIGHLANDS PUBLIC UTILITIES COMMISSION</v>
          </cell>
          <cell r="B2280" t="str">
            <v>HYDRO ONE NETWORKS INC.</v>
          </cell>
          <cell r="D2280">
            <v>-127880</v>
          </cell>
        </row>
        <row r="2281">
          <cell r="A2281" t="str">
            <v>LARDER LAKE ELECTRIC COMPANY</v>
          </cell>
          <cell r="B2281" t="str">
            <v>HYDRO ONE NETWORKS INC.</v>
          </cell>
          <cell r="D2281">
            <v>-134351</v>
          </cell>
        </row>
        <row r="2282">
          <cell r="A2282" t="str">
            <v>LATCHFORD HYDRO ELECTRIC</v>
          </cell>
          <cell r="B2282" t="str">
            <v>HYDRO ONE NETWORKS INC.</v>
          </cell>
          <cell r="D2282">
            <v>-43188</v>
          </cell>
        </row>
        <row r="2283">
          <cell r="A2283" t="str">
            <v>LINCOLN HYDRO-ELECTRIC COMMISSION</v>
          </cell>
          <cell r="B2283" t="str">
            <v>NIAGARA PENINSULA ENERGY INC.</v>
          </cell>
          <cell r="D2283">
            <v>-1964626</v>
          </cell>
        </row>
        <row r="2284">
          <cell r="A2284" t="str">
            <v>LINDSAY HYDRO-ELECTRIC SYSTEM</v>
          </cell>
          <cell r="B2284" t="str">
            <v>HYDRO ONE NETWORKS INC.</v>
          </cell>
          <cell r="D2284">
            <v>-2118062</v>
          </cell>
        </row>
        <row r="2285">
          <cell r="A2285" t="str">
            <v>LONDON HYDRO UTILITIES SERVICES INC.</v>
          </cell>
          <cell r="B2285" t="str">
            <v>LONDON HYDRO INC.</v>
          </cell>
          <cell r="D2285">
            <v>-32618744</v>
          </cell>
        </row>
        <row r="2286">
          <cell r="A2286" t="str">
            <v>MALAHIDE UTILITY COMMISSION</v>
          </cell>
          <cell r="B2286" t="str">
            <v>HYDRO ONE NETWORKS INC.</v>
          </cell>
          <cell r="D2286">
            <v>-74537</v>
          </cell>
        </row>
        <row r="2287">
          <cell r="A2287" t="str">
            <v>MAPLETON HYDRO ELECTRIC COMMISSION</v>
          </cell>
          <cell r="B2287" t="str">
            <v>HYDRO ONE NETWORKS INC.</v>
          </cell>
          <cell r="D2287">
            <v>-280265</v>
          </cell>
        </row>
        <row r="2288">
          <cell r="A2288" t="str">
            <v>MARKDALE HYDRO SYSTEM</v>
          </cell>
          <cell r="B2288" t="str">
            <v>HYDRO ONE NETWORKS INC.</v>
          </cell>
          <cell r="D2288">
            <v>-87779</v>
          </cell>
        </row>
        <row r="2289">
          <cell r="A2289" t="str">
            <v>MARKHAM HYDRO DISTRIBUTION INC.</v>
          </cell>
          <cell r="B2289" t="str">
            <v>POWERSTREAM INC.</v>
          </cell>
          <cell r="D2289">
            <v>-63055805</v>
          </cell>
        </row>
        <row r="2290">
          <cell r="A2290" t="str">
            <v>MARMORA HYDRO COMMISSION</v>
          </cell>
          <cell r="B2290" t="str">
            <v>HYDRO ONE NETWORKS INC.</v>
          </cell>
          <cell r="D2290">
            <v>-82746</v>
          </cell>
        </row>
        <row r="2291">
          <cell r="A2291" t="str">
            <v>MARTINTOWN HYDRO SYSTEM</v>
          </cell>
          <cell r="B2291" t="str">
            <v>HYDRO ONE NETWORKS INC.</v>
          </cell>
          <cell r="D2291">
            <v>-843</v>
          </cell>
        </row>
        <row r="2292">
          <cell r="A2292" t="str">
            <v>MIDLAND POWER UTILITY CORPORATION</v>
          </cell>
          <cell r="B2292" t="str">
            <v>MIDLAND POWER UTILITY CORPORATION</v>
          </cell>
          <cell r="D2292">
            <v>-409153</v>
          </cell>
        </row>
        <row r="2293">
          <cell r="A2293" t="str">
            <v>MILDMAY HYDRO-ELECTRIC COMMISSION</v>
          </cell>
          <cell r="B2293" t="str">
            <v>WESTARIO POWER INC.</v>
          </cell>
          <cell r="D2293">
            <v>-109009</v>
          </cell>
        </row>
        <row r="2294">
          <cell r="A2294" t="str">
            <v>MILTON HYDRO DISTRIBUTION INC.</v>
          </cell>
          <cell r="B2294" t="str">
            <v>MILTON HYDRO DISTRIBUTION INC.</v>
          </cell>
          <cell r="D2294">
            <v>-7363940</v>
          </cell>
        </row>
        <row r="2295">
          <cell r="A2295" t="str">
            <v>MISSISSIPPI MILLS PUBLIC UTILITIES COMMISSION</v>
          </cell>
          <cell r="B2295" t="str">
            <v>OTTAWA RIVER POWER CORPORATION</v>
          </cell>
          <cell r="D2295">
            <v>-399614</v>
          </cell>
        </row>
        <row r="2296">
          <cell r="A2296" t="str">
            <v>NANTICOKE HYDRO ELECTRIC COMMISSION</v>
          </cell>
          <cell r="B2296" t="str">
            <v>HALDIMAND COUNTY HYDRO INC.</v>
          </cell>
          <cell r="D2296">
            <v>-1218144</v>
          </cell>
        </row>
        <row r="2297">
          <cell r="A2297" t="str">
            <v>NAPANEE HYDRO-ELECTRIC COMMISSION</v>
          </cell>
          <cell r="B2297" t="str">
            <v>HYDRO ONE NETWORKS INC.</v>
          </cell>
          <cell r="D2297">
            <v>-349942</v>
          </cell>
        </row>
        <row r="2298">
          <cell r="A2298" t="str">
            <v>NEPEAN HYDRO ELECTRIC COMMISSION</v>
          </cell>
          <cell r="B2298" t="str">
            <v>HYDRO OTTAWA LIMITED</v>
          </cell>
          <cell r="D2298">
            <v>-29423382</v>
          </cell>
        </row>
        <row r="2299">
          <cell r="A2299" t="str">
            <v>NEW TECUMSETH HYDRO</v>
          </cell>
          <cell r="B2299" t="str">
            <v>POWERSTREAM INC.</v>
          </cell>
          <cell r="D2299">
            <v>-2368328</v>
          </cell>
        </row>
        <row r="2300">
          <cell r="A2300" t="str">
            <v>NEWBURY POWER INC.</v>
          </cell>
          <cell r="B2300" t="str">
            <v>MIDDLESEX POWER DISTRIBUTION CORPORATION</v>
          </cell>
          <cell r="D2300">
            <v>-32441</v>
          </cell>
        </row>
        <row r="2301">
          <cell r="A2301" t="str">
            <v>NEWMARKET HYDRO LTD.</v>
          </cell>
          <cell r="B2301" t="str">
            <v>NEWMARKET-TAY POWER DISTRIBUTION LTD.</v>
          </cell>
          <cell r="D2301">
            <v>-25477899</v>
          </cell>
        </row>
        <row r="2302">
          <cell r="A2302" t="str">
            <v>NIAGARA FALLS HYDRO INC.</v>
          </cell>
          <cell r="B2302" t="str">
            <v>NIAGARA PENINSULA ENERGY INC.</v>
          </cell>
          <cell r="D2302">
            <v>-5087962</v>
          </cell>
        </row>
        <row r="2303">
          <cell r="A2303" t="str">
            <v>NIAGARA-ON-THE-LAKE HYDRO INC.</v>
          </cell>
          <cell r="B2303" t="str">
            <v>NIAGARA-ON-THE-LAKE HYDRO INC.</v>
          </cell>
          <cell r="D2303">
            <v>-2703986</v>
          </cell>
        </row>
        <row r="2304">
          <cell r="A2304" t="str">
            <v>NICKEL CENTRE HYDRO-ELECTRIC COMMISSION</v>
          </cell>
          <cell r="B2304" t="str">
            <v>GREATER SUDBURY HYDRO INC.</v>
          </cell>
          <cell r="D2304">
            <v>-99515</v>
          </cell>
        </row>
        <row r="2305">
          <cell r="A2305" t="str">
            <v>NIPIGON HYDRO ELECTRIC COMMISSION</v>
          </cell>
          <cell r="B2305" t="str">
            <v>HYDRO ONE NETWORKS INC.</v>
          </cell>
          <cell r="D2305">
            <v>-99604</v>
          </cell>
        </row>
        <row r="2306">
          <cell r="A2306" t="str">
            <v>NORFOLK POWER DISTRIBUTION INC.</v>
          </cell>
          <cell r="B2306" t="str">
            <v>NORFOLK POWER DISTRIBUTION INC.</v>
          </cell>
          <cell r="D2306">
            <v>-118529</v>
          </cell>
        </row>
        <row r="2307">
          <cell r="A2307" t="str">
            <v>NORTH BAY HYDRO DISTRIBUTION LIMITED</v>
          </cell>
          <cell r="B2307" t="str">
            <v>NORTH BAY HYDRO DISTRIBUTION LIMITED</v>
          </cell>
          <cell r="D2307">
            <v>-4013068</v>
          </cell>
        </row>
        <row r="2308">
          <cell r="A2308" t="str">
            <v>NORTH GLENGARRY PUBLIC UTILITIES COMMISSION</v>
          </cell>
          <cell r="B2308" t="str">
            <v>HYDRO ONE NETWORKS INC.</v>
          </cell>
          <cell r="D2308">
            <v>-228590</v>
          </cell>
        </row>
        <row r="2309">
          <cell r="A2309" t="str">
            <v>NORTH GRENVILLE HYDRO-ELECTRIC COMMISSION</v>
          </cell>
          <cell r="B2309" t="str">
            <v>HYDRO ONE NETWORKS INC.</v>
          </cell>
          <cell r="D2309">
            <v>-369670</v>
          </cell>
        </row>
        <row r="2310">
          <cell r="A2310" t="str">
            <v>NORTH PERTH UTILITY COMMISSION</v>
          </cell>
          <cell r="B2310" t="str">
            <v>HYDRO ONE NETWORKS INC.</v>
          </cell>
          <cell r="D2310">
            <v>-604666</v>
          </cell>
        </row>
        <row r="2311">
          <cell r="A2311" t="str">
            <v>NORWICH PUBLIC UTILITY COMMISSION</v>
          </cell>
          <cell r="B2311" t="str">
            <v>ERIE THAMES POWERLINES CORPORATION</v>
          </cell>
          <cell r="D2311">
            <v>-146137</v>
          </cell>
        </row>
        <row r="2312">
          <cell r="A2312" t="str">
            <v>OAKVILLE HYDRO ELECTRICITY DISTRIBUTION INC.</v>
          </cell>
          <cell r="B2312" t="str">
            <v>OAKVILLE HYDRO ELECTRICITY DISTRIBUTION INC.</v>
          </cell>
          <cell r="D2312">
            <v>-41702291</v>
          </cell>
        </row>
        <row r="2313">
          <cell r="A2313" t="str">
            <v>OIL SPRINGS HYDRO ELECTRIC COMMISSION</v>
          </cell>
          <cell r="B2313" t="str">
            <v>BLUEWATER POWER DISTRIBUTION CORPORATION</v>
          </cell>
          <cell r="D2313">
            <v>-22469</v>
          </cell>
        </row>
        <row r="2314">
          <cell r="A2314" t="str">
            <v>ORANGEVILLE HYDRO LIMITED</v>
          </cell>
          <cell r="B2314" t="str">
            <v>ORANGEVILLE HYDRO LIMITED</v>
          </cell>
          <cell r="D2314">
            <v>-5483652</v>
          </cell>
        </row>
        <row r="2315">
          <cell r="A2315" t="str">
            <v>ORILLIA POWER DISTRIBUTION CORPORATION</v>
          </cell>
          <cell r="B2315" t="str">
            <v>ORILLIA POWER DISTRIBUTION CORPORATION</v>
          </cell>
          <cell r="D2315">
            <v>-1838466</v>
          </cell>
        </row>
        <row r="2316">
          <cell r="A2316" t="str">
            <v>OSHAWA PUC NETWORKS INC.</v>
          </cell>
          <cell r="B2316" t="str">
            <v>OSHAWA PUC NETWORKS INC.</v>
          </cell>
          <cell r="D2316">
            <v>-16703193</v>
          </cell>
        </row>
        <row r="2317">
          <cell r="A2317" t="str">
            <v>PARKHILL P.U.C.</v>
          </cell>
          <cell r="B2317" t="str">
            <v>MIDDLESEX POWER DISTRIBUTION CORPORATION</v>
          </cell>
          <cell r="D2317">
            <v>-82838</v>
          </cell>
        </row>
        <row r="2318">
          <cell r="A2318" t="str">
            <v>PARRY SOUND POWER CORPORATION</v>
          </cell>
          <cell r="B2318" t="str">
            <v>PARRY SOUND POWER CORPORATION</v>
          </cell>
          <cell r="D2318">
            <v>-1169711</v>
          </cell>
        </row>
        <row r="2319">
          <cell r="A2319" t="str">
            <v>PELHAM HYDRO-ELECTRIC COMMISSION</v>
          </cell>
          <cell r="B2319" t="str">
            <v>NIAGARA PENINSULA ENERGY INC.</v>
          </cell>
          <cell r="D2319">
            <v>-260821</v>
          </cell>
        </row>
        <row r="2320">
          <cell r="A2320" t="str">
            <v>PERTH EAST HYDRO ELECTRIC COMMISSION</v>
          </cell>
          <cell r="B2320" t="str">
            <v>HYDRO ONE NETWORKS INC.</v>
          </cell>
          <cell r="D2320">
            <v>-99453</v>
          </cell>
        </row>
        <row r="2321">
          <cell r="A2321" t="str">
            <v>PETERBOROUGH UTILITIES COMMISSION</v>
          </cell>
          <cell r="B2321" t="str">
            <v>PETERBOROUGH DISTRIBUTION INCORPORATED</v>
          </cell>
          <cell r="D2321">
            <v>-7047752</v>
          </cell>
        </row>
        <row r="2322">
          <cell r="A2322" t="str">
            <v>PICKERING HYDRO-ELECTRIC COMMISSION</v>
          </cell>
          <cell r="B2322" t="str">
            <v>VERIDIAN CONNECTIONS INC.</v>
          </cell>
          <cell r="D2322">
            <v>-22714439</v>
          </cell>
        </row>
        <row r="2323">
          <cell r="A2323" t="str">
            <v>POLICE VILLAGE OF APPLE HILL HYDRO SYSTEM</v>
          </cell>
          <cell r="B2323" t="str">
            <v>HYDRO ONE NETWORKS INC.</v>
          </cell>
          <cell r="D2323">
            <v>-698</v>
          </cell>
        </row>
        <row r="2324">
          <cell r="A2324" t="str">
            <v>POLICE VILLAGE OF AVONMORE HYDRO SYSTEM</v>
          </cell>
          <cell r="B2324" t="str">
            <v>HYDRO ONE NETWORKS INC.</v>
          </cell>
          <cell r="D2324">
            <v>-11342</v>
          </cell>
        </row>
        <row r="2325">
          <cell r="A2325" t="str">
            <v>POLICE VILLAGE OF COMBER HYDRO SYSTEM</v>
          </cell>
          <cell r="B2325" t="str">
            <v>E.L.K. ENERGY INC.</v>
          </cell>
          <cell r="D2325">
            <v>-124278</v>
          </cell>
        </row>
        <row r="2326">
          <cell r="A2326" t="str">
            <v>POLICE VILLAGE OF DUBLIN HYDRO SYSTEM</v>
          </cell>
          <cell r="B2326" t="str">
            <v>ERIE THAMES POWERLINES CORPORATION</v>
          </cell>
          <cell r="D2326">
            <v>-3050</v>
          </cell>
        </row>
        <row r="2327">
          <cell r="A2327" t="str">
            <v>POLICE VILLAGE OF GRANTON HYDRO SYSTEM</v>
          </cell>
          <cell r="B2327" t="str">
            <v>HYDRO ONE NETWORKS INC.</v>
          </cell>
          <cell r="D2327">
            <v>-43677</v>
          </cell>
        </row>
        <row r="2328">
          <cell r="A2328" t="str">
            <v>POLICE VILLAGE OF MERLIN HYDRO SYSTEM</v>
          </cell>
          <cell r="B2328" t="str">
            <v>CHATHAM-KENT HYDRO INC.</v>
          </cell>
          <cell r="D2328">
            <v>-27864</v>
          </cell>
        </row>
        <row r="2329">
          <cell r="A2329" t="str">
            <v>POLICE VILLAGE OF MOOREFIELD HYDRO SYSTEM</v>
          </cell>
          <cell r="B2329" t="str">
            <v>HYDRO ONE NETWORKS INC.</v>
          </cell>
          <cell r="D2329">
            <v>-1245</v>
          </cell>
        </row>
        <row r="2330">
          <cell r="A2330" t="str">
            <v>POLICE VILLAGE OF MOUNT BRYDGES HYDRO SYSTEM</v>
          </cell>
          <cell r="B2330" t="str">
            <v>MIDDLESEX POWER DISTRIBUTION CORPORATION</v>
          </cell>
          <cell r="D2330">
            <v>-253381</v>
          </cell>
        </row>
        <row r="2331">
          <cell r="A2331" t="str">
            <v>POLICE VILLAGE OF PRICEVILLE HYDRO SYSTEM</v>
          </cell>
          <cell r="B2331" t="str">
            <v>HYDRO ONE NETWORKS INC.</v>
          </cell>
          <cell r="D2331">
            <v>-11305</v>
          </cell>
        </row>
        <row r="2332">
          <cell r="A2332" t="str">
            <v>POLICE VILLAGE OF RUSSELL HYDRO ELECTRIC SYSTEM</v>
          </cell>
          <cell r="B2332" t="str">
            <v>HYDRO ONE NETWORKS INC.</v>
          </cell>
          <cell r="D2332">
            <v>-121268</v>
          </cell>
        </row>
        <row r="2333">
          <cell r="A2333" t="str">
            <v>PORT COLBORNE HYDRO INC.</v>
          </cell>
          <cell r="B2333" t="str">
            <v>CANADIAN NIAGARA POWER INC.</v>
          </cell>
          <cell r="D2333">
            <v>-1465082</v>
          </cell>
        </row>
        <row r="2334">
          <cell r="A2334" t="str">
            <v>PORT HOPE HYDRO</v>
          </cell>
          <cell r="B2334" t="str">
            <v>VERIDIAN CONNECTIONS INC.</v>
          </cell>
          <cell r="D2334">
            <v>-1651694</v>
          </cell>
        </row>
        <row r="2335">
          <cell r="A2335" t="str">
            <v>PRESCOTT PUBLIC UTILITIES COMMISSION</v>
          </cell>
          <cell r="B2335" t="str">
            <v>RIDEAU ST. LAWRENCE DISTRIBUTION INC.</v>
          </cell>
          <cell r="D2335">
            <v>-76707</v>
          </cell>
        </row>
        <row r="2336">
          <cell r="A2336" t="str">
            <v>PUBLIC UTILITIES COMMISSION OF CHATHAM-KENT</v>
          </cell>
          <cell r="B2336" t="str">
            <v>CHATHAM-KENT HYDRO INC.</v>
          </cell>
          <cell r="D2336">
            <v>-3317604</v>
          </cell>
        </row>
        <row r="2337">
          <cell r="A2337" t="str">
            <v>PUBLIC UTILITIES COMMISSION OF THE CITY OF BARRIE</v>
          </cell>
          <cell r="B2337" t="str">
            <v>POWERSTREAM INC.</v>
          </cell>
          <cell r="D2337">
            <v>-33420754</v>
          </cell>
        </row>
        <row r="2338">
          <cell r="A2338" t="str">
            <v>PUBLIC UTILITIES COMMISSION OF THE CITY OF OWEN SOUND</v>
          </cell>
          <cell r="B2338" t="str">
            <v>HYDRO ONE NETWORKS INC.</v>
          </cell>
          <cell r="D2338">
            <v>-1260734</v>
          </cell>
        </row>
        <row r="2339">
          <cell r="A2339" t="str">
            <v>PUBLIC UTILITIES COMMISSION OF THE CITY OF TRENTON</v>
          </cell>
          <cell r="B2339" t="str">
            <v>HYDRO ONE NETWORKS INC.</v>
          </cell>
          <cell r="D2339">
            <v>-3012078</v>
          </cell>
        </row>
        <row r="2340">
          <cell r="A2340" t="str">
            <v>PUBLIC UTILITIES COMMISSION OF THE CORPORATION OF THE TOWNSHIP OF MAGNETAWAN</v>
          </cell>
          <cell r="B2340" t="str">
            <v>LAKELAND POWER DISTRIBUTION LTD.</v>
          </cell>
          <cell r="D2340">
            <v>-43024</v>
          </cell>
        </row>
        <row r="2341">
          <cell r="A2341" t="str">
            <v>PUBLIC UTILITIES COMMISSION OF THE TOWN OF ALEXANDRIA</v>
          </cell>
          <cell r="B2341" t="str">
            <v>HYDRO ONE NETWORKS INC.</v>
          </cell>
          <cell r="D2341">
            <v>-207174</v>
          </cell>
        </row>
        <row r="2342">
          <cell r="A2342" t="str">
            <v>PUBLIC UTILITIES COMMISSION OF THE TOWN OF BLENHEIM</v>
          </cell>
          <cell r="B2342" t="str">
            <v>CHATHAM-KENT HYDRO INC.</v>
          </cell>
          <cell r="D2342">
            <v>-112736</v>
          </cell>
        </row>
        <row r="2343">
          <cell r="A2343" t="str">
            <v>PUBLIC UTILITIES COMMISSION OF THE TOWN OF CAMPBELLFORD</v>
          </cell>
          <cell r="B2343" t="str">
            <v>HYDRO ONE NETWORKS INC.</v>
          </cell>
          <cell r="D2343">
            <v>-292210</v>
          </cell>
        </row>
        <row r="2344">
          <cell r="A2344" t="str">
            <v>PUBLIC UTILITIES COMMISSION OF THE TOWN OF CHESLEY</v>
          </cell>
          <cell r="B2344" t="str">
            <v>HYDRO ONE NETWORKS INC.</v>
          </cell>
          <cell r="D2344">
            <v>-103819</v>
          </cell>
        </row>
        <row r="2345">
          <cell r="A2345" t="str">
            <v>PUBLIC UTILITIES COMMISSION OF THE TOWN OF COBOURG</v>
          </cell>
          <cell r="B2345" t="str">
            <v>LAKEFRONT UTILITIES INC.</v>
          </cell>
          <cell r="D2345">
            <v>-1981907</v>
          </cell>
        </row>
        <row r="2346">
          <cell r="A2346" t="str">
            <v>PUBLIC UTILITIES COMMISSION OF THE TOWN OF FERGUS</v>
          </cell>
          <cell r="B2346" t="str">
            <v>CENTRE WELLINGTON HYDRO LTD.</v>
          </cell>
          <cell r="D2346">
            <v>-1439772</v>
          </cell>
        </row>
        <row r="2347">
          <cell r="A2347" t="str">
            <v>PUBLIC UTILITIES COMMISSION OF THE TOWN OF GODERICH</v>
          </cell>
          <cell r="B2347" t="str">
            <v>WEST COAST HURON ENERGY INC.</v>
          </cell>
          <cell r="D2347">
            <v>-424223</v>
          </cell>
        </row>
        <row r="2348">
          <cell r="A2348" t="str">
            <v>PUBLIC UTILITIES COMMISSION OF THE TOWN OF MASSEY</v>
          </cell>
          <cell r="B2348" t="str">
            <v>ESPANOLA REGIONAL HYDRO DISTRIBUTION CORPORATION</v>
          </cell>
          <cell r="D2348">
            <v>-31379</v>
          </cell>
        </row>
        <row r="2349">
          <cell r="A2349" t="str">
            <v>PUBLIC UTILITIES COMMISSION OF THE TOWN OF MEAFORD</v>
          </cell>
          <cell r="B2349" t="str">
            <v>HYDRO ONE NETWORKS INC.</v>
          </cell>
          <cell r="D2349">
            <v>-492337</v>
          </cell>
        </row>
        <row r="2350">
          <cell r="A2350" t="str">
            <v>PUBLIC UTILITIES COMMISSION OF THE TOWN OF MITCHELL</v>
          </cell>
          <cell r="B2350" t="str">
            <v>ERIE THAMES POWERLINES CORPORATION</v>
          </cell>
          <cell r="D2350">
            <v>-267866</v>
          </cell>
        </row>
        <row r="2351">
          <cell r="A2351" t="str">
            <v>PUBLIC UTILITIES COMMISSION OF THE TOWN OF MOUNT FOREST</v>
          </cell>
          <cell r="B2351" t="str">
            <v>WELLINGTON NORTH POWER INC.</v>
          </cell>
          <cell r="D2351">
            <v>-304302</v>
          </cell>
        </row>
        <row r="2352">
          <cell r="A2352" t="str">
            <v>PUBLIC UTILITIES COMMISSION OF THE TOWN OF PALMERSTON</v>
          </cell>
          <cell r="B2352" t="str">
            <v>WESTARIO POWER INC.</v>
          </cell>
          <cell r="D2352">
            <v>-170754</v>
          </cell>
        </row>
        <row r="2353">
          <cell r="A2353" t="str">
            <v>PUBLIC UTILITIES COMMISSION OF THE TOWN OF PARIS</v>
          </cell>
          <cell r="B2353" t="str">
            <v>BRANT COUNTY POWER INC.</v>
          </cell>
          <cell r="D2353">
            <v>-363151</v>
          </cell>
        </row>
        <row r="2354">
          <cell r="A2354" t="str">
            <v>PUBLIC UTILITIES COMMISSION OF THE TOWN OF PICTON</v>
          </cell>
          <cell r="B2354" t="str">
            <v>HYDRO ONE NETWORKS INC.</v>
          </cell>
          <cell r="D2354">
            <v>-152333</v>
          </cell>
        </row>
        <row r="2355">
          <cell r="A2355" t="str">
            <v>PUBLIC UTILITIES COMMISSION OF THE TOWN OF RIDGETOWN</v>
          </cell>
          <cell r="B2355" t="str">
            <v>CHATHAM-KENT HYDRO INC.</v>
          </cell>
          <cell r="D2355">
            <v>-132327</v>
          </cell>
        </row>
        <row r="2356">
          <cell r="A2356" t="str">
            <v>PUBLIC UTILITIES COMMISSION OF THE TOWN OF SOUTHAMPTON</v>
          </cell>
          <cell r="B2356" t="str">
            <v>WESTARIO POWER INC.</v>
          </cell>
          <cell r="D2356">
            <v>-188659</v>
          </cell>
        </row>
        <row r="2357">
          <cell r="A2357" t="str">
            <v>PUBLIC UTILITIES COMMISSION OF THE TOWN OF TECUMSEH</v>
          </cell>
          <cell r="B2357" t="str">
            <v>ESSEX POWERLINES CORPORATION</v>
          </cell>
          <cell r="D2357">
            <v>-4230644</v>
          </cell>
        </row>
        <row r="2358">
          <cell r="A2358" t="str">
            <v>PUBLIC UTILITIES COMMISSION OF THE TOWN OF TILBURY</v>
          </cell>
          <cell r="B2358" t="str">
            <v>CHATHAM-KENT HYDRO INC.</v>
          </cell>
          <cell r="D2358">
            <v>-232758</v>
          </cell>
        </row>
        <row r="2359">
          <cell r="A2359" t="str">
            <v>PUBLIC UTILITIES COMMISSION OF THE VILLAGE OF ARTHUR</v>
          </cell>
          <cell r="B2359" t="str">
            <v>WELLINGTON NORTH POWER INC.</v>
          </cell>
          <cell r="D2359">
            <v>-103910</v>
          </cell>
        </row>
        <row r="2360">
          <cell r="A2360" t="str">
            <v>PUBLIC UTILITIES COMMISSION OF THE VILLAGE OF BELMONT</v>
          </cell>
          <cell r="B2360" t="str">
            <v>ERIE THAMES POWERLINES CORPORATION</v>
          </cell>
          <cell r="D2360">
            <v>-308444</v>
          </cell>
        </row>
        <row r="2361">
          <cell r="A2361" t="str">
            <v>PUBLIC UTILITIES COMMISSION OF THE VILLAGE OF LANCASTER</v>
          </cell>
          <cell r="B2361" t="str">
            <v>HYDRO ONE NETWORKS INC.</v>
          </cell>
          <cell r="D2361">
            <v>-43431</v>
          </cell>
        </row>
        <row r="2362">
          <cell r="A2362" t="str">
            <v>PUBLIC UTILITIES COMMISSION OF THE VILLAGE OF PORT STANLEY</v>
          </cell>
          <cell r="B2362" t="str">
            <v>ERIE THAMES POWERLINES CORPORATION</v>
          </cell>
          <cell r="D2362">
            <v>-154250</v>
          </cell>
        </row>
        <row r="2363">
          <cell r="A2363" t="str">
            <v>PUBLIC UTILITIES COMMISSION OF THE VILLAGE OF THAMESVILLE</v>
          </cell>
          <cell r="B2363" t="str">
            <v>CHATHAM-KENT HYDRO INC.</v>
          </cell>
          <cell r="D2363">
            <v>-19390</v>
          </cell>
        </row>
        <row r="2364">
          <cell r="A2364" t="str">
            <v>PUBLIC UTILITIES COMMISSION OF THE VILLAGE OF WESTPORT</v>
          </cell>
          <cell r="B2364" t="str">
            <v>RIDEAU ST. LAWRENCE DISTRIBUTION INC.</v>
          </cell>
          <cell r="D2364">
            <v>-83342</v>
          </cell>
        </row>
        <row r="2365">
          <cell r="A2365" t="str">
            <v>PUBLIC UTILITIES COMMISSION OF THE VILLAGE OF WHEATLEY</v>
          </cell>
          <cell r="B2365" t="str">
            <v>CHATHAM-KENT HYDRO INC.</v>
          </cell>
          <cell r="D2365">
            <v>-118610</v>
          </cell>
        </row>
        <row r="2366">
          <cell r="A2366" t="str">
            <v>PUBLIC UTILITY COMMISSION OF THE VILLAGE OF WEST LORNE</v>
          </cell>
          <cell r="B2366" t="str">
            <v>HYDRO ONE NETWORKS INC.</v>
          </cell>
          <cell r="D2366">
            <v>-93201</v>
          </cell>
        </row>
        <row r="2367">
          <cell r="A2367" t="str">
            <v>PUBLIC UTILITY COMMISSION OF TOWN OF PERTH</v>
          </cell>
          <cell r="B2367" t="str">
            <v>HYDRO ONE NETWORKS INC.</v>
          </cell>
          <cell r="D2367">
            <v>-1766383</v>
          </cell>
        </row>
        <row r="2368">
          <cell r="A2368" t="str">
            <v>RAINY RIVER PUBLIC UTILITIES COMMISSION</v>
          </cell>
          <cell r="B2368" t="str">
            <v>HYDRO ONE NETWORKS INC.</v>
          </cell>
          <cell r="D2368">
            <v>-96206</v>
          </cell>
        </row>
        <row r="2369">
          <cell r="A2369" t="str">
            <v>RED ROCK HYDRO</v>
          </cell>
          <cell r="B2369" t="str">
            <v>HYDRO ONE NETWORKS INC.</v>
          </cell>
          <cell r="D2369">
            <v>-26728</v>
          </cell>
        </row>
        <row r="2370">
          <cell r="A2370" t="str">
            <v>REMARA-BRECHIN HYDRO</v>
          </cell>
          <cell r="B2370" t="str">
            <v>HYDRO ONE NETWORKS INC.</v>
          </cell>
          <cell r="D2370">
            <v>-6839</v>
          </cell>
        </row>
        <row r="2371">
          <cell r="A2371" t="str">
            <v>RENFREW HYDRO INC.</v>
          </cell>
          <cell r="B2371" t="str">
            <v>RENFREW HYDRO INC.</v>
          </cell>
          <cell r="D2371">
            <v>-98644</v>
          </cell>
        </row>
        <row r="2372">
          <cell r="A2372" t="str">
            <v>RICHMOND HILL HYDRO INC.</v>
          </cell>
          <cell r="B2372" t="str">
            <v>POWERSTREAM INC.</v>
          </cell>
          <cell r="D2372">
            <v>-48697621</v>
          </cell>
        </row>
        <row r="2373">
          <cell r="A2373" t="str">
            <v>RIPLEY PUBLIC UTILITIES COMMISSION</v>
          </cell>
          <cell r="B2373" t="str">
            <v>WESTARIO POWER INC.</v>
          </cell>
          <cell r="D2373">
            <v>-45105</v>
          </cell>
        </row>
        <row r="2374">
          <cell r="A2374" t="str">
            <v>ROCKLAND HYDRO ELECTRIC COMMISSION</v>
          </cell>
          <cell r="B2374" t="str">
            <v>HYDRO ONE NETWORKS INC.</v>
          </cell>
          <cell r="D2374">
            <v>-2068406</v>
          </cell>
        </row>
        <row r="2375">
          <cell r="A2375" t="str">
            <v>RODNEY PUBLIC UTILITIES COMMISSION</v>
          </cell>
          <cell r="B2375" t="str">
            <v>HYDRO ONE NETWORKS INC.</v>
          </cell>
          <cell r="D2375">
            <v>-79269</v>
          </cell>
        </row>
        <row r="2376">
          <cell r="A2376" t="str">
            <v>SCHREIBER HYDRO-ELECTRIC COMMISSION</v>
          </cell>
          <cell r="B2376" t="str">
            <v>HYDRO ONE NETWORKS INC.</v>
          </cell>
          <cell r="D2376">
            <v>-51845</v>
          </cell>
        </row>
        <row r="2377">
          <cell r="A2377" t="str">
            <v>SCUGOG HYDRO ELECTRIC CORPORATION</v>
          </cell>
          <cell r="B2377" t="str">
            <v>VERIDIAN CONNECTIONS INC.</v>
          </cell>
          <cell r="D2377">
            <v>-868643</v>
          </cell>
        </row>
        <row r="2378">
          <cell r="A2378" t="str">
            <v>SEAFORTH PUBLIC UTILITY COMMISSION</v>
          </cell>
          <cell r="B2378" t="str">
            <v>FESTIVAL HYDRO INC.</v>
          </cell>
          <cell r="D2378">
            <v>-57989</v>
          </cell>
        </row>
        <row r="2379">
          <cell r="A2379" t="str">
            <v>SEVERN HYDRO-ELECTRIC SYSTEM</v>
          </cell>
          <cell r="B2379" t="str">
            <v>HYDRO ONE NETWORKS INC.</v>
          </cell>
          <cell r="D2379">
            <v>-155687</v>
          </cell>
        </row>
        <row r="2380">
          <cell r="A2380" t="str">
            <v>SIMCOE HYDRO-ELECTRIC COMMISSION</v>
          </cell>
          <cell r="B2380" t="str">
            <v>NORFOLK POWER DISTRIBUTION INC.</v>
          </cell>
          <cell r="D2380">
            <v>-1656690</v>
          </cell>
        </row>
        <row r="2381">
          <cell r="A2381" t="str">
            <v>SIOUX LOOKOUT HYDRO INC.</v>
          </cell>
          <cell r="B2381" t="str">
            <v>SIOUX LOOKOUT HYDRO INC.</v>
          </cell>
          <cell r="D2381">
            <v>-1030084</v>
          </cell>
        </row>
        <row r="2382">
          <cell r="A2382" t="str">
            <v>SMITHS FALLS HYDRO ELECTRIC COMMISSION</v>
          </cell>
          <cell r="B2382" t="str">
            <v>HYDRO ONE NETWORKS INC.</v>
          </cell>
          <cell r="D2382">
            <v>-451294</v>
          </cell>
        </row>
        <row r="2383">
          <cell r="A2383" t="str">
            <v>SOUTH RIVER PUBLIC UTILITIES COMMISSION</v>
          </cell>
          <cell r="B2383" t="str">
            <v>HYDRO ONE NETWORKS INC.</v>
          </cell>
          <cell r="D2383">
            <v>-123007</v>
          </cell>
        </row>
        <row r="2384">
          <cell r="A2384" t="str">
            <v>SOUTH-WEST OXFORD PUBLIC UTILITIES COMMISSION</v>
          </cell>
          <cell r="B2384" t="str">
            <v>ERIE THAMES POWERLINES CORPORATION</v>
          </cell>
          <cell r="D2384">
            <v>-15240</v>
          </cell>
        </row>
        <row r="2385">
          <cell r="A2385" t="str">
            <v>ST. CATHARINES HYDRO UTILITY SERVICES INC.</v>
          </cell>
          <cell r="B2385" t="str">
            <v>HORIZON UTILITIES CORPORATION</v>
          </cell>
          <cell r="D2385">
            <v>-5458024</v>
          </cell>
        </row>
        <row r="2386">
          <cell r="A2386" t="str">
            <v>ST. MARY'S PUBLIC UTILITIES COMMISSION</v>
          </cell>
          <cell r="B2386" t="str">
            <v>FESTIVAL HYDRO INC.</v>
          </cell>
          <cell r="D2386">
            <v>-596990</v>
          </cell>
        </row>
        <row r="2387">
          <cell r="A2387" t="str">
            <v>ST. THOMAS ENERGY INC.</v>
          </cell>
          <cell r="B2387" t="str">
            <v>ST. THOMAS ENERGY INC.</v>
          </cell>
          <cell r="D2387">
            <v>-2157240</v>
          </cell>
        </row>
        <row r="2388">
          <cell r="A2388" t="str">
            <v>STIRLING-RAWDON PUBLIC UTILITIES COMMISSION</v>
          </cell>
          <cell r="B2388" t="str">
            <v>HYDRO ONE NETWORKS INC.</v>
          </cell>
          <cell r="D2388">
            <v>-52858</v>
          </cell>
        </row>
        <row r="2389">
          <cell r="A2389" t="str">
            <v>STONEY CREEK HYDRO-ELECTRIC COMMISSION</v>
          </cell>
          <cell r="B2389" t="str">
            <v>HORIZON UTILITIES CORPORATION</v>
          </cell>
          <cell r="D2389">
            <v>-8333522</v>
          </cell>
        </row>
        <row r="2390">
          <cell r="A2390" t="str">
            <v>STRATFORD PUBLIC UTILITY COMMISSION</v>
          </cell>
          <cell r="B2390" t="str">
            <v>FESTIVAL HYDRO INC.</v>
          </cell>
          <cell r="D2390">
            <v>-3327788</v>
          </cell>
        </row>
        <row r="2391">
          <cell r="A2391" t="str">
            <v>SUNDRIDGE HYDRO ELECTRIC SYSTEM</v>
          </cell>
          <cell r="B2391" t="str">
            <v>LAKELAND POWER DISTRIBUTION LTD.</v>
          </cell>
          <cell r="D2391">
            <v>-231738</v>
          </cell>
        </row>
        <row r="2392">
          <cell r="A2392" t="str">
            <v>TARA HYDRO-ELECTRIC SYSTEM</v>
          </cell>
          <cell r="B2392" t="str">
            <v>HYDRO ONE NETWORKS INC.</v>
          </cell>
          <cell r="D2392">
            <v>-83487</v>
          </cell>
        </row>
        <row r="2393">
          <cell r="A2393" t="str">
            <v>TAY HYDRO ELECTRIC DISTRIBUTION COMPANY INC.</v>
          </cell>
          <cell r="B2393" t="str">
            <v>NEWMARKET-TAY POWER DISTRIBUTION LTD.</v>
          </cell>
          <cell r="D2393">
            <v>-709790</v>
          </cell>
        </row>
        <row r="2394">
          <cell r="A2394" t="str">
            <v>TEESWATER HYDRO-ELECTRIC COMMISSION</v>
          </cell>
          <cell r="B2394" t="str">
            <v>WESTARIO POWER INC.</v>
          </cell>
          <cell r="D2394">
            <v>-79337</v>
          </cell>
        </row>
        <row r="2395">
          <cell r="A2395" t="str">
            <v>TERRACE BAY SUPERIOR WIRES INC.</v>
          </cell>
          <cell r="B2395" t="str">
            <v>HYDRO ONE NETWORKS INC.</v>
          </cell>
          <cell r="D2395">
            <v>-119487</v>
          </cell>
        </row>
        <row r="2396">
          <cell r="A2396" t="str">
            <v>THE HYDRO ELECTRIC COMMISSION OF THE TOWN OF CARLETON PLACE</v>
          </cell>
          <cell r="B2396" t="str">
            <v>HYDRO ONE NETWORKS INC.</v>
          </cell>
          <cell r="D2396">
            <v>-844567</v>
          </cell>
        </row>
        <row r="2397">
          <cell r="A2397" t="str">
            <v>THE HYDRO ELECTRIC COMMISSION OF THE TOWN OF SHELBURNE</v>
          </cell>
          <cell r="B2397" t="str">
            <v>HYDRO ONE NETWORKS INC.</v>
          </cell>
          <cell r="D2397">
            <v>-533277</v>
          </cell>
        </row>
        <row r="2398">
          <cell r="A2398" t="str">
            <v>THE HYDRO ELECTRIC COMMISSION OF THE TOWNSHIP OF WARWICK</v>
          </cell>
          <cell r="B2398" t="str">
            <v>BLUEWATER POWER DISTRIBUTION CORPORATION</v>
          </cell>
          <cell r="D2398">
            <v>-94645</v>
          </cell>
        </row>
        <row r="2399">
          <cell r="A2399" t="str">
            <v>THE HYDRO-ELECTRIC COMMISSION FOR THE TOWN OF EXETER</v>
          </cell>
          <cell r="B2399" t="str">
            <v>HYDRO ONE NETWORKS INC.</v>
          </cell>
          <cell r="D2399">
            <v>-440372</v>
          </cell>
        </row>
        <row r="2400">
          <cell r="A2400" t="str">
            <v>THE HYDRO-ELECTRIC COMMISSION OF THE CITY OF GLOUCESTER</v>
          </cell>
          <cell r="B2400" t="str">
            <v>HYDRO OTTAWA LIMITED</v>
          </cell>
          <cell r="D2400">
            <v>-24854010</v>
          </cell>
        </row>
        <row r="2401">
          <cell r="A2401" t="str">
            <v>THE HYDRO-ELECTRIC COMMISSION OF THE TOWN OF PENETANGUISHENE</v>
          </cell>
          <cell r="B2401" t="str">
            <v>POWERSTREAM INC.</v>
          </cell>
          <cell r="D2401">
            <v>-1083477</v>
          </cell>
        </row>
        <row r="2402">
          <cell r="A2402" t="str">
            <v>THE PUBLIC UTILITIES COMMISSION FOR THE TOWN OF BANCROFT</v>
          </cell>
          <cell r="B2402" t="str">
            <v>HYDRO ONE NETWORKS INC.</v>
          </cell>
          <cell r="D2402">
            <v>-208842</v>
          </cell>
        </row>
        <row r="2403">
          <cell r="A2403" t="str">
            <v>THE PUBLIC UTILITIES COMMISSION OF THE TOWN OF COLLINGWOOD</v>
          </cell>
          <cell r="B2403" t="str">
            <v>COLLUS POWER CORP.</v>
          </cell>
          <cell r="D2403">
            <v>-1587439</v>
          </cell>
        </row>
        <row r="2404">
          <cell r="A2404" t="str">
            <v>THE PUBLIC UTILITIES COMMISSION OF THE TOWN OF KAPUSKASING</v>
          </cell>
          <cell r="B2404" t="str">
            <v>NORTHERN ONTARIO WIRES INC.</v>
          </cell>
          <cell r="D2404">
            <v>-28714</v>
          </cell>
        </row>
        <row r="2405">
          <cell r="A2405" t="str">
            <v>THE PUBLIC UTILITIES COMMISSION OF THE TOWN OF PETROLIA</v>
          </cell>
          <cell r="B2405" t="str">
            <v>BLUEWATER POWER DISTRIBUTION CORPORATION</v>
          </cell>
          <cell r="D2405">
            <v>-464921</v>
          </cell>
        </row>
        <row r="2406">
          <cell r="A2406" t="str">
            <v>THE PUBLIC UTILITIES COMMISSION OF THE VILLAGE OF EGANVILLE</v>
          </cell>
          <cell r="B2406" t="str">
            <v>HYDRO ONE NETWORKS INC.</v>
          </cell>
          <cell r="D2406">
            <v>-94249</v>
          </cell>
        </row>
        <row r="2407">
          <cell r="A2407" t="str">
            <v>THE PUBLIC UTILITIES COMMISSION OF THE VILLAGE OF POINT EDWARD</v>
          </cell>
          <cell r="B2407" t="str">
            <v>BLUEWATER POWER DISTRIBUTION CORPORATION</v>
          </cell>
          <cell r="D2407">
            <v>-102083</v>
          </cell>
        </row>
        <row r="2408">
          <cell r="A2408" t="str">
            <v>THE VILLAGE OF OMEMEE HYDRO-ELECTRIC COMMISSION</v>
          </cell>
          <cell r="B2408" t="str">
            <v>HYDRO ONE NETWORKS INC.</v>
          </cell>
          <cell r="D2408">
            <v>-198869</v>
          </cell>
        </row>
        <row r="2409">
          <cell r="A2409" t="str">
            <v>THEDFORD HYDRO ELECTRIC COMMISSION</v>
          </cell>
          <cell r="B2409" t="str">
            <v>HYDRO ONE NETWORKS INC.</v>
          </cell>
          <cell r="D2409">
            <v>-100572</v>
          </cell>
        </row>
        <row r="2410">
          <cell r="A2410" t="str">
            <v>THESSALON HYDRO DISTRIBUTION CORPORATION</v>
          </cell>
          <cell r="B2410" t="str">
            <v>HYDRO ONE NETWORKS INC.</v>
          </cell>
          <cell r="D2410">
            <v>-5837</v>
          </cell>
        </row>
        <row r="2411">
          <cell r="A2411" t="str">
            <v>THORNDALE HYDRO ELECTRIC COMMISSION</v>
          </cell>
          <cell r="B2411" t="str">
            <v>HYDRO ONE NETWORKS INC.</v>
          </cell>
          <cell r="D2411">
            <v>-11026</v>
          </cell>
        </row>
        <row r="2412">
          <cell r="A2412" t="str">
            <v>THOROLD HYDRO CORPORATION</v>
          </cell>
          <cell r="B2412" t="str">
            <v>HYDRO ONE NETWORKS INC.</v>
          </cell>
          <cell r="D2412">
            <v>-1485861</v>
          </cell>
        </row>
        <row r="2413">
          <cell r="A2413" t="str">
            <v>THUNDER BAY HYDRO ELECTRICITY DISTRIBUTION INC.</v>
          </cell>
          <cell r="B2413" t="str">
            <v>THUNDER BAY HYDRO ELECTRICITY DISTRIBUTION INC.</v>
          </cell>
          <cell r="D2413">
            <v>-15377878</v>
          </cell>
        </row>
        <row r="2414">
          <cell r="A2414" t="str">
            <v>TILLSONBURG HYDRO INC.</v>
          </cell>
          <cell r="B2414" t="str">
            <v>TILLSONBURG HYDRO INC.</v>
          </cell>
          <cell r="D2414">
            <v>-2551154</v>
          </cell>
        </row>
        <row r="2415">
          <cell r="A2415" t="str">
            <v>TOWNSHIP OF MCGARRY HYDRO SYSTEM</v>
          </cell>
          <cell r="B2415" t="str">
            <v>HYDRO ONE NETWORKS INC.</v>
          </cell>
          <cell r="D2415">
            <v>-6273</v>
          </cell>
        </row>
        <row r="2416">
          <cell r="A2416" t="str">
            <v>TOWNSHIP OF NORTH DORCHESTER HYDRO</v>
          </cell>
          <cell r="B2416" t="str">
            <v>HYDRO ONE NETWORKS INC.</v>
          </cell>
          <cell r="D2416">
            <v>-135059</v>
          </cell>
        </row>
        <row r="2417">
          <cell r="A2417" t="str">
            <v>TWEED HYDRO ELECTRIC COMMISSION</v>
          </cell>
          <cell r="B2417" t="str">
            <v>HYDRO ONE NETWORKS INC.</v>
          </cell>
          <cell r="D2417">
            <v>-97257</v>
          </cell>
        </row>
        <row r="2418">
          <cell r="A2418" t="str">
            <v>UXBRIDGE HYDRO ELECTRIC COMMISSION</v>
          </cell>
          <cell r="B2418" t="str">
            <v>VERIDIAN CONNECTIONS INC.</v>
          </cell>
          <cell r="D2418">
            <v>-510977</v>
          </cell>
        </row>
        <row r="2419">
          <cell r="A2419" t="str">
            <v>VILLAGE OF BLOOMFIELD HYDRO SYSTEM</v>
          </cell>
          <cell r="B2419" t="str">
            <v>HYDRO ONE NETWORKS INC.</v>
          </cell>
          <cell r="D2419">
            <v>-8706</v>
          </cell>
        </row>
        <row r="2420">
          <cell r="A2420" t="str">
            <v>VILLAGE OF CARDINAL HYDRO SYSTEM</v>
          </cell>
          <cell r="B2420" t="str">
            <v>RIDEAU ST. LAWRENCE DISTRIBUTION INC.</v>
          </cell>
          <cell r="D2420">
            <v>-89444</v>
          </cell>
        </row>
        <row r="2421">
          <cell r="A2421" t="str">
            <v>VILLAGE OF CHATSWORTH HYDRO</v>
          </cell>
          <cell r="B2421" t="str">
            <v>HYDRO ONE NETWORKS INC.</v>
          </cell>
          <cell r="D2421">
            <v>-23841</v>
          </cell>
        </row>
        <row r="2422">
          <cell r="A2422" t="str">
            <v>VILLAGE OF CHESTERVILLE HYDRO SYSTEM</v>
          </cell>
          <cell r="B2422" t="str">
            <v>HYDRO ONE NETWORKS INC.</v>
          </cell>
          <cell r="D2422">
            <v>-75440</v>
          </cell>
        </row>
        <row r="2423">
          <cell r="A2423" t="str">
            <v>VILLAGE OF ERIEAU HYDRO SYSTEM</v>
          </cell>
          <cell r="B2423" t="str">
            <v>CHATHAM-KENT HYDRO INC.</v>
          </cell>
          <cell r="D2423">
            <v>-27444</v>
          </cell>
        </row>
        <row r="2424">
          <cell r="A2424" t="str">
            <v>VILLAGE OF FLESHERTON HYDRO SYSTEM</v>
          </cell>
          <cell r="B2424" t="str">
            <v>HYDRO ONE NETWORKS INC.</v>
          </cell>
          <cell r="D2424">
            <v>-128681</v>
          </cell>
        </row>
        <row r="2425">
          <cell r="A2425" t="str">
            <v>VILLAGE OF IROQUOIS HYDRO SYSTEM</v>
          </cell>
          <cell r="B2425" t="str">
            <v>RIDEAU ST. LAWRENCE DISTRIBUTION INC.</v>
          </cell>
          <cell r="D2425">
            <v>-155193</v>
          </cell>
        </row>
        <row r="2426">
          <cell r="A2426" t="str">
            <v>VILLAGE OF LUCKNOW HYDRO SYSTEM</v>
          </cell>
          <cell r="B2426" t="str">
            <v>WESTARIO POWER INC.</v>
          </cell>
          <cell r="D2426">
            <v>-113562</v>
          </cell>
        </row>
        <row r="2427">
          <cell r="A2427" t="str">
            <v>VILLAGE OF MAXVILLE HYDRO SYSTEM</v>
          </cell>
          <cell r="B2427" t="str">
            <v>HYDRO ONE NETWORKS INC.</v>
          </cell>
          <cell r="D2427">
            <v>-20718</v>
          </cell>
        </row>
        <row r="2428">
          <cell r="A2428" t="str">
            <v>WALKERTON PUBLIC UTILITIES COMMISSION</v>
          </cell>
          <cell r="B2428" t="str">
            <v>WESTARIO POWER INC.</v>
          </cell>
          <cell r="D2428">
            <v>-519281</v>
          </cell>
        </row>
        <row r="2429">
          <cell r="A2429" t="str">
            <v>WARDSVILLE HYDRO ELECTRIC COMMISSION</v>
          </cell>
          <cell r="B2429" t="str">
            <v>HYDRO ONE NETWORKS INC.</v>
          </cell>
          <cell r="D2429">
            <v>-16039</v>
          </cell>
        </row>
        <row r="2430">
          <cell r="A2430" t="str">
            <v>WARKWORTH HYDRO ELECTRIC COMMISSION</v>
          </cell>
          <cell r="B2430" t="str">
            <v>HYDRO ONE NETWORKS INC.</v>
          </cell>
          <cell r="D2430">
            <v>-71849</v>
          </cell>
        </row>
        <row r="2431">
          <cell r="A2431" t="str">
            <v>WATERLOO NORTH HYDRO INC.</v>
          </cell>
          <cell r="B2431" t="str">
            <v>WATERLOO NORTH HYDRO INC.</v>
          </cell>
          <cell r="D2431">
            <v>-12630310</v>
          </cell>
        </row>
        <row r="2432">
          <cell r="A2432" t="str">
            <v>WELLAND HYDRO-ELECTRIC SYSTEM CORP.</v>
          </cell>
          <cell r="B2432" t="str">
            <v>WELLAND HYDRO-ELECTRIC SYSTEM CORP.</v>
          </cell>
          <cell r="D2432">
            <v>-3435077</v>
          </cell>
        </row>
        <row r="2433">
          <cell r="A2433" t="str">
            <v>WELLINGTON ELECTRIC DISTRIBUTION COMPANY INC.</v>
          </cell>
          <cell r="B2433" t="str">
            <v>GUELPH HYDRO ELECTRIC SYSTEMS INC.</v>
          </cell>
          <cell r="D2433">
            <v>-150117</v>
          </cell>
        </row>
        <row r="2434">
          <cell r="A2434" t="str">
            <v>WEST LINCOLN HYDRO ELECTRIC COMMISSION</v>
          </cell>
          <cell r="B2434" t="str">
            <v>NIAGARA PENINSULA ENERGY INC.</v>
          </cell>
          <cell r="D2434">
            <v>-116115</v>
          </cell>
        </row>
        <row r="2435">
          <cell r="A2435" t="str">
            <v>WHITBY HYDRO ELECTRIC CORPORATION</v>
          </cell>
          <cell r="B2435" t="str">
            <v>WHITBY HYDRO ELECTRIC CORPORATION</v>
          </cell>
          <cell r="D2435">
            <v>-23385955</v>
          </cell>
        </row>
        <row r="2436">
          <cell r="A2436" t="str">
            <v>WHITCHURCH STOUFFVILLE HYDRO ELECTRIC COMMISSION</v>
          </cell>
          <cell r="B2436" t="str">
            <v>HYDRO ONE NETWORKS INC.</v>
          </cell>
          <cell r="D2436">
            <v>-2562244</v>
          </cell>
        </row>
        <row r="2437">
          <cell r="A2437" t="str">
            <v>WILLIAMSBURG HYDRO-ELECTRIC SYSTEM</v>
          </cell>
          <cell r="B2437" t="str">
            <v>RIDEAU ST. LAWRENCE DISTRIBUTION INC.</v>
          </cell>
          <cell r="D2437">
            <v>-27463</v>
          </cell>
        </row>
        <row r="2438">
          <cell r="A2438" t="str">
            <v>WINCHESTER HYDRO COMMISSION</v>
          </cell>
          <cell r="B2438" t="str">
            <v>HYDRO ONE NETWORKS INC.</v>
          </cell>
          <cell r="D2438">
            <v>-170526</v>
          </cell>
        </row>
        <row r="2439">
          <cell r="A2439" t="str">
            <v>WINDSOR UTILITIES COMMISSION</v>
          </cell>
          <cell r="B2439" t="str">
            <v>ENWIN UTILITIES LTD.</v>
          </cell>
          <cell r="D2439">
            <v>-8341412</v>
          </cell>
        </row>
        <row r="2440">
          <cell r="A2440" t="str">
            <v>WINGHAM PUBLIC UTILITIES COMMISSION</v>
          </cell>
          <cell r="B2440" t="str">
            <v>WESTARIO POWER INC.</v>
          </cell>
          <cell r="D2440">
            <v>-290937</v>
          </cell>
        </row>
        <row r="2441">
          <cell r="A2441" t="str">
            <v>WOODSTOCK HYDRO SERVICES INC.</v>
          </cell>
          <cell r="B2441" t="str">
            <v>WOODSTOCK HYDRO SERVICES INC.</v>
          </cell>
          <cell r="D2441">
            <v>-1734998</v>
          </cell>
        </row>
        <row r="2442">
          <cell r="A2442" t="str">
            <v>WOODVILLE HYDRO-ELECTRIC SYSTEM</v>
          </cell>
          <cell r="B2442" t="str">
            <v>HYDRO ONE NETWORKS INC.</v>
          </cell>
          <cell r="D2442">
            <v>-54081</v>
          </cell>
        </row>
        <row r="2443">
          <cell r="A2443" t="str">
            <v>WYOMING HYDRO ELECTRIC COMMISSION</v>
          </cell>
          <cell r="B2443" t="str">
            <v>HYDRO ONE NETWORKS INC.</v>
          </cell>
          <cell r="D2443">
            <v>-88792</v>
          </cell>
        </row>
        <row r="2444">
          <cell r="A2444" t="str">
            <v>ZORRA ELECTRIC SUPPLY AUTHORITY</v>
          </cell>
          <cell r="B2444" t="str">
            <v>ERIE THAMES POWERLINES CORPORATION</v>
          </cell>
          <cell r="D2444">
            <v>-124336</v>
          </cell>
        </row>
        <row r="2445">
          <cell r="A2445" t="str">
            <v>ZURICH HYDRO ELECTRIC COMMISSION</v>
          </cell>
          <cell r="B2445" t="str">
            <v>FESTIVAL HYDRO INC.</v>
          </cell>
          <cell r="D2445">
            <v>-50100</v>
          </cell>
        </row>
        <row r="2450">
          <cell r="A2450" t="str">
            <v>AILSA CRAIG HYDRO ELECTRIC SYSTEM</v>
          </cell>
          <cell r="B2450" t="str">
            <v>HYDRO ONE NETWORKS INC.</v>
          </cell>
          <cell r="D2450">
            <v>-76232</v>
          </cell>
        </row>
        <row r="2451">
          <cell r="A2451" t="str">
            <v>AJAX HYDRO-ELECTRIC COMMISSION</v>
          </cell>
          <cell r="B2451" t="str">
            <v>VERIDIAN CONNECTIONS INC.</v>
          </cell>
          <cell r="D2451">
            <v>-17463711</v>
          </cell>
        </row>
        <row r="2452">
          <cell r="A2452" t="str">
            <v>ALVINSTON PUBLIC UTILITIES COMMISSION</v>
          </cell>
          <cell r="B2452" t="str">
            <v>BLUEWATER POWER DISTRIBUTION CORPORATION</v>
          </cell>
          <cell r="D2452">
            <v>-40396</v>
          </cell>
        </row>
        <row r="2453">
          <cell r="A2453" t="str">
            <v>ANCASTER HYDRO-ELECTRIC COMMISSION</v>
          </cell>
          <cell r="B2453" t="str">
            <v>HORIZON UTILITIES CORPORATION</v>
          </cell>
          <cell r="D2453">
            <v>-974689</v>
          </cell>
        </row>
        <row r="2454">
          <cell r="A2454" t="str">
            <v>ARKONA HYDRO ELECTRIC COMMISSION</v>
          </cell>
          <cell r="B2454" t="str">
            <v>HYDRO ONE NETWORKS INC.</v>
          </cell>
          <cell r="D2454">
            <v>-53496</v>
          </cell>
        </row>
        <row r="2455">
          <cell r="A2455" t="str">
            <v>ARNPRIOR HYDRO ELECTRIC COMMISSION</v>
          </cell>
          <cell r="B2455" t="str">
            <v>HYDRO ONE NETWORKS INC.</v>
          </cell>
          <cell r="D2455">
            <v>-1171606</v>
          </cell>
        </row>
        <row r="2456">
          <cell r="A2456" t="str">
            <v>ASPHODEL-NORWOOD DISTRIBUTION INCORPORATED</v>
          </cell>
          <cell r="B2456" t="str">
            <v>PETERBOROUGH DISTRIBUTION INCORPORATED</v>
          </cell>
          <cell r="D2456">
            <v>-62092</v>
          </cell>
        </row>
        <row r="2457">
          <cell r="A2457" t="str">
            <v>ATIKOKAN HYDRO INC.</v>
          </cell>
          <cell r="B2457" t="str">
            <v>ATIKOKAN HYDRO INC.</v>
          </cell>
          <cell r="D2457">
            <v>-296693</v>
          </cell>
        </row>
        <row r="2458">
          <cell r="A2458" t="str">
            <v>AURORA HYDRO CONNECTIONS LIMITED</v>
          </cell>
          <cell r="B2458" t="str">
            <v>POWERSTREAM INC.</v>
          </cell>
          <cell r="D2458">
            <v>-13611099</v>
          </cell>
        </row>
        <row r="2459">
          <cell r="A2459" t="str">
            <v>AYLMER PUBLIC UTILITIES COMMISSION</v>
          </cell>
          <cell r="B2459" t="str">
            <v>ERIE THAMES POWERLINES CORPORATION</v>
          </cell>
          <cell r="D2459">
            <v>-685655</v>
          </cell>
        </row>
        <row r="2460">
          <cell r="A2460" t="str">
            <v>BATH HYDRO</v>
          </cell>
          <cell r="B2460" t="str">
            <v>HYDRO ONE NETWORKS INC.</v>
          </cell>
          <cell r="D2460">
            <v>-385074</v>
          </cell>
        </row>
        <row r="2461">
          <cell r="A2461" t="str">
            <v>BEACHBURG HYDRO</v>
          </cell>
          <cell r="B2461" t="str">
            <v>OTTAWA RIVER POWER CORPORATION</v>
          </cell>
          <cell r="D2461">
            <v>-72922</v>
          </cell>
        </row>
        <row r="2462">
          <cell r="A2462" t="str">
            <v>BELLEVILLE ELECTRIC CORPORATION</v>
          </cell>
          <cell r="B2462" t="str">
            <v>VERIDIAN CONNECTIONS INC.</v>
          </cell>
          <cell r="D2462">
            <v>-1477065</v>
          </cell>
        </row>
        <row r="2463">
          <cell r="A2463" t="str">
            <v>BLANDFORD-BLENHEIM PUBLIC UTILITIES COMMISSION</v>
          </cell>
          <cell r="B2463" t="str">
            <v>HYDRO ONE NETWORKS INC.</v>
          </cell>
          <cell r="D2463">
            <v>-187580</v>
          </cell>
        </row>
        <row r="2464">
          <cell r="A2464" t="str">
            <v>BLUE MOUNTAINS HYDRO SERVICES COMPANY INC.</v>
          </cell>
          <cell r="B2464" t="str">
            <v>COLLUS POWER CORP.</v>
          </cell>
          <cell r="D2464">
            <v>-388453</v>
          </cell>
        </row>
        <row r="2465">
          <cell r="A2465" t="str">
            <v>BLYTH HYDRO ELECTRIC COMMISSION</v>
          </cell>
          <cell r="B2465" t="str">
            <v>HYDRO ONE NETWORKS INC.</v>
          </cell>
          <cell r="D2465">
            <v>-118013</v>
          </cell>
        </row>
        <row r="2466">
          <cell r="A2466" t="str">
            <v>BOARD OF LIGHT &amp; HEAT COMM. OF THE CITY OF GUELPH</v>
          </cell>
          <cell r="B2466" t="str">
            <v>GUELPH HYDRO ELECTRIC SYSTEMS INC.</v>
          </cell>
          <cell r="D2466">
            <v>-22572850</v>
          </cell>
        </row>
        <row r="2467">
          <cell r="A2467" t="str">
            <v>BOBCAYGEON HYDRO ELECTRIC COMMISSION</v>
          </cell>
          <cell r="B2467" t="str">
            <v>HYDRO ONE NETWORKS INC.</v>
          </cell>
          <cell r="D2467">
            <v>-1014797</v>
          </cell>
        </row>
        <row r="2468">
          <cell r="A2468" t="str">
            <v>BRADFORD WEST GWILLIMBURY PUBLIC UTILITIES COMMISSION</v>
          </cell>
          <cell r="B2468" t="str">
            <v>POWERSTREAM INC.</v>
          </cell>
          <cell r="D2468">
            <v>-2683791</v>
          </cell>
        </row>
        <row r="2469">
          <cell r="A2469" t="str">
            <v>BRIGHTON DISTRIBUTION INC.</v>
          </cell>
          <cell r="B2469" t="str">
            <v>HYDRO ONE NETWORKS INC.</v>
          </cell>
          <cell r="D2469">
            <v>-209479</v>
          </cell>
        </row>
        <row r="2470">
          <cell r="A2470" t="str">
            <v>BROCK HYDRO-ELECTRIC COMMISSION</v>
          </cell>
          <cell r="B2470" t="str">
            <v>VERIDIAN CONNECTIONS INC.</v>
          </cell>
          <cell r="D2470">
            <v>-190459</v>
          </cell>
        </row>
        <row r="2471">
          <cell r="A2471" t="str">
            <v>BROCKVILLE UTILITIES INCORPORATED</v>
          </cell>
          <cell r="B2471" t="str">
            <v>HYDRO ONE NETWORKS INC.</v>
          </cell>
          <cell r="D2471">
            <v>-1093206</v>
          </cell>
        </row>
        <row r="2472">
          <cell r="A2472" t="str">
            <v>BRUSSELS PUBLIC UTILITIES COMMISSION</v>
          </cell>
          <cell r="B2472" t="str">
            <v>FESTIVAL HYDRO INC.</v>
          </cell>
          <cell r="D2472">
            <v>-75895</v>
          </cell>
        </row>
        <row r="2473">
          <cell r="A2473" t="str">
            <v>BURK'S FALLS HYDRO ELECTRIC COMMISSION</v>
          </cell>
          <cell r="B2473" t="str">
            <v>LAKELAND POWER DISTRIBUTION LTD.</v>
          </cell>
          <cell r="D2473">
            <v>-101545</v>
          </cell>
        </row>
        <row r="2474">
          <cell r="A2474" t="str">
            <v>BURLINGTON HYDRO INC.</v>
          </cell>
          <cell r="B2474" t="str">
            <v>BURLINGTON HYDRO INC.</v>
          </cell>
          <cell r="D2474">
            <v>-24902845</v>
          </cell>
        </row>
        <row r="2475">
          <cell r="A2475" t="str">
            <v>CALEDON HYDRO CORPORATION</v>
          </cell>
          <cell r="B2475" t="str">
            <v>HYDRO ONE NETWORKS INC.</v>
          </cell>
          <cell r="D2475">
            <v>-1671329</v>
          </cell>
        </row>
        <row r="2476">
          <cell r="A2476" t="str">
            <v>CAMBRIDGE AND NORTH DUMFRIES HYDRO INC.</v>
          </cell>
          <cell r="B2476" t="str">
            <v>CAMBRIDGE AND NORTH DUMFRIES HYDRO INC.</v>
          </cell>
          <cell r="D2476">
            <v>-27999263</v>
          </cell>
        </row>
        <row r="2477">
          <cell r="A2477" t="str">
            <v>CAPREOL HYDRO ELECTRIC COMMISSION</v>
          </cell>
          <cell r="B2477" t="str">
            <v>GREATER SUDBURY HYDRO INC.</v>
          </cell>
          <cell r="D2477">
            <v>-423058</v>
          </cell>
        </row>
        <row r="2478">
          <cell r="A2478" t="str">
            <v>CASSELMAN HYDRO INC.</v>
          </cell>
          <cell r="B2478" t="str">
            <v>HYDRO OTTAWA LIMITED</v>
          </cell>
          <cell r="D2478">
            <v>-591060</v>
          </cell>
        </row>
        <row r="2479">
          <cell r="A2479" t="str">
            <v>CAVAN-MILLBROOK-NORTH MONAGHAN PUBLIC UTILITIES COMMISSION</v>
          </cell>
          <cell r="B2479" t="str">
            <v>HYDRO ONE NETWORKS INC.</v>
          </cell>
          <cell r="D2479">
            <v>-203756</v>
          </cell>
        </row>
        <row r="2480">
          <cell r="A2480" t="str">
            <v>CENTRE HASTINGS HYDRO ELECTRIC COMMISSION</v>
          </cell>
          <cell r="B2480" t="str">
            <v>HYDRO ONE NETWORKS INC.</v>
          </cell>
          <cell r="D2480">
            <v>-71400</v>
          </cell>
        </row>
        <row r="2481">
          <cell r="A2481" t="str">
            <v>CHALK RIVER HYDRO</v>
          </cell>
          <cell r="B2481" t="str">
            <v>HYDRO ONE NETWORKS INC.</v>
          </cell>
          <cell r="D2481">
            <v>-104885</v>
          </cell>
        </row>
        <row r="2482">
          <cell r="A2482" t="str">
            <v>CHAPLEAU PUBLIC UTILITIES CORPORATION</v>
          </cell>
          <cell r="B2482" t="str">
            <v>CHAPLEAU PUBLIC UTILITIES CORPORATION</v>
          </cell>
          <cell r="D2482">
            <v>-59475</v>
          </cell>
        </row>
        <row r="2483">
          <cell r="A2483" t="str">
            <v>CITY OF DRYDEN HYDRO ELECTRIC COMMISSION</v>
          </cell>
          <cell r="B2483" t="str">
            <v>HYDRO ONE NETWORKS INC.</v>
          </cell>
          <cell r="D2483">
            <v>-692036</v>
          </cell>
        </row>
        <row r="2484">
          <cell r="A2484" t="str">
            <v>CLARINGTON HYDRO-ELECTRIC COMMISSION</v>
          </cell>
          <cell r="B2484" t="str">
            <v>VERIDIAN CONNECTIONS INC.</v>
          </cell>
          <cell r="D2484">
            <v>-6101471</v>
          </cell>
        </row>
        <row r="2485">
          <cell r="A2485" t="str">
            <v>CLEARVIEW HYDRO ELECTRIC COMMISSION</v>
          </cell>
          <cell r="B2485" t="str">
            <v>COLLUS POWER CORP.</v>
          </cell>
          <cell r="D2485">
            <v>-251571</v>
          </cell>
        </row>
        <row r="2486">
          <cell r="A2486" t="str">
            <v>CLINTON POWER CORPORATION</v>
          </cell>
          <cell r="B2486" t="str">
            <v>ERIE THAMES POWERLINES CORPORATION</v>
          </cell>
          <cell r="D2486">
            <v>-90288</v>
          </cell>
        </row>
        <row r="2487">
          <cell r="A2487" t="str">
            <v>COBDEN HYDRO</v>
          </cell>
          <cell r="B2487" t="str">
            <v>HYDRO ONE NETWORKS INC.</v>
          </cell>
          <cell r="D2487">
            <v>-231265</v>
          </cell>
        </row>
        <row r="2488">
          <cell r="A2488" t="str">
            <v>COLBORNE PUBLIC UTILITIES COMMISSION</v>
          </cell>
          <cell r="B2488" t="str">
            <v>LAKEFRONT UTILITIES INC.</v>
          </cell>
          <cell r="D2488">
            <v>-72121</v>
          </cell>
        </row>
        <row r="2489">
          <cell r="A2489" t="str">
            <v>COTTAM HYDRO-ELECTRIC SYSTEM</v>
          </cell>
          <cell r="B2489" t="str">
            <v>E.L.K. ENERGY INC.</v>
          </cell>
          <cell r="D2489">
            <v>-627052</v>
          </cell>
        </row>
        <row r="2490">
          <cell r="A2490" t="str">
            <v>DASHWOOD HYDRO-ELECTRIC SYSTEM</v>
          </cell>
          <cell r="B2490" t="str">
            <v>FESTIVAL HYDRO INC.</v>
          </cell>
          <cell r="D2490">
            <v>-6080</v>
          </cell>
        </row>
        <row r="2491">
          <cell r="A2491" t="str">
            <v>DEEP RIVER HYDRO</v>
          </cell>
          <cell r="B2491" t="str">
            <v>HYDRO ONE NETWORKS INC.</v>
          </cell>
          <cell r="D2491">
            <v>-581086</v>
          </cell>
        </row>
        <row r="2492">
          <cell r="A2492" t="str">
            <v>DELHI HYDRO-ELECTRIC COMMISSION</v>
          </cell>
          <cell r="B2492" t="str">
            <v>NORFOLK POWER DISTRIBUTION INC.</v>
          </cell>
          <cell r="D2492">
            <v>-62683</v>
          </cell>
        </row>
        <row r="2493">
          <cell r="A2493" t="str">
            <v>DESERONTO PUBLIC UTILITIES COMMISSION</v>
          </cell>
          <cell r="B2493" t="str">
            <v>HYDRO ONE NETWORKS INC.</v>
          </cell>
          <cell r="D2493">
            <v>-108785</v>
          </cell>
        </row>
        <row r="2494">
          <cell r="A2494" t="str">
            <v>DRESDEN UTILITIES COMMISSION</v>
          </cell>
          <cell r="B2494" t="str">
            <v>CHATHAM-KENT HYDRO INC.</v>
          </cell>
          <cell r="D2494">
            <v>-110680</v>
          </cell>
        </row>
        <row r="2495">
          <cell r="A2495" t="str">
            <v>DUNDALK HYDRO ELECTRIC SYSTEM</v>
          </cell>
          <cell r="B2495" t="str">
            <v>HYDRO ONE NETWORKS INC.</v>
          </cell>
          <cell r="D2495">
            <v>-162571</v>
          </cell>
        </row>
        <row r="2496">
          <cell r="A2496" t="str">
            <v>DUNDAS HYDRO-ELECTRIC COMMISSION</v>
          </cell>
          <cell r="B2496" t="str">
            <v>HORIZON UTILITIES CORPORATION</v>
          </cell>
          <cell r="D2496">
            <v>-3611724</v>
          </cell>
        </row>
        <row r="2497">
          <cell r="A2497" t="str">
            <v>DUNNVILLE HYDRO ELECTRIC COMMISSION</v>
          </cell>
          <cell r="B2497" t="str">
            <v>HALDIMAND COUNTY HYDRO INC.</v>
          </cell>
          <cell r="D2497">
            <v>-445243</v>
          </cell>
        </row>
        <row r="2498">
          <cell r="A2498" t="str">
            <v>DURHAM HYDRO ELECTRIC COMMISSION</v>
          </cell>
          <cell r="B2498" t="str">
            <v>HYDRO ONE NETWORKS INC.</v>
          </cell>
          <cell r="D2498">
            <v>-73640</v>
          </cell>
        </row>
        <row r="2499">
          <cell r="A2499" t="str">
            <v>DUTTON HYDRO LIMITED</v>
          </cell>
          <cell r="B2499" t="str">
            <v>MIDDLESEX POWER DISTRIBUTION CORPORATION</v>
          </cell>
          <cell r="D2499">
            <v>-69053</v>
          </cell>
        </row>
        <row r="2500">
          <cell r="A2500" t="str">
            <v>EAST ZORRA-TAVISTOCK PUBLIC UTILITY COMMISSION</v>
          </cell>
          <cell r="B2500" t="str">
            <v>ERIE THAMES POWERLINES CORPORATION</v>
          </cell>
          <cell r="D2500">
            <v>-353905</v>
          </cell>
        </row>
        <row r="2501">
          <cell r="A2501" t="str">
            <v>ELMWOOD HYDRO-ELECTRIC SYSTEM</v>
          </cell>
          <cell r="B2501" t="str">
            <v>WESTARIO POWER INC.</v>
          </cell>
          <cell r="D2501">
            <v>-7042</v>
          </cell>
        </row>
        <row r="2502">
          <cell r="A2502" t="str">
            <v>EMBRUN COOPERATIVE HYDRO INC.</v>
          </cell>
          <cell r="B2502" t="str">
            <v>COOPERATIVE HYDRO EMBRUN INC.</v>
          </cell>
          <cell r="D2502">
            <v>-488326</v>
          </cell>
        </row>
        <row r="2503">
          <cell r="A2503" t="str">
            <v>ERIN HYDRO ELECTRIC COMMISSION</v>
          </cell>
          <cell r="B2503" t="str">
            <v>HYDRO ONE NETWORKS INC.</v>
          </cell>
          <cell r="D2503">
            <v>-958799</v>
          </cell>
        </row>
        <row r="2504">
          <cell r="A2504" t="str">
            <v>ESSEX HYDRO-ELECTRIC COMMISSION</v>
          </cell>
          <cell r="B2504" t="str">
            <v>E.L.K. ENERGY INC.</v>
          </cell>
          <cell r="D2504">
            <v>-793928</v>
          </cell>
        </row>
        <row r="2505">
          <cell r="A2505" t="str">
            <v>FENELON FALLS BOARD OF WATER, LIGHT AND POWER COMMISSIONERS</v>
          </cell>
          <cell r="B2505" t="str">
            <v>HYDRO ONE NETWORKS INC.</v>
          </cell>
          <cell r="D2505">
            <v>-116426</v>
          </cell>
        </row>
        <row r="2506">
          <cell r="A2506" t="str">
            <v>FLAMBOROUGH HYDRO ELECTRIC COMMISSION</v>
          </cell>
          <cell r="B2506" t="str">
            <v>HORIZON UTILITIES CORPORATION</v>
          </cell>
          <cell r="D2506">
            <v>-631177</v>
          </cell>
        </row>
        <row r="2507">
          <cell r="A2507" t="str">
            <v>FOREST PUBLIC UTILITIES COMMISSION</v>
          </cell>
          <cell r="B2507" t="str">
            <v>HYDRO ONE NETWORKS INC.</v>
          </cell>
          <cell r="D2507">
            <v>-238467</v>
          </cell>
        </row>
        <row r="2508">
          <cell r="A2508" t="str">
            <v>FORT FRANCES POWER CORPORATION</v>
          </cell>
          <cell r="B2508" t="str">
            <v>FORT FRANCES POWER CORPORATION</v>
          </cell>
          <cell r="D2508">
            <v>-301349</v>
          </cell>
        </row>
        <row r="2509">
          <cell r="A2509" t="str">
            <v>GEORGINA HYDRO ELECTRIC COMMISSION</v>
          </cell>
          <cell r="B2509" t="str">
            <v>HYDRO ONE NETWORKS INC.</v>
          </cell>
          <cell r="D2509">
            <v>-519344</v>
          </cell>
        </row>
        <row r="2510">
          <cell r="A2510" t="str">
            <v>GLENCOE PUBLIC UTILITIES COMMISSION</v>
          </cell>
          <cell r="B2510" t="str">
            <v>HYDRO ONE NETWORKS INC.</v>
          </cell>
          <cell r="D2510">
            <v>-151950</v>
          </cell>
        </row>
        <row r="2511">
          <cell r="A2511" t="str">
            <v>GOULBOURN HYDRO ELECTRIC COMMISSION</v>
          </cell>
          <cell r="B2511" t="str">
            <v>HYDRO OTTAWA LIMITED</v>
          </cell>
          <cell r="D2511">
            <v>-578086</v>
          </cell>
        </row>
        <row r="2512">
          <cell r="A2512" t="str">
            <v>GRAND BEND PUBLIC UTILITIES COMMISSION</v>
          </cell>
          <cell r="B2512" t="str">
            <v>HYDRO ONE NETWORKS INC.</v>
          </cell>
          <cell r="D2512">
            <v>-465545</v>
          </cell>
        </row>
        <row r="2513">
          <cell r="A2513" t="str">
            <v>GRAND VALLEY ENERGY INC.</v>
          </cell>
          <cell r="B2513" t="str">
            <v>ORANGEVILLE HYDRO LIMITED</v>
          </cell>
          <cell r="D2513">
            <v>-439949</v>
          </cell>
        </row>
        <row r="2514">
          <cell r="A2514" t="str">
            <v>GRAVENHURST HYDRO ELECTRIC INC.</v>
          </cell>
          <cell r="B2514" t="str">
            <v>VERIDIAN CONNECTIONS INC.</v>
          </cell>
          <cell r="D2514">
            <v>-483787</v>
          </cell>
        </row>
        <row r="2515">
          <cell r="A2515" t="str">
            <v>GRIMSBY POWER INCORPORATED</v>
          </cell>
          <cell r="B2515" t="str">
            <v>GRIMSBY POWER INCORPORATED</v>
          </cell>
          <cell r="D2515">
            <v>-4809522</v>
          </cell>
        </row>
        <row r="2516">
          <cell r="A2516" t="str">
            <v>GUELPH/ERAMOSA HYDRO-ELECTRIC COMMISSION</v>
          </cell>
          <cell r="B2516" t="str">
            <v>GUELPH HYDRO ELECTRIC SYSTEMS INC.</v>
          </cell>
          <cell r="D2516">
            <v>-887451</v>
          </cell>
        </row>
        <row r="2517">
          <cell r="A2517" t="str">
            <v>HALDIMAND HYDRO-ELECTRIC COMMISSION</v>
          </cell>
          <cell r="B2517" t="str">
            <v>HALDIMAND COUNTY HYDRO INC.</v>
          </cell>
          <cell r="D2517">
            <v>-507544</v>
          </cell>
        </row>
        <row r="2518">
          <cell r="A2518" t="str">
            <v>HALTON HILLS HYDRO INC.</v>
          </cell>
          <cell r="B2518" t="str">
            <v>HALTON HILLS HYDRO INC.</v>
          </cell>
          <cell r="D2518">
            <v>-5023623</v>
          </cell>
        </row>
        <row r="2519">
          <cell r="A2519" t="str">
            <v>HAMILTON HYDRO INC.</v>
          </cell>
          <cell r="B2519" t="str">
            <v>HORIZON UTILITIES CORPORATION</v>
          </cell>
          <cell r="D2519">
            <v>-7031831</v>
          </cell>
        </row>
        <row r="2520">
          <cell r="A2520" t="str">
            <v>HANOVER ELECTRIC SERVICES INC.</v>
          </cell>
          <cell r="B2520" t="str">
            <v>WESTARIO POWER INC.</v>
          </cell>
          <cell r="D2520">
            <v>-480012</v>
          </cell>
        </row>
        <row r="2521">
          <cell r="A2521" t="str">
            <v>HASTINGS PUBLIC UTILITIES</v>
          </cell>
          <cell r="B2521" t="str">
            <v>HYDRO ONE NETWORKS INC.</v>
          </cell>
          <cell r="D2521">
            <v>-51313</v>
          </cell>
        </row>
        <row r="2522">
          <cell r="A2522" t="str">
            <v>HAVELOCK-BELMONT-METHUEN HYDRO ELECTRIC COMMISSION</v>
          </cell>
          <cell r="B2522" t="str">
            <v>HYDRO ONE NETWORKS INC.</v>
          </cell>
          <cell r="D2522">
            <v>-46025</v>
          </cell>
        </row>
        <row r="2523">
          <cell r="A2523" t="str">
            <v>HEARST POWER DISTRIBUTION COMPANY LIMITED</v>
          </cell>
          <cell r="B2523" t="str">
            <v>HEARST POWER DISTRIBUTION COMPANY LIMITED</v>
          </cell>
          <cell r="D2523">
            <v>-206641</v>
          </cell>
        </row>
        <row r="2524">
          <cell r="A2524" t="str">
            <v>HEC OF THE TOWNSHIP OF ALFRED - PLANTAGENET</v>
          </cell>
          <cell r="B2524" t="str">
            <v>HYDRO 2000 INC.</v>
          </cell>
          <cell r="D2524">
            <v>-127762</v>
          </cell>
        </row>
        <row r="2525">
          <cell r="A2525" t="str">
            <v>HENSALL PUBLIC UTILITIES COMMISSION</v>
          </cell>
          <cell r="B2525" t="str">
            <v>FESTIVAL HYDRO INC.</v>
          </cell>
          <cell r="D2525">
            <v>-53777</v>
          </cell>
        </row>
        <row r="2526">
          <cell r="A2526" t="str">
            <v>HOLSTEIN HYDRO ELECTRIC SYSTEM</v>
          </cell>
          <cell r="B2526" t="str">
            <v>WELLINGTON NORTH POWER INC.</v>
          </cell>
          <cell r="D2526">
            <v>-11616</v>
          </cell>
        </row>
        <row r="2527">
          <cell r="A2527" t="str">
            <v>HUNTSVILLE PUBLIC UTILITIES COMMISSION</v>
          </cell>
          <cell r="B2527" t="str">
            <v>LAKELAND POWER DISTRIBUTION LTD.</v>
          </cell>
          <cell r="D2527">
            <v>-434121</v>
          </cell>
        </row>
        <row r="2528">
          <cell r="A2528" t="str">
            <v>HYDRO ELECTRIC COMMISSION OF THE CORPORATION OF THE TOWNSHIP OF MIDDLESEX CENTRE</v>
          </cell>
          <cell r="B2528" t="str">
            <v>HYDRO ONE NETWORKS INC.</v>
          </cell>
          <cell r="D2528">
            <v>-279993</v>
          </cell>
        </row>
        <row r="2529">
          <cell r="A2529" t="str">
            <v>HYDRO ELECTRIC COMMISSION OF THE TOWN OF LEAMINGTON</v>
          </cell>
          <cell r="B2529" t="str">
            <v>ESSEX POWERLINES CORPORATION</v>
          </cell>
          <cell r="D2529">
            <v>-2220610</v>
          </cell>
        </row>
        <row r="2530">
          <cell r="A2530" t="str">
            <v>HYDRO ELECTRIC COMMISSION OF THE TOWNSHIP OF SPRINGWATER</v>
          </cell>
          <cell r="B2530" t="str">
            <v>HYDRO ONE NETWORKS INC.</v>
          </cell>
          <cell r="D2530">
            <v>-157903</v>
          </cell>
        </row>
        <row r="2531">
          <cell r="A2531" t="str">
            <v>HYDRO HAWKESBURY INC.</v>
          </cell>
          <cell r="B2531" t="str">
            <v>HYDRO HAWKESBURY INC.</v>
          </cell>
          <cell r="D2531">
            <v>-654859</v>
          </cell>
        </row>
        <row r="2532">
          <cell r="A2532" t="str">
            <v>HYDRO MISSISSAUGA CORPORATION</v>
          </cell>
          <cell r="B2532" t="str">
            <v>ENERSOURCE HYDRO MISSISSAUGA INC.</v>
          </cell>
          <cell r="D2532">
            <v>-211426595</v>
          </cell>
        </row>
        <row r="2533">
          <cell r="A2533" t="str">
            <v>HYDRO ONE BRAMPTON NETWORKS INC.</v>
          </cell>
          <cell r="B2533" t="str">
            <v>HYDRO ONE BRAMPTON NETWORKS INC.</v>
          </cell>
          <cell r="D2533">
            <v>-70428446</v>
          </cell>
        </row>
        <row r="2534">
          <cell r="A2534" t="str">
            <v>HYDRO OTTAWA LIMITED</v>
          </cell>
          <cell r="B2534" t="str">
            <v>HYDRO OTTAWA LIMITED</v>
          </cell>
          <cell r="D2534">
            <v>-38220563</v>
          </cell>
        </row>
        <row r="2535">
          <cell r="A2535" t="str">
            <v>HYDRO VAUGHAN DISTRIBUTION INC.</v>
          </cell>
          <cell r="B2535" t="str">
            <v>POWERSTREAM INC.</v>
          </cell>
          <cell r="D2535">
            <v>-87209685</v>
          </cell>
        </row>
        <row r="2536">
          <cell r="A2536" t="str">
            <v>HYDRO-ELECTRIC COMMISSION FOR THE TOWN OF AMHERSTBURG</v>
          </cell>
          <cell r="B2536" t="str">
            <v>ESSEX POWERLINES CORPORATION</v>
          </cell>
          <cell r="D2536">
            <v>-839038</v>
          </cell>
        </row>
        <row r="2537">
          <cell r="A2537" t="str">
            <v>HYDRO-ELECTRIC COMMISSION OF SOUTH DUMFRIES</v>
          </cell>
          <cell r="B2537" t="str">
            <v>BRANT COUNTY POWER INC.</v>
          </cell>
          <cell r="D2537">
            <v>-1339960</v>
          </cell>
        </row>
        <row r="2538">
          <cell r="A2538" t="str">
            <v>HYDRO-ELECTRIC COMMISSION OF THE CITY OF BRANTFORD</v>
          </cell>
          <cell r="B2538" t="str">
            <v>BRANTFORD POWER INC.</v>
          </cell>
          <cell r="D2538">
            <v>-6136637</v>
          </cell>
        </row>
        <row r="2539">
          <cell r="A2539" t="str">
            <v>HYDRO-ELECTRIC COMMISSION OF THE CITY OF PEMBROKE</v>
          </cell>
          <cell r="B2539" t="str">
            <v>OTTAWA RIVER POWER CORPORATION</v>
          </cell>
          <cell r="D2539">
            <v>-1843533</v>
          </cell>
        </row>
        <row r="2540">
          <cell r="A2540" t="str">
            <v>HYDRO-ELECTRIC COMMISSION OF THE CITY OF SARNIA</v>
          </cell>
          <cell r="B2540" t="str">
            <v>BLUEWATER POWER DISTRIBUTION CORPORATION</v>
          </cell>
          <cell r="D2540">
            <v>-1677753</v>
          </cell>
        </row>
        <row r="2541">
          <cell r="A2541" t="str">
            <v>HYDRO-ELECTRIC COMMISSION OF THE CITY OF TORONTO - EAST YORK OFFICE</v>
          </cell>
          <cell r="B2541" t="str">
            <v>TORONTO HYDRO-ELECTRIC SYSTEM LIMITED</v>
          </cell>
          <cell r="D2541">
            <v>-1161504</v>
          </cell>
        </row>
        <row r="2542">
          <cell r="A2542" t="str">
            <v>HYDRO-ELECTRIC COMMISSION OF THE CITY OF TORONTO - ETOBICOKE OFFICE</v>
          </cell>
          <cell r="B2542" t="str">
            <v>TORONTO HYDRO-ELECTRIC SYSTEM LIMITED</v>
          </cell>
          <cell r="D2542">
            <v>-17024926</v>
          </cell>
        </row>
        <row r="2543">
          <cell r="A2543" t="str">
            <v>HYDRO-ELECTRIC COMMISSION OF THE CITY OF TORONTO - NORTH YORK OFFICE</v>
          </cell>
          <cell r="B2543" t="str">
            <v>TORONTO HYDRO-ELECTRIC SYSTEM LIMITED</v>
          </cell>
          <cell r="D2543">
            <v>-13859585</v>
          </cell>
        </row>
        <row r="2544">
          <cell r="A2544" t="str">
            <v>HYDRO-ELECTRIC COMMISSION OF THE CITY OF TORONTO - SCARBOROUGH OFFICE</v>
          </cell>
          <cell r="B2544" t="str">
            <v>TORONTO HYDRO-ELECTRIC SYSTEM LIMITED</v>
          </cell>
          <cell r="D2544">
            <v>-45210315</v>
          </cell>
        </row>
        <row r="2545">
          <cell r="A2545" t="str">
            <v>HYDRO-ELECTRIC COMMISSION OF THE CITY OF TORONTO - TORONTO OFFICE</v>
          </cell>
          <cell r="B2545" t="str">
            <v>TORONTO HYDRO-ELECTRIC SYSTEM LIMITED</v>
          </cell>
          <cell r="D2545">
            <v>-16694536</v>
          </cell>
        </row>
        <row r="2546">
          <cell r="A2546" t="str">
            <v>HYDRO-ELECTRIC COMMISSION OF THE CITY OF TORONTO - YORK OFFICE</v>
          </cell>
          <cell r="B2546" t="str">
            <v>TORONTO HYDRO-ELECTRIC SYSTEM LIMITED</v>
          </cell>
          <cell r="D2546">
            <v>-1481049</v>
          </cell>
        </row>
        <row r="2547">
          <cell r="A2547" t="str">
            <v>HYDRO-ELECTRIC COMMISSION OF THE TOWN OF BOTHWELL</v>
          </cell>
          <cell r="B2547" t="str">
            <v>CHATHAM-KENT HYDRO INC.</v>
          </cell>
          <cell r="D2547">
            <v>-18554</v>
          </cell>
        </row>
        <row r="2548">
          <cell r="A2548" t="str">
            <v>HYDRO-ELECTRIC COMMISSION OF THE TOWN OF BRACEBRIDGE</v>
          </cell>
          <cell r="B2548" t="str">
            <v>LAKELAND POWER DISTRIBUTION LTD.</v>
          </cell>
          <cell r="D2548">
            <v>-348635</v>
          </cell>
        </row>
        <row r="2549">
          <cell r="A2549" t="str">
            <v>HYDRO-ELECTRIC COMMISSION OF THE TOWN OF CACHE BAY</v>
          </cell>
          <cell r="B2549" t="str">
            <v>GREATER SUDBURY HYDRO INC.</v>
          </cell>
          <cell r="D2549">
            <v>-3110</v>
          </cell>
        </row>
        <row r="2550">
          <cell r="A2550" t="str">
            <v>HYDRO-ELECTRIC COMMISSION OF THE TOWN OF HARRISTON</v>
          </cell>
          <cell r="B2550" t="str">
            <v>WESTARIO POWER INC.</v>
          </cell>
          <cell r="D2550">
            <v>-81709</v>
          </cell>
        </row>
        <row r="2551">
          <cell r="A2551" t="str">
            <v>HYDRO-ELECTRIC COMMISSION OF THE TOWN OF HARROW</v>
          </cell>
          <cell r="B2551" t="str">
            <v>E.L.K. ENERGY INC.</v>
          </cell>
          <cell r="D2551">
            <v>-308527</v>
          </cell>
        </row>
        <row r="2552">
          <cell r="A2552" t="str">
            <v>HYDRO-ELECTRIC COMMISSION OF THE TOWN OF LASALLE</v>
          </cell>
          <cell r="B2552" t="str">
            <v>ESSEX POWERLINES CORPORATION</v>
          </cell>
          <cell r="D2552">
            <v>-6522928</v>
          </cell>
        </row>
        <row r="2553">
          <cell r="A2553" t="str">
            <v>HYDRO-ELECTRIC COMMISSION OF THE TOWN OF PORT ELGIN</v>
          </cell>
          <cell r="B2553" t="str">
            <v>WESTARIO POWER INC.</v>
          </cell>
          <cell r="D2553">
            <v>-2022643</v>
          </cell>
        </row>
        <row r="2554">
          <cell r="A2554" t="str">
            <v>HYDRO-ELECTRIC COMMISSION OF THE TOWN OF STURGEON FALLS</v>
          </cell>
          <cell r="B2554" t="str">
            <v>GREATER SUDBURY HYDRO INC.</v>
          </cell>
          <cell r="D2554">
            <v>-74664</v>
          </cell>
        </row>
        <row r="2555">
          <cell r="A2555" t="str">
            <v>HYDRO-ELECTRIC COMMISSION OF THE TOWN OF VANKLEEK HILL</v>
          </cell>
          <cell r="B2555" t="str">
            <v>HYDRO ONE NETWORKS INC.</v>
          </cell>
          <cell r="D2555">
            <v>-104455</v>
          </cell>
        </row>
        <row r="2556">
          <cell r="A2556" t="str">
            <v>HYDRO-ELECTRIC COMMISSION OF THE TOWN OF WALLACEBURG</v>
          </cell>
          <cell r="B2556" t="str">
            <v>CHATHAM-KENT HYDRO INC.</v>
          </cell>
          <cell r="D2556">
            <v>-736677</v>
          </cell>
        </row>
        <row r="2557">
          <cell r="A2557" t="str">
            <v>HYDRO-ELECTRIC COMMISSION OF THE TOWN OF WASAGA BEACH</v>
          </cell>
          <cell r="B2557" t="str">
            <v>WASAGA DISTRIBUTION INC.</v>
          </cell>
          <cell r="D2557">
            <v>-4206444</v>
          </cell>
        </row>
        <row r="2558">
          <cell r="A2558" t="str">
            <v>HYDRO-ELECTRIC COMMISSION OF THE TOWN OF WEBBWOOD</v>
          </cell>
          <cell r="B2558" t="str">
            <v>ESPANOLA REGIONAL HYDRO DISTRIBUTION CORPORATION</v>
          </cell>
          <cell r="D2558">
            <v>-9548</v>
          </cell>
        </row>
        <row r="2559">
          <cell r="A2559" t="str">
            <v>HYDRO-ELECTRIC COMMISSION OF THE TOWN OF WIARTON</v>
          </cell>
          <cell r="B2559" t="str">
            <v>HYDRO ONE NETWORKS INC.</v>
          </cell>
          <cell r="D2559">
            <v>-166008</v>
          </cell>
        </row>
        <row r="2560">
          <cell r="A2560" t="str">
            <v>HYDRO-ELECTRIC COMMISSION OF THE TOWNSHIP OF BRANTFORD</v>
          </cell>
          <cell r="B2560" t="str">
            <v>BRANT COUNTY POWER INC.</v>
          </cell>
          <cell r="D2560">
            <v>-672280</v>
          </cell>
        </row>
        <row r="2561">
          <cell r="A2561" t="str">
            <v>HYDRO-ELECTRIC COMMISSION OF THE TOWNSHIP OF BURFORD</v>
          </cell>
          <cell r="B2561" t="str">
            <v>BRANT COUNTY POWER INC.</v>
          </cell>
          <cell r="D2561">
            <v>-306179</v>
          </cell>
        </row>
        <row r="2562">
          <cell r="A2562" t="str">
            <v>HYDRO-ELECTRIC COMMISSION OF THE TOWNSHIP OF ESSA</v>
          </cell>
          <cell r="B2562" t="str">
            <v>POWERSTREAM INC.</v>
          </cell>
          <cell r="D2562">
            <v>-91794</v>
          </cell>
        </row>
        <row r="2563">
          <cell r="A2563" t="str">
            <v>HYDRO-ELECTRIC COMMISSION OF THE VILLAGE OF CLIFFORD</v>
          </cell>
          <cell r="B2563" t="str">
            <v>WESTARIO POWER INC.</v>
          </cell>
          <cell r="D2563">
            <v>-44203</v>
          </cell>
        </row>
        <row r="2564">
          <cell r="A2564" t="str">
            <v>HYDRO-ELECTRIC COMMISSION OF THE VILLAGE OF ELORA</v>
          </cell>
          <cell r="B2564" t="str">
            <v>CENTRE WELLINGTON HYDRO LTD.</v>
          </cell>
          <cell r="D2564">
            <v>-832935</v>
          </cell>
        </row>
        <row r="2565">
          <cell r="A2565" t="str">
            <v>HYDRO-ELECTRIC COMMISSION OF THE VILLAGE OF FINCH</v>
          </cell>
          <cell r="B2565" t="str">
            <v>HYDRO ONE NETWORKS INC.</v>
          </cell>
          <cell r="D2565">
            <v>-28863</v>
          </cell>
        </row>
        <row r="2566">
          <cell r="A2566" t="str">
            <v>HYDRO-ELECTRIC COMMISSION OF THE VILLAGE OF FRANKFORD</v>
          </cell>
          <cell r="B2566" t="str">
            <v>HYDRO ONE NETWORKS INC.</v>
          </cell>
          <cell r="D2566">
            <v>-23387</v>
          </cell>
        </row>
        <row r="2567">
          <cell r="A2567" t="str">
            <v>HYDRO-ELECTRIC COMMISSION OF THE VILLAGE OF L'ORIGNAL</v>
          </cell>
          <cell r="B2567" t="str">
            <v>HYDRO ONE NETWORKS INC.</v>
          </cell>
          <cell r="D2567">
            <v>-247222</v>
          </cell>
        </row>
        <row r="2568">
          <cell r="A2568" t="str">
            <v>HYDRO-ELECTRIC COMMISSION OF THE VILLAGE OF LUCAN</v>
          </cell>
          <cell r="B2568" t="str">
            <v>HYDRO ONE NETWORKS INC.</v>
          </cell>
          <cell r="D2568">
            <v>-186697</v>
          </cell>
        </row>
        <row r="2569">
          <cell r="A2569" t="str">
            <v>HYDRO-ELECTRIC COMMISSION OF THE VILLAGE OF MORRISBURG</v>
          </cell>
          <cell r="B2569" t="str">
            <v>RIDEAU ST. LAWRENCE DISTRIBUTION INC.</v>
          </cell>
          <cell r="D2569">
            <v>-182480</v>
          </cell>
        </row>
        <row r="2570">
          <cell r="A2570" t="str">
            <v>HYDRO-ELECTRIC COMMISSION OF THE VILLAGE OF NEUSTADT</v>
          </cell>
          <cell r="B2570" t="str">
            <v>WESTARIO POWER INC.</v>
          </cell>
          <cell r="D2570">
            <v>-23476</v>
          </cell>
        </row>
        <row r="2571">
          <cell r="A2571" t="str">
            <v>HYDRO-ELECTRIC COMMISSION OF THE VILLAGE OF PAISLEY</v>
          </cell>
          <cell r="B2571" t="str">
            <v>HYDRO ONE NETWORKS INC.</v>
          </cell>
          <cell r="D2571">
            <v>-60655</v>
          </cell>
        </row>
        <row r="2572">
          <cell r="A2572" t="str">
            <v>HYDRO-ELECTRIC COMMISSION OF THE VILLAGE OF ST. CLAIR BEACH</v>
          </cell>
          <cell r="B2572" t="str">
            <v>ESSEX POWERLINES CORPORATION</v>
          </cell>
          <cell r="D2572">
            <v>-1478693</v>
          </cell>
        </row>
        <row r="2573">
          <cell r="A2573" t="str">
            <v>INGERSOLL PUBLIC UTILITY COMMISSION</v>
          </cell>
          <cell r="B2573" t="str">
            <v>ERIE THAMES POWERLINES CORPORATION</v>
          </cell>
          <cell r="D2573">
            <v>-1202839</v>
          </cell>
        </row>
        <row r="2574">
          <cell r="A2574" t="str">
            <v>INNISFIL HYDRO DISTRIBUTION SYSTEMS LIMITED</v>
          </cell>
          <cell r="B2574" t="str">
            <v>INNISFIL HYDRO DISTRIBUTION SYSTEMS LIMITED</v>
          </cell>
          <cell r="D2574">
            <v>-1957473</v>
          </cell>
        </row>
        <row r="2575">
          <cell r="A2575" t="str">
            <v>IROQUOIS FALLS HYDRO</v>
          </cell>
          <cell r="B2575" t="str">
            <v>NORTHERN ONTARIO WIRES INC.</v>
          </cell>
          <cell r="D2575">
            <v>-982004</v>
          </cell>
        </row>
        <row r="2576">
          <cell r="A2576" t="str">
            <v>KANATA HYDRO-ELECTRIC COMMISSION</v>
          </cell>
          <cell r="B2576" t="str">
            <v>HYDRO OTTAWA LIMITED</v>
          </cell>
          <cell r="D2576">
            <v>-26895793</v>
          </cell>
        </row>
        <row r="2577">
          <cell r="A2577" t="str">
            <v>KENORA HYDRO ELECTRIC CORPORATION LTD.</v>
          </cell>
          <cell r="B2577" t="str">
            <v>KENORA HYDRO ELECTRIC CORPORATION LTD.</v>
          </cell>
          <cell r="D2577">
            <v>-657468</v>
          </cell>
        </row>
        <row r="2578">
          <cell r="A2578" t="str">
            <v>KILLALOE HYDRO ELECTRIC COMMISSION</v>
          </cell>
          <cell r="B2578" t="str">
            <v>OTTAWA RIVER POWER CORPORATION</v>
          </cell>
          <cell r="D2578">
            <v>-46041</v>
          </cell>
        </row>
        <row r="2579">
          <cell r="A2579" t="str">
            <v>KINCARDINE HYDRO ELECTRIC COMMISSION</v>
          </cell>
          <cell r="B2579" t="str">
            <v>WESTARIO POWER INC.</v>
          </cell>
          <cell r="D2579">
            <v>-1083678</v>
          </cell>
        </row>
        <row r="2580">
          <cell r="A2580" t="str">
            <v>KINGSTON ELECTRICITY DISTRIBUTION LIMITED</v>
          </cell>
          <cell r="B2580" t="str">
            <v>KINGSTON ELECTRICITY DISTRIBUTION LIMITED</v>
          </cell>
          <cell r="D2580">
            <v>-3791129</v>
          </cell>
        </row>
        <row r="2581">
          <cell r="B2581" t="str">
            <v>KINGSTON HYDRO CORPORATION</v>
          </cell>
          <cell r="D2581">
            <v>-3791129</v>
          </cell>
        </row>
        <row r="2582">
          <cell r="A2582" t="str">
            <v>KINGSVILLE PUBLIC UTILITY COMMISSION</v>
          </cell>
          <cell r="B2582" t="str">
            <v>E.L.K. ENERGY INC.</v>
          </cell>
          <cell r="D2582">
            <v>-1097228</v>
          </cell>
        </row>
        <row r="2583">
          <cell r="A2583" t="str">
            <v>KIRKFIELD HYDRO ELECTRIC SYSTEM</v>
          </cell>
          <cell r="B2583" t="str">
            <v>HYDRO ONE NETWORKS INC.</v>
          </cell>
          <cell r="D2583">
            <v>-43959</v>
          </cell>
        </row>
        <row r="2584">
          <cell r="A2584" t="str">
            <v>KITCHENER-WILMOT HYDRO INC.</v>
          </cell>
          <cell r="B2584" t="str">
            <v>KITCHENER-WILMOT HYDRO INC.</v>
          </cell>
          <cell r="D2584">
            <v>-21989288</v>
          </cell>
        </row>
        <row r="2585">
          <cell r="A2585" t="str">
            <v>LAKEFIELD DISTRIBUTION INCORPORATED</v>
          </cell>
          <cell r="B2585" t="str">
            <v>PETERBOROUGH DISTRIBUTION INCORPORATED</v>
          </cell>
          <cell r="D2585">
            <v>-281278</v>
          </cell>
        </row>
        <row r="2586">
          <cell r="A2586" t="str">
            <v>LAKESHORE TOWNSHIP HEC</v>
          </cell>
          <cell r="B2586" t="str">
            <v>E.L.K. ENERGY INC.</v>
          </cell>
          <cell r="D2586">
            <v>-969375</v>
          </cell>
        </row>
        <row r="2587">
          <cell r="A2587" t="str">
            <v>LANARK HIGHLANDS PUBLIC UTILITIES COMMISSION</v>
          </cell>
          <cell r="B2587" t="str">
            <v>HYDRO ONE NETWORKS INC.</v>
          </cell>
          <cell r="D2587">
            <v>-127880</v>
          </cell>
        </row>
        <row r="2588">
          <cell r="A2588" t="str">
            <v>LARDER LAKE ELECTRIC COMPANY</v>
          </cell>
          <cell r="B2588" t="str">
            <v>HYDRO ONE NETWORKS INC.</v>
          </cell>
          <cell r="D2588">
            <v>-134354</v>
          </cell>
        </row>
        <row r="2589">
          <cell r="A2589" t="str">
            <v>LATCHFORD HYDRO ELECTRIC</v>
          </cell>
          <cell r="B2589" t="str">
            <v>HYDRO ONE NETWORKS INC.</v>
          </cell>
          <cell r="D2589">
            <v>-43188</v>
          </cell>
        </row>
        <row r="2590">
          <cell r="A2590" t="str">
            <v>LINCOLN HYDRO-ELECTRIC COMMISSION</v>
          </cell>
          <cell r="B2590" t="str">
            <v>NIAGARA PENINSULA ENERGY INC.</v>
          </cell>
          <cell r="D2590">
            <v>-2180725</v>
          </cell>
        </row>
        <row r="2591">
          <cell r="A2591" t="str">
            <v>LINDSAY HYDRO-ELECTRIC SYSTEM</v>
          </cell>
          <cell r="B2591" t="str">
            <v>HYDRO ONE NETWORKS INC.</v>
          </cell>
          <cell r="D2591">
            <v>-2221960</v>
          </cell>
        </row>
        <row r="2592">
          <cell r="A2592" t="str">
            <v>LONDON HYDRO UTILITIES SERVICES INC.</v>
          </cell>
          <cell r="B2592" t="str">
            <v>LONDON HYDRO INC.</v>
          </cell>
          <cell r="D2592">
            <v>-34850128</v>
          </cell>
        </row>
        <row r="2593">
          <cell r="A2593" t="str">
            <v>MALAHIDE UTILITY COMMISSION</v>
          </cell>
          <cell r="B2593" t="str">
            <v>HYDRO ONE NETWORKS INC.</v>
          </cell>
          <cell r="D2593">
            <v>-74537</v>
          </cell>
        </row>
        <row r="2594">
          <cell r="A2594" t="str">
            <v>MAPLETON HYDRO ELECTRIC COMMISSION</v>
          </cell>
          <cell r="B2594" t="str">
            <v>HYDRO ONE NETWORKS INC.</v>
          </cell>
          <cell r="D2594">
            <v>-286244</v>
          </cell>
        </row>
        <row r="2595">
          <cell r="A2595" t="str">
            <v>MARKDALE HYDRO SYSTEM</v>
          </cell>
          <cell r="B2595" t="str">
            <v>HYDRO ONE NETWORKS INC.</v>
          </cell>
          <cell r="D2595">
            <v>-87779</v>
          </cell>
        </row>
        <row r="2596">
          <cell r="A2596" t="str">
            <v>MARKHAM HYDRO DISTRIBUTION INC.</v>
          </cell>
          <cell r="B2596" t="str">
            <v>POWERSTREAM INC.</v>
          </cell>
          <cell r="D2596">
            <v>-70046978</v>
          </cell>
        </row>
        <row r="2597">
          <cell r="A2597" t="str">
            <v>MARMORA HYDRO COMMISSION</v>
          </cell>
          <cell r="B2597" t="str">
            <v>HYDRO ONE NETWORKS INC.</v>
          </cell>
          <cell r="D2597">
            <v>-83490</v>
          </cell>
        </row>
        <row r="2598">
          <cell r="A2598" t="str">
            <v>MARTINTOWN HYDRO SYSTEM</v>
          </cell>
          <cell r="B2598" t="str">
            <v>HYDRO ONE NETWORKS INC.</v>
          </cell>
          <cell r="D2598">
            <v>-843</v>
          </cell>
        </row>
        <row r="2599">
          <cell r="A2599" t="str">
            <v>MIDLAND POWER UTILITY CORPORATION</v>
          </cell>
          <cell r="B2599" t="str">
            <v>MIDLAND POWER UTILITY CORPORATION</v>
          </cell>
          <cell r="D2599">
            <v>-412824</v>
          </cell>
        </row>
        <row r="2600">
          <cell r="A2600" t="str">
            <v>MILDMAY HYDRO-ELECTRIC COMMISSION</v>
          </cell>
          <cell r="B2600" t="str">
            <v>WESTARIO POWER INC.</v>
          </cell>
          <cell r="D2600">
            <v>-109916</v>
          </cell>
        </row>
        <row r="2601">
          <cell r="A2601" t="str">
            <v>MILTON HYDRO DISTRIBUTION INC.</v>
          </cell>
          <cell r="B2601" t="str">
            <v>MILTON HYDRO DISTRIBUTION INC.</v>
          </cell>
          <cell r="D2601">
            <v>-7959272</v>
          </cell>
        </row>
        <row r="2602">
          <cell r="A2602" t="str">
            <v>MISSISSIPPI MILLS PUBLIC UTILITIES COMMISSION</v>
          </cell>
          <cell r="B2602" t="str">
            <v>OTTAWA RIVER POWER CORPORATION</v>
          </cell>
          <cell r="D2602">
            <v>-444390</v>
          </cell>
        </row>
        <row r="2603">
          <cell r="A2603" t="str">
            <v>NANTICOKE HYDRO ELECTRIC COMMISSION</v>
          </cell>
          <cell r="B2603" t="str">
            <v>HALDIMAND COUNTY HYDRO INC.</v>
          </cell>
          <cell r="D2603">
            <v>-1235478</v>
          </cell>
        </row>
        <row r="2604">
          <cell r="A2604" t="str">
            <v>NAPANEE HYDRO-ELECTRIC COMMISSION</v>
          </cell>
          <cell r="B2604" t="str">
            <v>HYDRO ONE NETWORKS INC.</v>
          </cell>
          <cell r="D2604">
            <v>-373298</v>
          </cell>
        </row>
        <row r="2605">
          <cell r="A2605" t="str">
            <v>NEPEAN HYDRO ELECTRIC COMMISSION</v>
          </cell>
          <cell r="B2605" t="str">
            <v>HYDRO OTTAWA LIMITED</v>
          </cell>
          <cell r="D2605">
            <v>-31741005</v>
          </cell>
        </row>
        <row r="2606">
          <cell r="A2606" t="str">
            <v>NEW TECUMSETH HYDRO</v>
          </cell>
          <cell r="B2606" t="str">
            <v>POWERSTREAM INC.</v>
          </cell>
          <cell r="D2606">
            <v>-2543017</v>
          </cell>
        </row>
        <row r="2607">
          <cell r="A2607" t="str">
            <v>NEWBURY POWER INC.</v>
          </cell>
          <cell r="B2607" t="str">
            <v>MIDDLESEX POWER DISTRIBUTION CORPORATION</v>
          </cell>
          <cell r="D2607">
            <v>-32441</v>
          </cell>
        </row>
        <row r="2608">
          <cell r="A2608" t="str">
            <v>NEWMARKET HYDRO LTD.</v>
          </cell>
          <cell r="B2608" t="str">
            <v>NEWMARKET-TAY POWER DISTRIBUTION LTD.</v>
          </cell>
          <cell r="D2608">
            <v>-28475793</v>
          </cell>
        </row>
        <row r="2609">
          <cell r="A2609" t="str">
            <v>NIAGARA FALLS HYDRO INC.</v>
          </cell>
          <cell r="B2609" t="str">
            <v>NIAGARA PENINSULA ENERGY INC.</v>
          </cell>
          <cell r="D2609">
            <v>-5381489</v>
          </cell>
        </row>
        <row r="2610">
          <cell r="A2610" t="str">
            <v>NIAGARA-ON-THE-LAKE HYDRO INC.</v>
          </cell>
          <cell r="B2610" t="str">
            <v>NIAGARA-ON-THE-LAKE HYDRO INC.</v>
          </cell>
          <cell r="D2610">
            <v>-3094806</v>
          </cell>
        </row>
        <row r="2611">
          <cell r="A2611" t="str">
            <v>NICKEL CENTRE HYDRO-ELECTRIC COMMISSION</v>
          </cell>
          <cell r="B2611" t="str">
            <v>GREATER SUDBURY HYDRO INC.</v>
          </cell>
          <cell r="D2611">
            <v>-109515</v>
          </cell>
        </row>
        <row r="2612">
          <cell r="A2612" t="str">
            <v>NIPIGON HYDRO ELECTRIC COMMISSION</v>
          </cell>
          <cell r="B2612" t="str">
            <v>HYDRO ONE NETWORKS INC.</v>
          </cell>
          <cell r="D2612">
            <v>-99604</v>
          </cell>
        </row>
        <row r="2613">
          <cell r="A2613" t="str">
            <v>NORFOLK POWER DISTRIBUTION INC.</v>
          </cell>
          <cell r="B2613" t="str">
            <v>NORFOLK POWER DISTRIBUTION INC.</v>
          </cell>
          <cell r="D2613">
            <v>-126255</v>
          </cell>
        </row>
        <row r="2614">
          <cell r="A2614" t="str">
            <v>NORTH BAY HYDRO DISTRIBUTION LIMITED</v>
          </cell>
          <cell r="B2614" t="str">
            <v>NORTH BAY HYDRO DISTRIBUTION LIMITED</v>
          </cell>
          <cell r="D2614">
            <v>-4726723</v>
          </cell>
        </row>
        <row r="2615">
          <cell r="A2615" t="str">
            <v>NORTH GLENGARRY PUBLIC UTILITIES COMMISSION</v>
          </cell>
          <cell r="B2615" t="str">
            <v>HYDRO ONE NETWORKS INC.</v>
          </cell>
          <cell r="D2615">
            <v>-234918</v>
          </cell>
        </row>
        <row r="2616">
          <cell r="A2616" t="str">
            <v>NORTH GRENVILLE HYDRO-ELECTRIC COMMISSION</v>
          </cell>
          <cell r="B2616" t="str">
            <v>HYDRO ONE NETWORKS INC.</v>
          </cell>
          <cell r="D2616">
            <v>-391130</v>
          </cell>
        </row>
        <row r="2617">
          <cell r="A2617" t="str">
            <v>NORTH PERTH UTILITY COMMISSION</v>
          </cell>
          <cell r="B2617" t="str">
            <v>HYDRO ONE NETWORKS INC.</v>
          </cell>
          <cell r="D2617">
            <v>-781927</v>
          </cell>
        </row>
        <row r="2618">
          <cell r="A2618" t="str">
            <v>NORWICH PUBLIC UTILITY COMMISSION</v>
          </cell>
          <cell r="B2618" t="str">
            <v>ERIE THAMES POWERLINES CORPORATION</v>
          </cell>
          <cell r="D2618">
            <v>-148183</v>
          </cell>
        </row>
        <row r="2619">
          <cell r="A2619" t="str">
            <v>OAKVILLE HYDRO ELECTRICITY DISTRIBUTION INC.</v>
          </cell>
          <cell r="B2619" t="str">
            <v>OAKVILLE HYDRO ELECTRICITY DISTRIBUTION INC.</v>
          </cell>
          <cell r="D2619">
            <v>-45446210</v>
          </cell>
        </row>
        <row r="2620">
          <cell r="A2620" t="str">
            <v>OIL SPRINGS HYDRO ELECTRIC COMMISSION</v>
          </cell>
          <cell r="B2620" t="str">
            <v>BLUEWATER POWER DISTRIBUTION CORPORATION</v>
          </cell>
          <cell r="D2620">
            <v>-22469</v>
          </cell>
        </row>
        <row r="2621">
          <cell r="A2621" t="str">
            <v>ORANGEVILLE HYDRO LIMITED</v>
          </cell>
          <cell r="B2621" t="str">
            <v>ORANGEVILLE HYDRO LIMITED</v>
          </cell>
          <cell r="D2621">
            <v>-6466013</v>
          </cell>
        </row>
        <row r="2622">
          <cell r="A2622" t="str">
            <v>ORILLIA POWER DISTRIBUTION CORPORATION</v>
          </cell>
          <cell r="B2622" t="str">
            <v>ORILLIA POWER DISTRIBUTION CORPORATION</v>
          </cell>
          <cell r="D2622">
            <v>-1910952</v>
          </cell>
        </row>
        <row r="2623">
          <cell r="A2623" t="str">
            <v>OSHAWA PUC NETWORKS INC.</v>
          </cell>
          <cell r="B2623" t="str">
            <v>OSHAWA PUC NETWORKS INC.</v>
          </cell>
          <cell r="D2623">
            <v>-17265780</v>
          </cell>
        </row>
        <row r="2624">
          <cell r="A2624" t="str">
            <v>PARKHILL P.U.C.</v>
          </cell>
          <cell r="B2624" t="str">
            <v>MIDDLESEX POWER DISTRIBUTION CORPORATION</v>
          </cell>
          <cell r="D2624">
            <v>-86429</v>
          </cell>
        </row>
        <row r="2625">
          <cell r="A2625" t="str">
            <v>PARRY SOUND POWER CORPORATION</v>
          </cell>
          <cell r="B2625" t="str">
            <v>PARRY SOUND POWER CORPORATION</v>
          </cell>
          <cell r="D2625">
            <v>-1286386</v>
          </cell>
        </row>
        <row r="2626">
          <cell r="A2626" t="str">
            <v>PELHAM HYDRO-ELECTRIC COMMISSION</v>
          </cell>
          <cell r="B2626" t="str">
            <v>NIAGARA PENINSULA ENERGY INC.</v>
          </cell>
          <cell r="D2626">
            <v>-273264</v>
          </cell>
        </row>
        <row r="2627">
          <cell r="A2627" t="str">
            <v>PERTH EAST HYDRO ELECTRIC COMMISSION</v>
          </cell>
          <cell r="B2627" t="str">
            <v>HYDRO ONE NETWORKS INC.</v>
          </cell>
          <cell r="D2627">
            <v>-99796</v>
          </cell>
        </row>
        <row r="2628">
          <cell r="A2628" t="str">
            <v>PETERBOROUGH UTILITIES COMMISSION</v>
          </cell>
          <cell r="B2628" t="str">
            <v>PETERBOROUGH DISTRIBUTION INCORPORATED</v>
          </cell>
          <cell r="D2628">
            <v>-8239389</v>
          </cell>
        </row>
        <row r="2629">
          <cell r="A2629" t="str">
            <v>PICKERING HYDRO-ELECTRIC COMMISSION</v>
          </cell>
          <cell r="B2629" t="str">
            <v>VERIDIAN CONNECTIONS INC.</v>
          </cell>
          <cell r="D2629">
            <v>-24090437</v>
          </cell>
        </row>
        <row r="2630">
          <cell r="A2630" t="str">
            <v>POLICE VILLAGE OF APPLE HILL HYDRO SYSTEM</v>
          </cell>
          <cell r="B2630" t="str">
            <v>HYDRO ONE NETWORKS INC.</v>
          </cell>
          <cell r="D2630">
            <v>-697</v>
          </cell>
        </row>
        <row r="2631">
          <cell r="A2631" t="str">
            <v>POLICE VILLAGE OF AVONMORE HYDRO SYSTEM</v>
          </cell>
          <cell r="B2631" t="str">
            <v>HYDRO ONE NETWORKS INC.</v>
          </cell>
          <cell r="D2631">
            <v>-11342</v>
          </cell>
        </row>
        <row r="2632">
          <cell r="A2632" t="str">
            <v>POLICE VILLAGE OF COMBER HYDRO SYSTEM</v>
          </cell>
          <cell r="B2632" t="str">
            <v>E.L.K. ENERGY INC.</v>
          </cell>
          <cell r="D2632">
            <v>-124278</v>
          </cell>
        </row>
        <row r="2633">
          <cell r="A2633" t="str">
            <v>POLICE VILLAGE OF DUBLIN HYDRO SYSTEM</v>
          </cell>
          <cell r="B2633" t="str">
            <v>ERIE THAMES POWERLINES CORPORATION</v>
          </cell>
          <cell r="D2633">
            <v>-3050</v>
          </cell>
        </row>
        <row r="2634">
          <cell r="A2634" t="str">
            <v>POLICE VILLAGE OF GRANTON HYDRO SYSTEM</v>
          </cell>
          <cell r="B2634" t="str">
            <v>HYDRO ONE NETWORKS INC.</v>
          </cell>
          <cell r="D2634">
            <v>-43677</v>
          </cell>
        </row>
        <row r="2635">
          <cell r="A2635" t="str">
            <v>POLICE VILLAGE OF MERLIN HYDRO SYSTEM</v>
          </cell>
          <cell r="B2635" t="str">
            <v>CHATHAM-KENT HYDRO INC.</v>
          </cell>
          <cell r="D2635">
            <v>-27864</v>
          </cell>
        </row>
        <row r="2636">
          <cell r="A2636" t="str">
            <v>POLICE VILLAGE OF MOOREFIELD HYDRO SYSTEM</v>
          </cell>
          <cell r="B2636" t="str">
            <v>HYDRO ONE NETWORKS INC.</v>
          </cell>
          <cell r="D2636">
            <v>-1245</v>
          </cell>
        </row>
        <row r="2637">
          <cell r="A2637" t="str">
            <v>POLICE VILLAGE OF MOUNT BRYDGES HYDRO SYSTEM</v>
          </cell>
          <cell r="B2637" t="str">
            <v>MIDDLESEX POWER DISTRIBUTION CORPORATION</v>
          </cell>
          <cell r="D2637">
            <v>-269602</v>
          </cell>
        </row>
        <row r="2638">
          <cell r="A2638" t="str">
            <v>POLICE VILLAGE OF PRICEVILLE HYDRO SYSTEM</v>
          </cell>
          <cell r="B2638" t="str">
            <v>HYDRO ONE NETWORKS INC.</v>
          </cell>
          <cell r="D2638">
            <v>-11305</v>
          </cell>
        </row>
        <row r="2639">
          <cell r="A2639" t="str">
            <v>POLICE VILLAGE OF RUSSELL HYDRO ELECTRIC SYSTEM</v>
          </cell>
          <cell r="B2639" t="str">
            <v>HYDRO ONE NETWORKS INC.</v>
          </cell>
          <cell r="D2639">
            <v>-123686</v>
          </cell>
        </row>
        <row r="2640">
          <cell r="A2640" t="str">
            <v>PORT COLBORNE HYDRO INC.</v>
          </cell>
          <cell r="B2640" t="str">
            <v>CANADIAN NIAGARA POWER INC.</v>
          </cell>
          <cell r="D2640">
            <v>-1711315</v>
          </cell>
        </row>
        <row r="2641">
          <cell r="A2641" t="str">
            <v>PORT HOPE HYDRO</v>
          </cell>
          <cell r="B2641" t="str">
            <v>VERIDIAN CONNECTIONS INC.</v>
          </cell>
          <cell r="D2641">
            <v>-1716511</v>
          </cell>
        </row>
        <row r="2642">
          <cell r="A2642" t="str">
            <v>PRESCOTT PUBLIC UTILITIES COMMISSION</v>
          </cell>
          <cell r="B2642" t="str">
            <v>RIDEAU ST. LAWRENCE DISTRIBUTION INC.</v>
          </cell>
          <cell r="D2642">
            <v>-76707</v>
          </cell>
        </row>
        <row r="2643">
          <cell r="A2643" t="str">
            <v>PUBLIC UTILITIES COMMISSION OF CHATHAM-KENT</v>
          </cell>
          <cell r="B2643" t="str">
            <v>CHATHAM-KENT HYDRO INC.</v>
          </cell>
          <cell r="D2643">
            <v>-3710194</v>
          </cell>
        </row>
        <row r="2644">
          <cell r="A2644" t="str">
            <v>PUBLIC UTILITIES COMMISSION OF THE CITY OF BARRIE</v>
          </cell>
          <cell r="B2644" t="str">
            <v>POWERSTREAM INC.</v>
          </cell>
          <cell r="D2644">
            <v>-37458935</v>
          </cell>
        </row>
        <row r="2645">
          <cell r="A2645" t="str">
            <v>PUBLIC UTILITIES COMMISSION OF THE CITY OF OWEN SOUND</v>
          </cell>
          <cell r="B2645" t="str">
            <v>HYDRO ONE NETWORKS INC.</v>
          </cell>
          <cell r="D2645">
            <v>-1445454</v>
          </cell>
        </row>
        <row r="2646">
          <cell r="A2646" t="str">
            <v>PUBLIC UTILITIES COMMISSION OF THE CITY OF TRENTON</v>
          </cell>
          <cell r="B2646" t="str">
            <v>HYDRO ONE NETWORKS INC.</v>
          </cell>
          <cell r="D2646">
            <v>-3074841</v>
          </cell>
        </row>
        <row r="2647">
          <cell r="A2647" t="str">
            <v>PUBLIC UTILITIES COMMISSION OF THE CORPORATION OF THE TOWNSHIP OF MAGNETAWAN</v>
          </cell>
          <cell r="B2647" t="str">
            <v>LAKELAND POWER DISTRIBUTION LTD.</v>
          </cell>
          <cell r="D2647">
            <v>-43024</v>
          </cell>
        </row>
        <row r="2648">
          <cell r="A2648" t="str">
            <v>PUBLIC UTILITIES COMMISSION OF THE TOWN OF ALEXANDRIA</v>
          </cell>
          <cell r="B2648" t="str">
            <v>HYDRO ONE NETWORKS INC.</v>
          </cell>
          <cell r="D2648">
            <v>-213503</v>
          </cell>
        </row>
        <row r="2649">
          <cell r="A2649" t="str">
            <v>PUBLIC UTILITIES COMMISSION OF THE TOWN OF BLENHEIM</v>
          </cell>
          <cell r="B2649" t="str">
            <v>CHATHAM-KENT HYDRO INC.</v>
          </cell>
          <cell r="D2649">
            <v>-119852</v>
          </cell>
        </row>
        <row r="2650">
          <cell r="A2650" t="str">
            <v>PUBLIC UTILITIES COMMISSION OF THE TOWN OF CAMPBELLFORD</v>
          </cell>
          <cell r="B2650" t="str">
            <v>HYDRO ONE NETWORKS INC.</v>
          </cell>
          <cell r="D2650">
            <v>-302313</v>
          </cell>
        </row>
        <row r="2651">
          <cell r="A2651" t="str">
            <v>PUBLIC UTILITIES COMMISSION OF THE TOWN OF CHESLEY</v>
          </cell>
          <cell r="B2651" t="str">
            <v>HYDRO ONE NETWORKS INC.</v>
          </cell>
          <cell r="D2651">
            <v>-103819</v>
          </cell>
        </row>
        <row r="2652">
          <cell r="A2652" t="str">
            <v>PUBLIC UTILITIES COMMISSION OF THE TOWN OF COBOURG</v>
          </cell>
          <cell r="B2652" t="str">
            <v>LAKEFRONT UTILITIES INC.</v>
          </cell>
          <cell r="D2652">
            <v>-2357171</v>
          </cell>
        </row>
        <row r="2653">
          <cell r="A2653" t="str">
            <v>PUBLIC UTILITIES COMMISSION OF THE TOWN OF FERGUS</v>
          </cell>
          <cell r="B2653" t="str">
            <v>CENTRE WELLINGTON HYDRO LTD.</v>
          </cell>
          <cell r="D2653">
            <v>-1766858</v>
          </cell>
        </row>
        <row r="2654">
          <cell r="A2654" t="str">
            <v>PUBLIC UTILITIES COMMISSION OF THE TOWN OF GODERICH</v>
          </cell>
          <cell r="B2654" t="str">
            <v>WEST COAST HURON ENERGY INC.</v>
          </cell>
          <cell r="D2654">
            <v>-498486</v>
          </cell>
        </row>
        <row r="2655">
          <cell r="A2655" t="str">
            <v>PUBLIC UTILITIES COMMISSION OF THE TOWN OF MASSEY</v>
          </cell>
          <cell r="B2655" t="str">
            <v>ESPANOLA REGIONAL HYDRO DISTRIBUTION CORPORATION</v>
          </cell>
          <cell r="D2655">
            <v>-31593</v>
          </cell>
        </row>
        <row r="2656">
          <cell r="A2656" t="str">
            <v>PUBLIC UTILITIES COMMISSION OF THE TOWN OF MEAFORD</v>
          </cell>
          <cell r="B2656" t="str">
            <v>HYDRO ONE NETWORKS INC.</v>
          </cell>
          <cell r="D2656">
            <v>-493726</v>
          </cell>
        </row>
        <row r="2657">
          <cell r="A2657" t="str">
            <v>PUBLIC UTILITIES COMMISSION OF THE TOWN OF MITCHELL</v>
          </cell>
          <cell r="B2657" t="str">
            <v>ERIE THAMES POWERLINES CORPORATION</v>
          </cell>
          <cell r="D2657">
            <v>-278354</v>
          </cell>
        </row>
        <row r="2658">
          <cell r="A2658" t="str">
            <v>PUBLIC UTILITIES COMMISSION OF THE TOWN OF MOUNT FOREST</v>
          </cell>
          <cell r="B2658" t="str">
            <v>WELLINGTON NORTH POWER INC.</v>
          </cell>
          <cell r="D2658">
            <v>-312836</v>
          </cell>
        </row>
        <row r="2659">
          <cell r="A2659" t="str">
            <v>PUBLIC UTILITIES COMMISSION OF THE TOWN OF PALMERSTON</v>
          </cell>
          <cell r="B2659" t="str">
            <v>WESTARIO POWER INC.</v>
          </cell>
          <cell r="D2659">
            <v>-172365</v>
          </cell>
        </row>
        <row r="2660">
          <cell r="A2660" t="str">
            <v>PUBLIC UTILITIES COMMISSION OF THE TOWN OF PARIS</v>
          </cell>
          <cell r="B2660" t="str">
            <v>BRANT COUNTY POWER INC.</v>
          </cell>
          <cell r="D2660">
            <v>-363151</v>
          </cell>
        </row>
        <row r="2661">
          <cell r="A2661" t="str">
            <v>PUBLIC UTILITIES COMMISSION OF THE TOWN OF PICTON</v>
          </cell>
          <cell r="B2661" t="str">
            <v>HYDRO ONE NETWORKS INC.</v>
          </cell>
          <cell r="D2661">
            <v>-152333</v>
          </cell>
        </row>
        <row r="2662">
          <cell r="A2662" t="str">
            <v>PUBLIC UTILITIES COMMISSION OF THE TOWN OF RIDGETOWN</v>
          </cell>
          <cell r="B2662" t="str">
            <v>CHATHAM-KENT HYDRO INC.</v>
          </cell>
          <cell r="D2662">
            <v>-132327</v>
          </cell>
        </row>
        <row r="2663">
          <cell r="A2663" t="str">
            <v>PUBLIC UTILITIES COMMISSION OF THE TOWN OF SOUTHAMPTON</v>
          </cell>
          <cell r="B2663" t="str">
            <v>WESTARIO POWER INC.</v>
          </cell>
          <cell r="D2663">
            <v>-197535</v>
          </cell>
        </row>
        <row r="2664">
          <cell r="A2664" t="str">
            <v>PUBLIC UTILITIES COMMISSION OF THE TOWN OF TECUMSEH</v>
          </cell>
          <cell r="B2664" t="str">
            <v>ESSEX POWERLINES CORPORATION</v>
          </cell>
          <cell r="D2664">
            <v>-4471354</v>
          </cell>
        </row>
        <row r="2665">
          <cell r="A2665" t="str">
            <v>PUBLIC UTILITIES COMMISSION OF THE TOWN OF TILBURY</v>
          </cell>
          <cell r="B2665" t="str">
            <v>CHATHAM-KENT HYDRO INC.</v>
          </cell>
          <cell r="D2665">
            <v>-249158</v>
          </cell>
        </row>
        <row r="2666">
          <cell r="A2666" t="str">
            <v>PUBLIC UTILITIES COMMISSION OF THE VILLAGE OF ARTHUR</v>
          </cell>
          <cell r="B2666" t="str">
            <v>WELLINGTON NORTH POWER INC.</v>
          </cell>
          <cell r="D2666">
            <v>-118035</v>
          </cell>
        </row>
        <row r="2667">
          <cell r="A2667" t="str">
            <v>PUBLIC UTILITIES COMMISSION OF THE VILLAGE OF BELMONT</v>
          </cell>
          <cell r="B2667" t="str">
            <v>ERIE THAMES POWERLINES CORPORATION</v>
          </cell>
          <cell r="D2667">
            <v>-315244</v>
          </cell>
        </row>
        <row r="2668">
          <cell r="A2668" t="str">
            <v>PUBLIC UTILITIES COMMISSION OF THE VILLAGE OF LANCASTER</v>
          </cell>
          <cell r="B2668" t="str">
            <v>HYDRO ONE NETWORKS INC.</v>
          </cell>
          <cell r="D2668">
            <v>-43431</v>
          </cell>
        </row>
        <row r="2669">
          <cell r="A2669" t="str">
            <v>PUBLIC UTILITIES COMMISSION OF THE VILLAGE OF PORT STANLEY</v>
          </cell>
          <cell r="B2669" t="str">
            <v>ERIE THAMES POWERLINES CORPORATION</v>
          </cell>
          <cell r="D2669">
            <v>-156355</v>
          </cell>
        </row>
        <row r="2670">
          <cell r="A2670" t="str">
            <v>PUBLIC UTILITIES COMMISSION OF THE VILLAGE OF THAMESVILLE</v>
          </cell>
          <cell r="B2670" t="str">
            <v>CHATHAM-KENT HYDRO INC.</v>
          </cell>
          <cell r="D2670">
            <v>-19390</v>
          </cell>
        </row>
        <row r="2671">
          <cell r="A2671" t="str">
            <v>PUBLIC UTILITIES COMMISSION OF THE VILLAGE OF WESTPORT</v>
          </cell>
          <cell r="B2671" t="str">
            <v>RIDEAU ST. LAWRENCE DISTRIBUTION INC.</v>
          </cell>
          <cell r="D2671">
            <v>-83342</v>
          </cell>
        </row>
        <row r="2672">
          <cell r="A2672" t="str">
            <v>PUBLIC UTILITIES COMMISSION OF THE VILLAGE OF WHEATLEY</v>
          </cell>
          <cell r="B2672" t="str">
            <v>CHATHAM-KENT HYDRO INC.</v>
          </cell>
          <cell r="D2672">
            <v>-119683</v>
          </cell>
        </row>
        <row r="2673">
          <cell r="A2673" t="str">
            <v>PUBLIC UTILITY COMMISSION OF THE VILLAGE OF WEST LORNE</v>
          </cell>
          <cell r="B2673" t="str">
            <v>HYDRO ONE NETWORKS INC.</v>
          </cell>
          <cell r="D2673">
            <v>-93341</v>
          </cell>
        </row>
        <row r="2674">
          <cell r="A2674" t="str">
            <v>PUBLIC UTILITY COMMISSION OF TOWN OF PERTH</v>
          </cell>
          <cell r="B2674" t="str">
            <v>HYDRO ONE NETWORKS INC.</v>
          </cell>
          <cell r="D2674">
            <v>-1786365</v>
          </cell>
        </row>
        <row r="2675">
          <cell r="A2675" t="str">
            <v>RAINY RIVER PUBLIC UTILITIES COMMISSION</v>
          </cell>
          <cell r="B2675" t="str">
            <v>HYDRO ONE NETWORKS INC.</v>
          </cell>
          <cell r="D2675">
            <v>-96206</v>
          </cell>
        </row>
        <row r="2676">
          <cell r="A2676" t="str">
            <v>RED ROCK HYDRO</v>
          </cell>
          <cell r="B2676" t="str">
            <v>HYDRO ONE NETWORKS INC.</v>
          </cell>
          <cell r="D2676">
            <v>-26728</v>
          </cell>
        </row>
        <row r="2677">
          <cell r="A2677" t="str">
            <v>REMARA-BRECHIN HYDRO</v>
          </cell>
          <cell r="B2677" t="str">
            <v>HYDRO ONE NETWORKS INC.</v>
          </cell>
          <cell r="D2677">
            <v>-6839</v>
          </cell>
        </row>
        <row r="2678">
          <cell r="A2678" t="str">
            <v>RENFREW HYDRO INC.</v>
          </cell>
          <cell r="B2678" t="str">
            <v>RENFREW HYDRO INC.</v>
          </cell>
          <cell r="D2678">
            <v>-98644</v>
          </cell>
        </row>
        <row r="2679">
          <cell r="A2679" t="str">
            <v>RICHMOND HILL HYDRO INC.</v>
          </cell>
          <cell r="B2679" t="str">
            <v>POWERSTREAM INC.</v>
          </cell>
          <cell r="D2679">
            <v>-56318838</v>
          </cell>
        </row>
        <row r="2680">
          <cell r="A2680" t="str">
            <v>RIPLEY PUBLIC UTILITIES COMMISSION</v>
          </cell>
          <cell r="B2680" t="str">
            <v>WESTARIO POWER INC.</v>
          </cell>
          <cell r="D2680">
            <v>-45105</v>
          </cell>
        </row>
        <row r="2681">
          <cell r="A2681" t="str">
            <v>ROCKLAND HYDRO ELECTRIC COMMISSION</v>
          </cell>
          <cell r="B2681" t="str">
            <v>HYDRO ONE NETWORKS INC.</v>
          </cell>
          <cell r="D2681">
            <v>-1890937</v>
          </cell>
        </row>
        <row r="2682">
          <cell r="A2682" t="str">
            <v>RODNEY PUBLIC UTILITIES COMMISSION</v>
          </cell>
          <cell r="B2682" t="str">
            <v>HYDRO ONE NETWORKS INC.</v>
          </cell>
          <cell r="D2682">
            <v>-79269</v>
          </cell>
        </row>
        <row r="2683">
          <cell r="A2683" t="str">
            <v>SABLES-SPANISH RIVERS PUBLIC UTILITIES COMMISSION</v>
          </cell>
          <cell r="B2683" t="str">
            <v>ESPANOLA REGIONAL HYDRO DISTRIBUTION CORPORATION</v>
          </cell>
          <cell r="D2683">
            <v>-41141</v>
          </cell>
        </row>
        <row r="2684">
          <cell r="A2684" t="str">
            <v>SCHREIBER HYDRO-ELECTRIC COMMISSION</v>
          </cell>
          <cell r="B2684" t="str">
            <v>HYDRO ONE NETWORKS INC.</v>
          </cell>
          <cell r="D2684">
            <v>-51845</v>
          </cell>
        </row>
        <row r="2685">
          <cell r="A2685" t="str">
            <v>SCUGOG HYDRO ELECTRIC CORPORATION</v>
          </cell>
          <cell r="B2685" t="str">
            <v>VERIDIAN CONNECTIONS INC.</v>
          </cell>
          <cell r="D2685">
            <v>-869072</v>
          </cell>
        </row>
        <row r="2686">
          <cell r="A2686" t="str">
            <v>SEAFORTH PUBLIC UTILITY COMMISSION</v>
          </cell>
          <cell r="B2686" t="str">
            <v>FESTIVAL HYDRO INC.</v>
          </cell>
          <cell r="D2686">
            <v>-59490</v>
          </cell>
        </row>
        <row r="2687">
          <cell r="A2687" t="str">
            <v>SEVERN HYDRO-ELECTRIC SYSTEM</v>
          </cell>
          <cell r="B2687" t="str">
            <v>HYDRO ONE NETWORKS INC.</v>
          </cell>
          <cell r="D2687">
            <v>-158118</v>
          </cell>
        </row>
        <row r="2688">
          <cell r="A2688" t="str">
            <v>SIMCOE HYDRO-ELECTRIC COMMISSION</v>
          </cell>
          <cell r="B2688" t="str">
            <v>NORFOLK POWER DISTRIBUTION INC.</v>
          </cell>
          <cell r="D2688">
            <v>-1754661</v>
          </cell>
        </row>
        <row r="2689">
          <cell r="A2689" t="str">
            <v>SIOUX LOOKOUT HYDRO INC.</v>
          </cell>
          <cell r="B2689" t="str">
            <v>SIOUX LOOKOUT HYDRO INC.</v>
          </cell>
          <cell r="D2689">
            <v>-1077184</v>
          </cell>
        </row>
        <row r="2690">
          <cell r="A2690" t="str">
            <v>SMITHS FALLS HYDRO ELECTRIC COMMISSION</v>
          </cell>
          <cell r="B2690" t="str">
            <v>HYDRO ONE NETWORKS INC.</v>
          </cell>
          <cell r="D2690">
            <v>-555885</v>
          </cell>
        </row>
        <row r="2691">
          <cell r="A2691" t="str">
            <v>SOUTH RIVER PUBLIC UTILITIES COMMISSION</v>
          </cell>
          <cell r="B2691" t="str">
            <v>HYDRO ONE NETWORKS INC.</v>
          </cell>
          <cell r="D2691">
            <v>-123007</v>
          </cell>
        </row>
        <row r="2692">
          <cell r="A2692" t="str">
            <v>SOUTH-WEST OXFORD PUBLIC UTILITIES COMMISSION</v>
          </cell>
          <cell r="B2692" t="str">
            <v>ERIE THAMES POWERLINES CORPORATION</v>
          </cell>
          <cell r="D2692">
            <v>-15240</v>
          </cell>
        </row>
        <row r="2693">
          <cell r="A2693" t="str">
            <v>ST. CATHARINES HYDRO UTILITY SERVICES INC.</v>
          </cell>
          <cell r="B2693" t="str">
            <v>HORIZON UTILITIES CORPORATION</v>
          </cell>
          <cell r="D2693">
            <v>-5737943</v>
          </cell>
        </row>
        <row r="2694">
          <cell r="A2694" t="str">
            <v>ST. MARY'S PUBLIC UTILITIES COMMISSION</v>
          </cell>
          <cell r="B2694" t="str">
            <v>FESTIVAL HYDRO INC.</v>
          </cell>
          <cell r="D2694">
            <v>-632333</v>
          </cell>
        </row>
        <row r="2695">
          <cell r="A2695" t="str">
            <v>ST. THOMAS ENERGY INC.</v>
          </cell>
          <cell r="B2695" t="str">
            <v>ST. THOMAS ENERGY INC.</v>
          </cell>
          <cell r="D2695">
            <v>-2406553</v>
          </cell>
        </row>
        <row r="2696">
          <cell r="A2696" t="str">
            <v>STIRLING-RAWDON PUBLIC UTILITIES COMMISSION</v>
          </cell>
          <cell r="B2696" t="str">
            <v>HYDRO ONE NETWORKS INC.</v>
          </cell>
          <cell r="D2696">
            <v>-55758</v>
          </cell>
        </row>
        <row r="2697">
          <cell r="A2697" t="str">
            <v>STONEY CREEK HYDRO-ELECTRIC COMMISSION</v>
          </cell>
          <cell r="B2697" t="str">
            <v>HORIZON UTILITIES CORPORATION</v>
          </cell>
          <cell r="D2697">
            <v>-9219666</v>
          </cell>
        </row>
        <row r="2698">
          <cell r="A2698" t="str">
            <v>STRATFORD PUBLIC UTILITY COMMISSION</v>
          </cell>
          <cell r="B2698" t="str">
            <v>FESTIVAL HYDRO INC.</v>
          </cell>
          <cell r="D2698">
            <v>-3682680</v>
          </cell>
        </row>
        <row r="2699">
          <cell r="A2699" t="str">
            <v>SUNDRIDGE HYDRO ELECTRIC SYSTEM</v>
          </cell>
          <cell r="B2699" t="str">
            <v>LAKELAND POWER DISTRIBUTION LTD.</v>
          </cell>
          <cell r="D2699">
            <v>-231885</v>
          </cell>
        </row>
        <row r="2700">
          <cell r="A2700" t="str">
            <v>TARA HYDRO-ELECTRIC SYSTEM</v>
          </cell>
          <cell r="B2700" t="str">
            <v>HYDRO ONE NETWORKS INC.</v>
          </cell>
          <cell r="D2700">
            <v>-83487</v>
          </cell>
        </row>
        <row r="2701">
          <cell r="A2701" t="str">
            <v>TAY HYDRO ELECTRIC DISTRIBUTION COMPANY INC.</v>
          </cell>
          <cell r="B2701" t="str">
            <v>NEWMARKET-TAY POWER DISTRIBUTION LTD.</v>
          </cell>
          <cell r="D2701">
            <v>-749785</v>
          </cell>
        </row>
        <row r="2702">
          <cell r="A2702" t="str">
            <v>TEESWATER HYDRO-ELECTRIC COMMISSION</v>
          </cell>
          <cell r="B2702" t="str">
            <v>WESTARIO POWER INC.</v>
          </cell>
          <cell r="D2702">
            <v>-79987</v>
          </cell>
        </row>
        <row r="2703">
          <cell r="A2703" t="str">
            <v>TERRACE BAY SUPERIOR WIRES INC.</v>
          </cell>
          <cell r="B2703" t="str">
            <v>HYDRO ONE NETWORKS INC.</v>
          </cell>
          <cell r="D2703">
            <v>-125100</v>
          </cell>
        </row>
        <row r="2704">
          <cell r="A2704" t="str">
            <v>THE HYDRO ELECTRIC COMMISSION OF THE TOWN OF CARLETON PLACE</v>
          </cell>
          <cell r="B2704" t="str">
            <v>HYDRO ONE NETWORKS INC.</v>
          </cell>
          <cell r="D2704">
            <v>-979803</v>
          </cell>
        </row>
        <row r="2705">
          <cell r="A2705" t="str">
            <v>THE HYDRO ELECTRIC COMMISSION OF THE TOWN OF SHELBURNE</v>
          </cell>
          <cell r="B2705" t="str">
            <v>HYDRO ONE NETWORKS INC.</v>
          </cell>
          <cell r="D2705">
            <v>-560144</v>
          </cell>
        </row>
        <row r="2706">
          <cell r="A2706" t="str">
            <v>THE HYDRO ELECTRIC COMMISSION OF THE TOWNSHIP OF WARWICK</v>
          </cell>
          <cell r="B2706" t="str">
            <v>BLUEWATER POWER DISTRIBUTION CORPORATION</v>
          </cell>
          <cell r="D2706">
            <v>-102652</v>
          </cell>
        </row>
        <row r="2707">
          <cell r="A2707" t="str">
            <v>THE HYDRO-ELECTRIC COMMISSION FOR THE TOWN OF EXETER</v>
          </cell>
          <cell r="B2707" t="str">
            <v>HYDRO ONE NETWORKS INC.</v>
          </cell>
          <cell r="D2707">
            <v>-443071</v>
          </cell>
        </row>
        <row r="2708">
          <cell r="A2708" t="str">
            <v>THE HYDRO-ELECTRIC COMMISSION OF THE CITY OF GLOUCESTER</v>
          </cell>
          <cell r="B2708" t="str">
            <v>HYDRO OTTAWA LIMITED</v>
          </cell>
          <cell r="D2708">
            <v>-26240887</v>
          </cell>
        </row>
        <row r="2709">
          <cell r="A2709" t="str">
            <v>THE HYDRO-ELECTRIC COMMISSION OF THE TOWN OF PENETANGUISHENE</v>
          </cell>
          <cell r="B2709" t="str">
            <v>POWERSTREAM INC.</v>
          </cell>
          <cell r="D2709">
            <v>-1120514</v>
          </cell>
        </row>
        <row r="2710">
          <cell r="A2710" t="str">
            <v>THE PUBLIC UTILITIES COMMISSION FOR THE TOWN OF BANCROFT</v>
          </cell>
          <cell r="B2710" t="str">
            <v>HYDRO ONE NETWORKS INC.</v>
          </cell>
          <cell r="D2710">
            <v>-210604</v>
          </cell>
        </row>
        <row r="2711">
          <cell r="A2711" t="str">
            <v>THE PUBLIC UTILITIES COMMISSION OF THE TOWN OF COLLINGWOOD</v>
          </cell>
          <cell r="B2711" t="str">
            <v>COLLUS POWER CORP.</v>
          </cell>
          <cell r="D2711">
            <v>-1832760</v>
          </cell>
        </row>
        <row r="2712">
          <cell r="A2712" t="str">
            <v>THE PUBLIC UTILITIES COMMISSION OF THE TOWN OF KAPUSKASING</v>
          </cell>
          <cell r="B2712" t="str">
            <v>NORTHERN ONTARIO WIRES INC.</v>
          </cell>
          <cell r="D2712">
            <v>-28714</v>
          </cell>
        </row>
        <row r="2713">
          <cell r="A2713" t="str">
            <v>THE PUBLIC UTILITIES COMMISSION OF THE TOWN OF PETROLIA</v>
          </cell>
          <cell r="B2713" t="str">
            <v>BLUEWATER POWER DISTRIBUTION CORPORATION</v>
          </cell>
          <cell r="D2713">
            <v>-470921</v>
          </cell>
        </row>
        <row r="2714">
          <cell r="A2714" t="str">
            <v>THE PUBLIC UTILITIES COMMISSION OF THE VILLAGE OF EGANVILLE</v>
          </cell>
          <cell r="B2714" t="str">
            <v>HYDRO ONE NETWORKS INC.</v>
          </cell>
          <cell r="D2714">
            <v>-94249</v>
          </cell>
        </row>
        <row r="2715">
          <cell r="A2715" t="str">
            <v>THE PUBLIC UTILITIES COMMISSION OF THE VILLAGE OF POINT EDWARD</v>
          </cell>
          <cell r="B2715" t="str">
            <v>BLUEWATER POWER DISTRIBUTION CORPORATION</v>
          </cell>
          <cell r="D2715">
            <v>-106366</v>
          </cell>
        </row>
        <row r="2716">
          <cell r="A2716" t="str">
            <v>THE VILLAGE OF OMEMEE HYDRO-ELECTRIC COMMISSION</v>
          </cell>
          <cell r="B2716" t="str">
            <v>HYDRO ONE NETWORKS INC.</v>
          </cell>
          <cell r="D2716">
            <v>-200869</v>
          </cell>
        </row>
        <row r="2717">
          <cell r="A2717" t="str">
            <v>THEDFORD HYDRO ELECTRIC COMMISSION</v>
          </cell>
          <cell r="B2717" t="str">
            <v>HYDRO ONE NETWORKS INC.</v>
          </cell>
          <cell r="D2717">
            <v>-102069</v>
          </cell>
        </row>
        <row r="2718">
          <cell r="A2718" t="str">
            <v>THESSALON HYDRO DISTRIBUTION CORPORATION</v>
          </cell>
          <cell r="B2718" t="str">
            <v>HYDRO ONE NETWORKS INC.</v>
          </cell>
          <cell r="D2718">
            <v>-57306</v>
          </cell>
        </row>
        <row r="2719">
          <cell r="A2719" t="str">
            <v>THORNDALE HYDRO ELECTRIC COMMISSION</v>
          </cell>
          <cell r="B2719" t="str">
            <v>HYDRO ONE NETWORKS INC.</v>
          </cell>
          <cell r="D2719">
            <v>-11026</v>
          </cell>
        </row>
        <row r="2720">
          <cell r="A2720" t="str">
            <v>THOROLD HYDRO CORPORATION</v>
          </cell>
          <cell r="B2720" t="str">
            <v>HYDRO ONE NETWORKS INC.</v>
          </cell>
          <cell r="D2720">
            <v>-1539175</v>
          </cell>
        </row>
        <row r="2721">
          <cell r="A2721" t="str">
            <v>THUNDER BAY HYDRO ELECTRICITY DISTRIBUTION INC.</v>
          </cell>
          <cell r="B2721" t="str">
            <v>THUNDER BAY HYDRO ELECTRICITY DISTRIBUTION INC.</v>
          </cell>
          <cell r="D2721">
            <v>-15900385</v>
          </cell>
        </row>
        <row r="2722">
          <cell r="A2722" t="str">
            <v>TILLSONBURG HYDRO INC.</v>
          </cell>
          <cell r="B2722" t="str">
            <v>TILLSONBURG HYDRO INC.</v>
          </cell>
          <cell r="D2722">
            <v>-2936784</v>
          </cell>
        </row>
        <row r="2723">
          <cell r="A2723" t="str">
            <v>TOWNSHIP OF MCGARRY HYDRO SYSTEM</v>
          </cell>
          <cell r="B2723" t="str">
            <v>HYDRO ONE NETWORKS INC.</v>
          </cell>
          <cell r="D2723">
            <v>-6273</v>
          </cell>
        </row>
        <row r="2724">
          <cell r="A2724" t="str">
            <v>TOWNSHIP OF NORTH DORCHESTER HYDRO</v>
          </cell>
          <cell r="B2724" t="str">
            <v>HYDRO ONE NETWORKS INC.</v>
          </cell>
          <cell r="D2724">
            <v>-137329</v>
          </cell>
        </row>
        <row r="2725">
          <cell r="A2725" t="str">
            <v>TWEED HYDRO ELECTRIC COMMISSION</v>
          </cell>
          <cell r="B2725" t="str">
            <v>HYDRO ONE NETWORKS INC.</v>
          </cell>
          <cell r="D2725">
            <v>-97257</v>
          </cell>
        </row>
        <row r="2726">
          <cell r="A2726" t="str">
            <v>UXBRIDGE HYDRO ELECTRIC COMMISSION</v>
          </cell>
          <cell r="B2726" t="str">
            <v>VERIDIAN CONNECTIONS INC.</v>
          </cell>
          <cell r="D2726">
            <v>-648349</v>
          </cell>
        </row>
        <row r="2727">
          <cell r="A2727" t="str">
            <v>VILLAGE OF BLOOMFIELD HYDRO SYSTEM</v>
          </cell>
          <cell r="B2727" t="str">
            <v>HYDRO ONE NETWORKS INC.</v>
          </cell>
          <cell r="D2727">
            <v>-8706</v>
          </cell>
        </row>
        <row r="2728">
          <cell r="A2728" t="str">
            <v>VILLAGE OF CARDINAL HYDRO SYSTEM</v>
          </cell>
          <cell r="B2728" t="str">
            <v>RIDEAU ST. LAWRENCE DISTRIBUTION INC.</v>
          </cell>
          <cell r="D2728">
            <v>-242321</v>
          </cell>
        </row>
        <row r="2729">
          <cell r="A2729" t="str">
            <v>VILLAGE OF CHATSWORTH HYDRO</v>
          </cell>
          <cell r="B2729" t="str">
            <v>HYDRO ONE NETWORKS INC.</v>
          </cell>
          <cell r="D2729">
            <v>-23841</v>
          </cell>
        </row>
        <row r="2730">
          <cell r="A2730" t="str">
            <v>VILLAGE OF CHESTERVILLE HYDRO SYSTEM</v>
          </cell>
          <cell r="B2730" t="str">
            <v>HYDRO ONE NETWORKS INC.</v>
          </cell>
          <cell r="D2730">
            <v>-75440</v>
          </cell>
        </row>
        <row r="2731">
          <cell r="A2731" t="str">
            <v>VILLAGE OF ERIEAU HYDRO SYSTEM</v>
          </cell>
          <cell r="B2731" t="str">
            <v>CHATHAM-KENT HYDRO INC.</v>
          </cell>
          <cell r="D2731">
            <v>-27444</v>
          </cell>
        </row>
        <row r="2732">
          <cell r="A2732" t="str">
            <v>VILLAGE OF FLESHERTON HYDRO SYSTEM</v>
          </cell>
          <cell r="B2732" t="str">
            <v>HYDRO ONE NETWORKS INC.</v>
          </cell>
          <cell r="D2732">
            <v>-128681</v>
          </cell>
        </row>
        <row r="2733">
          <cell r="A2733" t="str">
            <v>VILLAGE OF IROQUOIS HYDRO SYSTEM</v>
          </cell>
          <cell r="B2733" t="str">
            <v>RIDEAU ST. LAWRENCE DISTRIBUTION INC.</v>
          </cell>
          <cell r="D2733">
            <v>-156255</v>
          </cell>
        </row>
        <row r="2734">
          <cell r="A2734" t="str">
            <v>VILLAGE OF LUCKNOW HYDRO SYSTEM</v>
          </cell>
          <cell r="B2734" t="str">
            <v>WESTARIO POWER INC.</v>
          </cell>
          <cell r="D2734">
            <v>-117776</v>
          </cell>
        </row>
        <row r="2735">
          <cell r="A2735" t="str">
            <v>VILLAGE OF MAXVILLE HYDRO SYSTEM</v>
          </cell>
          <cell r="B2735" t="str">
            <v>HYDRO ONE NETWORKS INC.</v>
          </cell>
          <cell r="D2735">
            <v>-20718</v>
          </cell>
        </row>
        <row r="2736">
          <cell r="A2736" t="str">
            <v>WALKERTON PUBLIC UTILITIES COMMISSION</v>
          </cell>
          <cell r="B2736" t="str">
            <v>WESTARIO POWER INC.</v>
          </cell>
          <cell r="D2736">
            <v>-552699</v>
          </cell>
        </row>
        <row r="2737">
          <cell r="A2737" t="str">
            <v>WARDSVILLE HYDRO ELECTRIC COMMISSION</v>
          </cell>
          <cell r="B2737" t="str">
            <v>HYDRO ONE NETWORKS INC.</v>
          </cell>
          <cell r="D2737">
            <v>-18074</v>
          </cell>
        </row>
        <row r="2738">
          <cell r="A2738" t="str">
            <v>WARKWORTH HYDRO ELECTRIC COMMISSION</v>
          </cell>
          <cell r="B2738" t="str">
            <v>HYDRO ONE NETWORKS INC.</v>
          </cell>
          <cell r="D2738">
            <v>-71849</v>
          </cell>
        </row>
        <row r="2739">
          <cell r="A2739" t="str">
            <v>WATERLOO NORTH HYDRO INC.</v>
          </cell>
          <cell r="B2739" t="str">
            <v>WATERLOO NORTH HYDRO INC.</v>
          </cell>
          <cell r="D2739">
            <v>-13619820</v>
          </cell>
        </row>
        <row r="2740">
          <cell r="A2740" t="str">
            <v>WELLAND HYDRO-ELECTRIC SYSTEM CORP.</v>
          </cell>
          <cell r="B2740" t="str">
            <v>WELLAND HYDRO-ELECTRIC SYSTEM CORP.</v>
          </cell>
          <cell r="D2740">
            <v>-3759593</v>
          </cell>
        </row>
        <row r="2741">
          <cell r="A2741" t="str">
            <v>WELLINGTON ELECTRIC DISTRIBUTION COMPANY INC.</v>
          </cell>
          <cell r="B2741" t="str">
            <v>GUELPH HYDRO ELECTRIC SYSTEMS INC.</v>
          </cell>
          <cell r="D2741">
            <v>-150117</v>
          </cell>
        </row>
        <row r="2742">
          <cell r="A2742" t="str">
            <v>WEST LINCOLN HYDRO ELECTRIC COMMISSION</v>
          </cell>
          <cell r="B2742" t="str">
            <v>NIAGARA PENINSULA ENERGY INC.</v>
          </cell>
          <cell r="D2742">
            <v>-116115</v>
          </cell>
        </row>
        <row r="2743">
          <cell r="A2743" t="str">
            <v>WHITBY HYDRO ELECTRIC CORPORATION</v>
          </cell>
          <cell r="B2743" t="str">
            <v>WHITBY HYDRO ELECTRIC CORPORATION</v>
          </cell>
          <cell r="D2743">
            <v>-25236418</v>
          </cell>
        </row>
        <row r="2744">
          <cell r="A2744" t="str">
            <v>WHITCHURCH STOUFFVILLE HYDRO ELECTRIC COMMISSION</v>
          </cell>
          <cell r="B2744" t="str">
            <v>HYDRO ONE NETWORKS INC.</v>
          </cell>
          <cell r="D2744">
            <v>-2640237</v>
          </cell>
        </row>
        <row r="2745">
          <cell r="A2745" t="str">
            <v>WILLIAMSBURG HYDRO-ELECTRIC SYSTEM</v>
          </cell>
          <cell r="B2745" t="str">
            <v>RIDEAU ST. LAWRENCE DISTRIBUTION INC.</v>
          </cell>
          <cell r="D2745">
            <v>-27463</v>
          </cell>
        </row>
        <row r="2746">
          <cell r="A2746" t="str">
            <v>WINCHESTER HYDRO COMMISSION</v>
          </cell>
          <cell r="B2746" t="str">
            <v>HYDRO ONE NETWORKS INC.</v>
          </cell>
          <cell r="D2746">
            <v>-170526</v>
          </cell>
        </row>
        <row r="2747">
          <cell r="A2747" t="str">
            <v>WINDSOR UTILITIES COMMISSION</v>
          </cell>
          <cell r="B2747" t="str">
            <v>ENWIN UTILITIES LTD.</v>
          </cell>
          <cell r="D2747">
            <v>-10768892</v>
          </cell>
        </row>
        <row r="2748">
          <cell r="A2748" t="str">
            <v>WINGHAM PUBLIC UTILITIES COMMISSION</v>
          </cell>
          <cell r="B2748" t="str">
            <v>WESTARIO POWER INC.</v>
          </cell>
          <cell r="D2748">
            <v>-290938</v>
          </cell>
        </row>
        <row r="2749">
          <cell r="A2749" t="str">
            <v>WOODSTOCK HYDRO SERVICES INC.</v>
          </cell>
          <cell r="B2749" t="str">
            <v>WOODSTOCK HYDRO SERVICES INC.</v>
          </cell>
          <cell r="D2749">
            <v>-1751980</v>
          </cell>
        </row>
        <row r="2750">
          <cell r="A2750" t="str">
            <v>WOODVILLE HYDRO-ELECTRIC SYSTEM</v>
          </cell>
          <cell r="B2750" t="str">
            <v>HYDRO ONE NETWORKS INC.</v>
          </cell>
          <cell r="D2750">
            <v>-54831</v>
          </cell>
        </row>
        <row r="2751">
          <cell r="A2751" t="str">
            <v>WYOMING HYDRO ELECTRIC COMMISSION</v>
          </cell>
          <cell r="B2751" t="str">
            <v>HYDRO ONE NETWORKS INC.</v>
          </cell>
          <cell r="D2751">
            <v>-90392</v>
          </cell>
        </row>
        <row r="2752">
          <cell r="A2752" t="str">
            <v>ZORRA ELECTRIC SUPPLY AUTHORITY</v>
          </cell>
          <cell r="B2752" t="str">
            <v>ERIE THAMES POWERLINES CORPORATION</v>
          </cell>
          <cell r="D2752">
            <v>-129374</v>
          </cell>
        </row>
        <row r="2753">
          <cell r="A2753" t="str">
            <v>ZURICH HYDRO ELECTRIC COMMISSION</v>
          </cell>
          <cell r="B2753" t="str">
            <v>FESTIVAL HYDRO INC.</v>
          </cell>
          <cell r="D2753">
            <v>-50560</v>
          </cell>
        </row>
        <row r="2758">
          <cell r="A2758" t="str">
            <v>AILSA CRAIG HYDRO ELECTRIC SYSTEM</v>
          </cell>
          <cell r="B2758" t="str">
            <v>HYDRO ONE NETWORKS INC.</v>
          </cell>
          <cell r="D2758">
            <v>-100879</v>
          </cell>
        </row>
        <row r="2759">
          <cell r="A2759" t="str">
            <v>ALVINSTON PUBLIC UTILITIES COMMISSION</v>
          </cell>
          <cell r="B2759" t="str">
            <v>BLUEWATER POWER DISTRIBUTION CORPORATION</v>
          </cell>
          <cell r="D2759">
            <v>-42246</v>
          </cell>
        </row>
        <row r="2760">
          <cell r="A2760" t="str">
            <v>ANCASTER HYDRO-ELECTRIC COMMISSION</v>
          </cell>
          <cell r="B2760" t="str">
            <v>HORIZON UTILITIES CORPORATION</v>
          </cell>
          <cell r="D2760">
            <v>-980562</v>
          </cell>
        </row>
        <row r="2761">
          <cell r="A2761" t="str">
            <v>ARKONA HYDRO ELECTRIC COMMISSION</v>
          </cell>
          <cell r="B2761" t="str">
            <v>HYDRO ONE NETWORKS INC.</v>
          </cell>
          <cell r="D2761">
            <v>-53496</v>
          </cell>
        </row>
        <row r="2762">
          <cell r="A2762" t="str">
            <v>ARNPRIOR HYDRO ELECTRIC COMMISSION</v>
          </cell>
          <cell r="B2762" t="str">
            <v>HYDRO ONE NETWORKS INC.</v>
          </cell>
          <cell r="D2762">
            <v>-1262893</v>
          </cell>
        </row>
        <row r="2763">
          <cell r="A2763" t="str">
            <v>ASPHODEL-NORWOOD DISTRIBUTION INCORPORATED</v>
          </cell>
          <cell r="B2763" t="str">
            <v>PETERBOROUGH DISTRIBUTION INCORPORATED</v>
          </cell>
          <cell r="D2763">
            <v>-62092</v>
          </cell>
        </row>
        <row r="2764">
          <cell r="A2764" t="str">
            <v>ATIKOKAN HYDRO INC.</v>
          </cell>
          <cell r="B2764" t="str">
            <v>ATIKOKAN HYDRO INC.</v>
          </cell>
          <cell r="D2764">
            <v>-296693</v>
          </cell>
        </row>
        <row r="2765">
          <cell r="A2765" t="str">
            <v>AURORA HYDRO CONNECTIONS LIMITED</v>
          </cell>
          <cell r="B2765" t="str">
            <v>POWERSTREAM INC.</v>
          </cell>
          <cell r="D2765">
            <v>-14298281</v>
          </cell>
        </row>
        <row r="2766">
          <cell r="A2766" t="str">
            <v>AYLMER PUBLIC UTILITIES COMMISSION</v>
          </cell>
          <cell r="B2766" t="str">
            <v>ERIE THAMES POWERLINES CORPORATION</v>
          </cell>
          <cell r="D2766">
            <v>-746072</v>
          </cell>
        </row>
        <row r="2767">
          <cell r="A2767" t="str">
            <v>BELLEVILLE ELECTRIC CORPORATION</v>
          </cell>
          <cell r="B2767" t="str">
            <v>VERIDIAN CONNECTIONS INC.</v>
          </cell>
          <cell r="D2767">
            <v>-1721933</v>
          </cell>
        </row>
        <row r="2768">
          <cell r="A2768" t="str">
            <v>BLUE MOUNTAINS HYDRO SERVICES COMPANY INC.</v>
          </cell>
          <cell r="B2768" t="str">
            <v>COLLUS POWER CORP.</v>
          </cell>
          <cell r="D2768">
            <v>-390480</v>
          </cell>
        </row>
        <row r="2769">
          <cell r="A2769" t="str">
            <v>BLYTH HYDRO ELECTRIC COMMISSION</v>
          </cell>
          <cell r="B2769" t="str">
            <v>HYDRO ONE NETWORKS INC.</v>
          </cell>
          <cell r="D2769">
            <v>-125077</v>
          </cell>
        </row>
        <row r="2770">
          <cell r="A2770" t="str">
            <v>BOARD OF LIGHT &amp; HEAT COMM. OF THE CITY OF GUELPH</v>
          </cell>
          <cell r="B2770" t="str">
            <v>GUELPH HYDRO ELECTRIC SYSTEMS INC.</v>
          </cell>
          <cell r="D2770">
            <v>-25897619</v>
          </cell>
        </row>
        <row r="2771">
          <cell r="A2771" t="str">
            <v>BOBCAYGEON HYDRO ELECTRIC COMMISSION</v>
          </cell>
          <cell r="B2771" t="str">
            <v>HYDRO ONE NETWORKS INC.</v>
          </cell>
          <cell r="D2771">
            <v>-1018554</v>
          </cell>
        </row>
        <row r="2772">
          <cell r="A2772" t="str">
            <v>BRADFORD WEST GWILLIMBURY PUBLIC UTILITIES COMMISSION</v>
          </cell>
          <cell r="B2772" t="str">
            <v>POWERSTREAM INC.</v>
          </cell>
          <cell r="D2772">
            <v>-2779296</v>
          </cell>
        </row>
        <row r="2773">
          <cell r="A2773" t="str">
            <v>BRIGHTON DISTRIBUTION INC.</v>
          </cell>
          <cell r="B2773" t="str">
            <v>HYDRO ONE NETWORKS INC.</v>
          </cell>
          <cell r="D2773">
            <v>-216290</v>
          </cell>
        </row>
        <row r="2774">
          <cell r="A2774" t="str">
            <v>BROCK HYDRO-ELECTRIC COMMISSION</v>
          </cell>
          <cell r="B2774" t="str">
            <v>VERIDIAN CONNECTIONS INC.</v>
          </cell>
          <cell r="D2774">
            <v>-190457</v>
          </cell>
        </row>
        <row r="2775">
          <cell r="A2775" t="str">
            <v>BROCKVILLE UTILITIES INCORPORATED</v>
          </cell>
          <cell r="B2775" t="str">
            <v>HYDRO ONE NETWORKS INC.</v>
          </cell>
          <cell r="D2775">
            <v>-1116731</v>
          </cell>
        </row>
        <row r="2776">
          <cell r="A2776" t="str">
            <v>BRUSSELS PUBLIC UTILITIES COMMISSION</v>
          </cell>
          <cell r="B2776" t="str">
            <v>FESTIVAL HYDRO INC.</v>
          </cell>
          <cell r="D2776">
            <v>-78830</v>
          </cell>
        </row>
        <row r="2777">
          <cell r="A2777" t="str">
            <v>BURK'S FALLS HYDRO ELECTRIC COMMISSION</v>
          </cell>
          <cell r="B2777" t="str">
            <v>LAKELAND POWER DISTRIBUTION LTD.</v>
          </cell>
          <cell r="D2777">
            <v>-102860</v>
          </cell>
        </row>
        <row r="2778">
          <cell r="A2778" t="str">
            <v>BURLINGTON HYDRO INC.</v>
          </cell>
          <cell r="B2778" t="str">
            <v>BURLINGTON HYDRO INC.</v>
          </cell>
          <cell r="D2778">
            <v>-28309928</v>
          </cell>
        </row>
        <row r="2779">
          <cell r="A2779" t="str">
            <v>CAMBRIDGE AND NORTH DUMFRIES HYDRO INC.</v>
          </cell>
          <cell r="B2779" t="str">
            <v>CAMBRIDGE AND NORTH DUMFRIES HYDRO INC.</v>
          </cell>
          <cell r="D2779">
            <v>-32091282</v>
          </cell>
        </row>
        <row r="2780">
          <cell r="A2780" t="str">
            <v>CAPREOL HYDRO ELECTRIC COMMISSION</v>
          </cell>
          <cell r="B2780" t="str">
            <v>GREATER SUDBURY HYDRO INC.</v>
          </cell>
          <cell r="D2780">
            <v>-423058</v>
          </cell>
        </row>
        <row r="2781">
          <cell r="A2781" t="str">
            <v>CASSELMAN HYDRO INC.</v>
          </cell>
          <cell r="B2781" t="str">
            <v>HYDRO OTTAWA LIMITED</v>
          </cell>
          <cell r="D2781">
            <v>-600230</v>
          </cell>
        </row>
        <row r="2782">
          <cell r="A2782" t="str">
            <v>CAVAN-MILLBROOK-NORTH MONAGHAN PUBLIC UTILITIES COMMISSION</v>
          </cell>
          <cell r="B2782" t="str">
            <v>HYDRO ONE NETWORKS INC.</v>
          </cell>
          <cell r="D2782">
            <v>-204006</v>
          </cell>
        </row>
        <row r="2783">
          <cell r="A2783" t="str">
            <v>CENTRE HASTINGS HYDRO ELECTRIC COMMISSION</v>
          </cell>
          <cell r="B2783" t="str">
            <v>HYDRO ONE NETWORKS INC.</v>
          </cell>
          <cell r="D2783">
            <v>-75542</v>
          </cell>
        </row>
        <row r="2784">
          <cell r="A2784" t="str">
            <v>CHALK RIVER HYDRO</v>
          </cell>
          <cell r="B2784" t="str">
            <v>HYDRO ONE NETWORKS INC.</v>
          </cell>
          <cell r="D2784">
            <v>-102901</v>
          </cell>
        </row>
        <row r="2785">
          <cell r="A2785" t="str">
            <v>CHAPLEAU PUBLIC UTILITIES CORPORATION</v>
          </cell>
          <cell r="B2785" t="str">
            <v>CHAPLEAU PUBLIC UTILITIES CORPORATION</v>
          </cell>
          <cell r="D2785">
            <v>-61710</v>
          </cell>
        </row>
        <row r="2786">
          <cell r="A2786" t="str">
            <v>CITY OF DRYDEN HYDRO ELECTRIC COMMISSION</v>
          </cell>
          <cell r="B2786" t="str">
            <v>HYDRO ONE NETWORKS INC.</v>
          </cell>
          <cell r="D2786">
            <v>-747376</v>
          </cell>
        </row>
        <row r="2787">
          <cell r="A2787" t="str">
            <v>CLARINGTON HYDRO-ELECTRIC COMMISSION</v>
          </cell>
          <cell r="B2787" t="str">
            <v>VERIDIAN CONNECTIONS INC.</v>
          </cell>
          <cell r="D2787">
            <v>-6354159</v>
          </cell>
        </row>
        <row r="2788">
          <cell r="A2788" t="str">
            <v>CLEARVIEW HYDRO ELECTRIC COMMISSION</v>
          </cell>
          <cell r="B2788" t="str">
            <v>COLLUS POWER CORP.</v>
          </cell>
          <cell r="D2788">
            <v>-253198</v>
          </cell>
        </row>
        <row r="2789">
          <cell r="A2789" t="str">
            <v>CLINTON POWER CORPORATION</v>
          </cell>
          <cell r="B2789" t="str">
            <v>ERIE THAMES POWERLINES CORPORATION</v>
          </cell>
          <cell r="D2789">
            <v>-90743</v>
          </cell>
        </row>
        <row r="2790">
          <cell r="A2790" t="str">
            <v>COLBORNE PUBLIC UTILITIES COMMISSION</v>
          </cell>
          <cell r="B2790" t="str">
            <v>LAKEFRONT UTILITIES INC.</v>
          </cell>
          <cell r="D2790">
            <v>-72121</v>
          </cell>
        </row>
        <row r="2791">
          <cell r="A2791" t="str">
            <v>COTTAM HYDRO-ELECTRIC SYSTEM</v>
          </cell>
          <cell r="B2791" t="str">
            <v>E.L.K. ENERGY INC.</v>
          </cell>
          <cell r="D2791">
            <v>-644435</v>
          </cell>
        </row>
        <row r="2792">
          <cell r="A2792" t="str">
            <v>DASHWOOD HYDRO-ELECTRIC SYSTEM</v>
          </cell>
          <cell r="B2792" t="str">
            <v>FESTIVAL HYDRO INC.</v>
          </cell>
          <cell r="D2792">
            <v>-6080</v>
          </cell>
        </row>
        <row r="2793">
          <cell r="A2793" t="str">
            <v>DELHI HYDRO-ELECTRIC COMMISSION</v>
          </cell>
          <cell r="B2793" t="str">
            <v>NORFOLK POWER DISTRIBUTION INC.</v>
          </cell>
          <cell r="D2793">
            <v>-62683</v>
          </cell>
        </row>
        <row r="2794">
          <cell r="A2794" t="str">
            <v>DESERONTO PUBLIC UTILITIES COMMISSION</v>
          </cell>
          <cell r="B2794" t="str">
            <v>HYDRO ONE NETWORKS INC.</v>
          </cell>
          <cell r="D2794">
            <v>-108785</v>
          </cell>
        </row>
        <row r="2795">
          <cell r="A2795" t="str">
            <v>DUNDALK HYDRO ELECTRIC SYSTEM</v>
          </cell>
          <cell r="B2795" t="str">
            <v>HYDRO ONE NETWORKS INC.</v>
          </cell>
          <cell r="D2795">
            <v>-162571</v>
          </cell>
        </row>
        <row r="2796">
          <cell r="A2796" t="str">
            <v>DUNDAS HYDRO-ELECTRIC COMMISSION</v>
          </cell>
          <cell r="B2796" t="str">
            <v>HORIZON UTILITIES CORPORATION</v>
          </cell>
          <cell r="D2796">
            <v>-3753781</v>
          </cell>
        </row>
        <row r="2797">
          <cell r="A2797" t="str">
            <v>DUNNVILLE HYDRO ELECTRIC COMMISSION</v>
          </cell>
          <cell r="B2797" t="str">
            <v>HALDIMAND COUNTY HYDRO INC.</v>
          </cell>
          <cell r="D2797">
            <v>-458901</v>
          </cell>
        </row>
        <row r="2798">
          <cell r="A2798" t="str">
            <v>DURHAM HYDRO ELECTRIC COMMISSION</v>
          </cell>
          <cell r="B2798" t="str">
            <v>HYDRO ONE NETWORKS INC.</v>
          </cell>
          <cell r="D2798">
            <v>-73638</v>
          </cell>
        </row>
        <row r="2799">
          <cell r="A2799" t="str">
            <v>DUTTON HYDRO LIMITED</v>
          </cell>
          <cell r="B2799" t="str">
            <v>MIDDLESEX POWER DISTRIBUTION CORPORATION</v>
          </cell>
          <cell r="D2799">
            <v>-69053</v>
          </cell>
        </row>
        <row r="2800">
          <cell r="A2800" t="str">
            <v>EAST ZORRA-TAVISTOCK PUBLIC UTILITY COMMISSION</v>
          </cell>
          <cell r="B2800" t="str">
            <v>ERIE THAMES POWERLINES CORPORATION</v>
          </cell>
          <cell r="D2800">
            <v>-360566</v>
          </cell>
        </row>
        <row r="2801">
          <cell r="A2801" t="str">
            <v>ELMWOOD HYDRO-ELECTRIC SYSTEM</v>
          </cell>
          <cell r="B2801" t="str">
            <v>WESTARIO POWER INC.</v>
          </cell>
          <cell r="D2801">
            <v>-7042</v>
          </cell>
        </row>
        <row r="2802">
          <cell r="A2802" t="str">
            <v>EMBRUN COOPERATIVE HYDRO INC.</v>
          </cell>
          <cell r="B2802" t="str">
            <v>COOPERATIVE HYDRO EMBRUN INC.</v>
          </cell>
          <cell r="D2802">
            <v>-552110</v>
          </cell>
        </row>
        <row r="2803">
          <cell r="A2803" t="str">
            <v>ERIN HYDRO ELECTRIC COMMISSION</v>
          </cell>
          <cell r="B2803" t="str">
            <v>HYDRO ONE NETWORKS INC.</v>
          </cell>
          <cell r="D2803">
            <v>-973782</v>
          </cell>
        </row>
        <row r="2804">
          <cell r="A2804" t="str">
            <v>ESSEX HYDRO-ELECTRIC COMMISSION</v>
          </cell>
          <cell r="B2804" t="str">
            <v>E.L.K. ENERGY INC.</v>
          </cell>
          <cell r="D2804">
            <v>-1006600</v>
          </cell>
        </row>
        <row r="2805">
          <cell r="A2805" t="str">
            <v>FENELON FALLS BOARD OF WATER, LIGHT AND POWER COMMISSIONERS</v>
          </cell>
          <cell r="B2805" t="str">
            <v>HYDRO ONE NETWORKS INC.</v>
          </cell>
          <cell r="D2805">
            <v>-116424</v>
          </cell>
        </row>
        <row r="2806">
          <cell r="A2806" t="str">
            <v>FLAMBOROUGH HYDRO ELECTRIC COMMISSION</v>
          </cell>
          <cell r="B2806" t="str">
            <v>HORIZON UTILITIES CORPORATION</v>
          </cell>
          <cell r="D2806">
            <v>-631177</v>
          </cell>
        </row>
        <row r="2807">
          <cell r="A2807" t="str">
            <v>FOREST PUBLIC UTILITIES COMMISSION</v>
          </cell>
          <cell r="B2807" t="str">
            <v>HYDRO ONE NETWORKS INC.</v>
          </cell>
          <cell r="D2807">
            <v>-251492</v>
          </cell>
        </row>
        <row r="2808">
          <cell r="A2808" t="str">
            <v>FORT FRANCES POWER CORPORATION</v>
          </cell>
          <cell r="B2808" t="str">
            <v>FORT FRANCES POWER CORPORATION</v>
          </cell>
          <cell r="D2808">
            <v>-344364</v>
          </cell>
        </row>
        <row r="2809">
          <cell r="A2809" t="str">
            <v>GEORGINA HYDRO ELECTRIC COMMISSION</v>
          </cell>
          <cell r="B2809" t="str">
            <v>HYDRO ONE NETWORKS INC.</v>
          </cell>
          <cell r="D2809">
            <v>-519344</v>
          </cell>
        </row>
        <row r="2810">
          <cell r="A2810" t="str">
            <v>GLENCOE PUBLIC UTILITIES COMMISSION</v>
          </cell>
          <cell r="B2810" t="str">
            <v>HYDRO ONE NETWORKS INC.</v>
          </cell>
          <cell r="D2810">
            <v>-192733</v>
          </cell>
        </row>
        <row r="2811">
          <cell r="A2811" t="str">
            <v>GOULBOURN HYDRO ELECTRIC COMMISSION</v>
          </cell>
          <cell r="B2811" t="str">
            <v>HYDRO OTTAWA LIMITED</v>
          </cell>
          <cell r="D2811">
            <v>-3244443</v>
          </cell>
        </row>
        <row r="2812">
          <cell r="A2812" t="str">
            <v>GRAND VALLEY ENERGY INC.</v>
          </cell>
          <cell r="B2812" t="str">
            <v>ORANGEVILLE HYDRO LIMITED</v>
          </cell>
          <cell r="D2812">
            <v>-440681</v>
          </cell>
        </row>
        <row r="2813">
          <cell r="A2813" t="str">
            <v>GRAVENHURST HYDRO ELECTRIC INC.</v>
          </cell>
          <cell r="B2813" t="str">
            <v>VERIDIAN CONNECTIONS INC.</v>
          </cell>
          <cell r="D2813">
            <v>-595320</v>
          </cell>
        </row>
        <row r="2814">
          <cell r="A2814" t="str">
            <v>GRIMSBY POWER INCORPORATED</v>
          </cell>
          <cell r="B2814" t="str">
            <v>GRIMSBY POWER INCORPORATED</v>
          </cell>
          <cell r="D2814">
            <v>-5179246</v>
          </cell>
        </row>
        <row r="2815">
          <cell r="A2815" t="str">
            <v>GUELPH/ERAMOSA HYDRO-ELECTRIC COMMISSION</v>
          </cell>
          <cell r="B2815" t="str">
            <v>GUELPH HYDRO ELECTRIC SYSTEMS INC.</v>
          </cell>
          <cell r="D2815">
            <v>-894803</v>
          </cell>
        </row>
        <row r="2816">
          <cell r="A2816" t="str">
            <v>HALDIMAND HYDRO-ELECTRIC COMMISSION</v>
          </cell>
          <cell r="B2816" t="str">
            <v>HALDIMAND COUNTY HYDRO INC.</v>
          </cell>
          <cell r="D2816">
            <v>-507544</v>
          </cell>
        </row>
        <row r="2817">
          <cell r="A2817" t="str">
            <v>HAMILTON HYDRO INC.</v>
          </cell>
          <cell r="B2817" t="str">
            <v>HORIZON UTILITIES CORPORATION</v>
          </cell>
          <cell r="D2817">
            <v>-7549299</v>
          </cell>
        </row>
        <row r="2818">
          <cell r="A2818" t="str">
            <v>HANOVER ELECTRIC SERVICES INC.</v>
          </cell>
          <cell r="B2818" t="str">
            <v>WESTARIO POWER INC.</v>
          </cell>
          <cell r="D2818">
            <v>-649252</v>
          </cell>
        </row>
        <row r="2819">
          <cell r="A2819" t="str">
            <v>HASTINGS PUBLIC UTILITIES</v>
          </cell>
          <cell r="B2819" t="str">
            <v>HYDRO ONE NETWORKS INC.</v>
          </cell>
          <cell r="D2819">
            <v>-51513</v>
          </cell>
        </row>
        <row r="2820">
          <cell r="A2820" t="str">
            <v>HAVELOCK-BELMONT-METHUEN HYDRO ELECTRIC COMMISSION</v>
          </cell>
          <cell r="B2820" t="str">
            <v>HYDRO ONE NETWORKS INC.</v>
          </cell>
          <cell r="D2820">
            <v>-46025</v>
          </cell>
        </row>
        <row r="2821">
          <cell r="A2821" t="str">
            <v>HEARST POWER DISTRIBUTION COMPANY LIMITED</v>
          </cell>
          <cell r="B2821" t="str">
            <v>HEARST POWER DISTRIBUTION COMPANY LIMITED</v>
          </cell>
          <cell r="D2821">
            <v>-206641</v>
          </cell>
        </row>
        <row r="2822">
          <cell r="A2822" t="str">
            <v>HEC OF THE TOWNSHIP OF ALFRED - PLANTAGENET</v>
          </cell>
          <cell r="B2822" t="str">
            <v>HYDRO 2000 INC.</v>
          </cell>
          <cell r="D2822">
            <v>-126380</v>
          </cell>
        </row>
        <row r="2823">
          <cell r="A2823" t="str">
            <v>HENSALL PUBLIC UTILITIES COMMISSION</v>
          </cell>
          <cell r="B2823" t="str">
            <v>FESTIVAL HYDRO INC.</v>
          </cell>
          <cell r="D2823">
            <v>-53777</v>
          </cell>
        </row>
        <row r="2824">
          <cell r="A2824" t="str">
            <v>HOLSTEIN HYDRO ELECTRIC SYSTEM</v>
          </cell>
          <cell r="B2824" t="str">
            <v>WELLINGTON NORTH POWER INC.</v>
          </cell>
          <cell r="D2824">
            <v>-11616</v>
          </cell>
        </row>
        <row r="2825">
          <cell r="A2825" t="str">
            <v>HUNTSVILLE PUBLIC UTILITIES COMMISSION</v>
          </cell>
          <cell r="B2825" t="str">
            <v>LAKELAND POWER DISTRIBUTION LTD.</v>
          </cell>
          <cell r="D2825">
            <v>-434121</v>
          </cell>
        </row>
        <row r="2826">
          <cell r="A2826" t="str">
            <v>HYDRO ELECTRIC COMMISSION OF THE CORPORATION OF THE TOWNSHIP OF MIDDLESEX CENTRE</v>
          </cell>
          <cell r="B2826" t="str">
            <v>HYDRO ONE NETWORKS INC.</v>
          </cell>
          <cell r="D2826">
            <v>-281568</v>
          </cell>
        </row>
        <row r="2827">
          <cell r="A2827" t="str">
            <v>HYDRO ELECTRIC COMMISSION OF THE TOWN OF LEAMINGTON</v>
          </cell>
          <cell r="B2827" t="str">
            <v>ESSEX POWERLINES CORPORATION</v>
          </cell>
          <cell r="D2827">
            <v>-2388864</v>
          </cell>
        </row>
        <row r="2828">
          <cell r="A2828" t="str">
            <v>HYDRO ELECTRIC COMMISSION OF THE TOWNSHIP OF SPRINGWATER</v>
          </cell>
          <cell r="B2828" t="str">
            <v>HYDRO ONE NETWORKS INC.</v>
          </cell>
          <cell r="D2828">
            <v>-298803</v>
          </cell>
        </row>
        <row r="2829">
          <cell r="A2829" t="str">
            <v>HYDRO HAWKESBURY INC.</v>
          </cell>
          <cell r="B2829" t="str">
            <v>HYDRO HAWKESBURY INC.</v>
          </cell>
          <cell r="D2829">
            <v>-652498</v>
          </cell>
        </row>
        <row r="2830">
          <cell r="A2830" t="str">
            <v>HYDRO MISSISSAUGA CORPORATION</v>
          </cell>
          <cell r="B2830" t="str">
            <v>ENERSOURCE HYDRO MISSISSAUGA INC.</v>
          </cell>
          <cell r="D2830">
            <v>-196777461</v>
          </cell>
        </row>
        <row r="2831">
          <cell r="A2831" t="str">
            <v>HYDRO ONE BRAMPTON NETWORKS INC.</v>
          </cell>
          <cell r="B2831" t="str">
            <v>HYDRO ONE BRAMPTON NETWORKS INC.</v>
          </cell>
          <cell r="D2831">
            <v>-76260277</v>
          </cell>
        </row>
        <row r="2832">
          <cell r="A2832" t="str">
            <v>HYDRO OTTAWA LIMITED</v>
          </cell>
          <cell r="B2832" t="str">
            <v>HYDRO OTTAWA LIMITED</v>
          </cell>
          <cell r="D2832">
            <v>-38447615</v>
          </cell>
        </row>
        <row r="2833">
          <cell r="A2833" t="str">
            <v>HYDRO VAUGHAN DISTRIBUTION INC.</v>
          </cell>
          <cell r="B2833" t="str">
            <v>POWERSTREAM INC.</v>
          </cell>
          <cell r="D2833">
            <v>-91224766</v>
          </cell>
        </row>
        <row r="2834">
          <cell r="A2834" t="str">
            <v>HYDRO-ELECTRIC COMMISSION FOR THE TOWN OF AMHERSTBURG</v>
          </cell>
          <cell r="B2834" t="str">
            <v>ESSEX POWERLINES CORPORATION</v>
          </cell>
          <cell r="D2834">
            <v>-877112</v>
          </cell>
        </row>
        <row r="2835">
          <cell r="A2835" t="str">
            <v>HYDRO-ELECTRIC COMMISSION OF SOUTH DUMFRIES</v>
          </cell>
          <cell r="B2835" t="str">
            <v>BRANT COUNTY POWER INC.</v>
          </cell>
          <cell r="D2835">
            <v>-1348475</v>
          </cell>
        </row>
        <row r="2836">
          <cell r="A2836" t="str">
            <v>HYDRO-ELECTRIC COMMISSION OF THE CITY OF BRANTFORD</v>
          </cell>
          <cell r="B2836" t="str">
            <v>BRANTFORD POWER INC.</v>
          </cell>
          <cell r="D2836">
            <v>-4569232</v>
          </cell>
        </row>
        <row r="2837">
          <cell r="A2837" t="str">
            <v>HYDRO-ELECTRIC COMMISSION OF THE CITY OF PEMBROKE</v>
          </cell>
          <cell r="B2837" t="str">
            <v>OTTAWA RIVER POWER CORPORATION</v>
          </cell>
          <cell r="D2837">
            <v>-1940364</v>
          </cell>
        </row>
        <row r="2838">
          <cell r="A2838" t="str">
            <v>HYDRO-ELECTRIC COMMISSION OF THE CITY OF SARNIA</v>
          </cell>
          <cell r="B2838" t="str">
            <v>BLUEWATER POWER DISTRIBUTION CORPORATION</v>
          </cell>
          <cell r="D2838">
            <v>-1848188</v>
          </cell>
        </row>
        <row r="2839">
          <cell r="A2839" t="str">
            <v>HYDRO-ELECTRIC COMMISSION OF THE CORPORATION OF THE TOWNSHIP OF NORTH DUNDAS</v>
          </cell>
          <cell r="B2839" t="str">
            <v>HYDRO ONE NETWORKS INC.</v>
          </cell>
          <cell r="D2839">
            <v>-307740</v>
          </cell>
        </row>
        <row r="2840">
          <cell r="A2840" t="str">
            <v>HYDRO-ELECTRIC COMMISSION OF THE TOWN OF BRACEBRIDGE</v>
          </cell>
          <cell r="B2840" t="str">
            <v>LAKELAND POWER DISTRIBUTION LTD.</v>
          </cell>
          <cell r="D2840">
            <v>-355689</v>
          </cell>
        </row>
        <row r="2841">
          <cell r="A2841" t="str">
            <v>HYDRO-ELECTRIC COMMISSION OF THE TOWN OF CACHE BAY</v>
          </cell>
          <cell r="B2841" t="str">
            <v>GREATER SUDBURY HYDRO INC.</v>
          </cell>
          <cell r="D2841">
            <v>-3083</v>
          </cell>
        </row>
        <row r="2842">
          <cell r="A2842" t="str">
            <v>HYDRO-ELECTRIC COMMISSION OF THE TOWN OF HARRISTON</v>
          </cell>
          <cell r="B2842" t="str">
            <v>WESTARIO POWER INC.</v>
          </cell>
          <cell r="D2842">
            <v>-81709</v>
          </cell>
        </row>
        <row r="2843">
          <cell r="A2843" t="str">
            <v>HYDRO-ELECTRIC COMMISSION OF THE TOWN OF HARROW</v>
          </cell>
          <cell r="B2843" t="str">
            <v>E.L.K. ENERGY INC.</v>
          </cell>
          <cell r="D2843">
            <v>-317125</v>
          </cell>
        </row>
        <row r="2844">
          <cell r="A2844" t="str">
            <v>HYDRO-ELECTRIC COMMISSION OF THE TOWN OF LASALLE</v>
          </cell>
          <cell r="B2844" t="str">
            <v>ESSEX POWERLINES CORPORATION</v>
          </cell>
          <cell r="D2844">
            <v>-7306579</v>
          </cell>
        </row>
        <row r="2845">
          <cell r="A2845" t="str">
            <v>HYDRO-ELECTRIC COMMISSION OF THE TOWN OF PORT ELGIN</v>
          </cell>
          <cell r="B2845" t="str">
            <v>WESTARIO POWER INC.</v>
          </cell>
          <cell r="D2845">
            <v>-1996787</v>
          </cell>
        </row>
        <row r="2846">
          <cell r="A2846" t="str">
            <v>HYDRO-ELECTRIC COMMISSION OF THE TOWN OF STURGEON FALLS</v>
          </cell>
          <cell r="B2846" t="str">
            <v>GREATER SUDBURY HYDRO INC.</v>
          </cell>
          <cell r="D2846">
            <v>-71204</v>
          </cell>
        </row>
        <row r="2847">
          <cell r="A2847" t="str">
            <v>HYDRO-ELECTRIC COMMISSION OF THE TOWN OF VANKLEEK HILL</v>
          </cell>
          <cell r="B2847" t="str">
            <v>HYDRO ONE NETWORKS INC.</v>
          </cell>
          <cell r="D2847">
            <v>-355610</v>
          </cell>
        </row>
        <row r="2848">
          <cell r="A2848" t="str">
            <v>HYDRO-ELECTRIC COMMISSION OF THE TOWN OF WASAGA BEACH</v>
          </cell>
          <cell r="B2848" t="str">
            <v>WASAGA DISTRIBUTION INC.</v>
          </cell>
          <cell r="D2848">
            <v>-4443704</v>
          </cell>
        </row>
        <row r="2849">
          <cell r="A2849" t="str">
            <v>HYDRO-ELECTRIC COMMISSION OF THE TOWN OF WEBBWOOD</v>
          </cell>
          <cell r="B2849" t="str">
            <v>ESPANOLA REGIONAL HYDRO DISTRIBUTION CORPORATION</v>
          </cell>
          <cell r="D2849">
            <v>-41141</v>
          </cell>
        </row>
        <row r="2850">
          <cell r="A2850" t="str">
            <v>HYDRO-ELECTRIC COMMISSION OF THE TOWN OF WIARTON</v>
          </cell>
          <cell r="B2850" t="str">
            <v>HYDRO ONE NETWORKS INC.</v>
          </cell>
          <cell r="D2850">
            <v>-166888</v>
          </cell>
        </row>
        <row r="2851">
          <cell r="A2851" t="str">
            <v>HYDRO-ELECTRIC COMMISSION OF THE TOWNSHIP OF BRANTFORD</v>
          </cell>
          <cell r="B2851" t="str">
            <v>BRANT COUNTY POWER INC.</v>
          </cell>
          <cell r="D2851">
            <v>-678854</v>
          </cell>
        </row>
        <row r="2852">
          <cell r="A2852" t="str">
            <v>HYDRO-ELECTRIC COMMISSION OF THE TOWNSHIP OF BURFORD</v>
          </cell>
          <cell r="B2852" t="str">
            <v>BRANT COUNTY POWER INC.</v>
          </cell>
          <cell r="D2852">
            <v>-306179</v>
          </cell>
        </row>
        <row r="2853">
          <cell r="A2853" t="str">
            <v>HYDRO-ELECTRIC COMMISSION OF THE TOWNSHIP OF ESSA</v>
          </cell>
          <cell r="B2853" t="str">
            <v>POWERSTREAM INC.</v>
          </cell>
          <cell r="D2853">
            <v>-91794</v>
          </cell>
        </row>
        <row r="2854">
          <cell r="A2854" t="str">
            <v>HYDRO-ELECTRIC COMMISSION OF THE VILLAGE OF CLIFFORD</v>
          </cell>
          <cell r="B2854" t="str">
            <v>WESTARIO POWER INC.</v>
          </cell>
          <cell r="D2854">
            <v>-45481</v>
          </cell>
        </row>
        <row r="2855">
          <cell r="A2855" t="str">
            <v>HYDRO-ELECTRIC COMMISSION OF THE VILLAGE OF ELORA</v>
          </cell>
          <cell r="B2855" t="str">
            <v>CENTRE WELLINGTON HYDRO LTD.</v>
          </cell>
          <cell r="D2855">
            <v>-970999</v>
          </cell>
        </row>
        <row r="2856">
          <cell r="A2856" t="str">
            <v>HYDRO-ELECTRIC COMMISSION OF THE VILLAGE OF LUCAN</v>
          </cell>
          <cell r="B2856" t="str">
            <v>HYDRO ONE NETWORKS INC.</v>
          </cell>
          <cell r="D2856">
            <v>-190225</v>
          </cell>
        </row>
        <row r="2857">
          <cell r="A2857" t="str">
            <v>HYDRO-ELECTRIC COMMISSION OF THE VILLAGE OF PAISLEY</v>
          </cell>
          <cell r="B2857" t="str">
            <v>HYDRO ONE NETWORKS INC.</v>
          </cell>
          <cell r="D2857">
            <v>-60655</v>
          </cell>
        </row>
        <row r="2858">
          <cell r="A2858" t="str">
            <v>HYDRO-ELECTRIC COMMISSION OF THE VILLAGE OF ST. CLAIR BEACH</v>
          </cell>
          <cell r="B2858" t="str">
            <v>ESSEX POWERLINES CORPORATION</v>
          </cell>
          <cell r="D2858">
            <v>-1482312</v>
          </cell>
        </row>
        <row r="2859">
          <cell r="A2859" t="str">
            <v>INGERSOLL PUBLIC UTILITY COMMISSION</v>
          </cell>
          <cell r="B2859" t="str">
            <v>ERIE THAMES POWERLINES CORPORATION</v>
          </cell>
          <cell r="D2859">
            <v>-1202839</v>
          </cell>
        </row>
        <row r="2860">
          <cell r="A2860" t="str">
            <v>INNISFIL HYDRO DISTRIBUTION SYSTEMS LIMITED</v>
          </cell>
          <cell r="B2860" t="str">
            <v>INNISFIL HYDRO DISTRIBUTION SYSTEMS LIMITED</v>
          </cell>
          <cell r="D2860">
            <v>-3080855</v>
          </cell>
        </row>
        <row r="2861">
          <cell r="A2861" t="str">
            <v>IROQUOIS FALLS HYDRO</v>
          </cell>
          <cell r="B2861" t="str">
            <v>NORTHERN ONTARIO WIRES INC.</v>
          </cell>
          <cell r="D2861">
            <v>-982004</v>
          </cell>
        </row>
        <row r="2862">
          <cell r="A2862" t="str">
            <v>KANATA HYDRO-ELECTRIC COMMISSION</v>
          </cell>
          <cell r="B2862" t="str">
            <v>HYDRO OTTAWA LIMITED</v>
          </cell>
          <cell r="D2862">
            <v>-32661234</v>
          </cell>
        </row>
        <row r="2863">
          <cell r="A2863" t="str">
            <v>KENORA HYDRO ELECTRIC CORPORATION LTD.</v>
          </cell>
          <cell r="B2863" t="str">
            <v>KENORA HYDRO ELECTRIC CORPORATION LTD.</v>
          </cell>
          <cell r="D2863">
            <v>-669068</v>
          </cell>
        </row>
        <row r="2864">
          <cell r="A2864" t="str">
            <v>KILLALOE HYDRO ELECTRIC COMMISSION</v>
          </cell>
          <cell r="B2864" t="str">
            <v>OTTAWA RIVER POWER CORPORATION</v>
          </cell>
          <cell r="D2864">
            <v>-46041</v>
          </cell>
        </row>
        <row r="2865">
          <cell r="A2865" t="str">
            <v>KINCARDINE HYDRO ELECTRIC COMMISSION</v>
          </cell>
          <cell r="B2865" t="str">
            <v>WESTARIO POWER INC.</v>
          </cell>
          <cell r="D2865">
            <v>-1087016</v>
          </cell>
        </row>
        <row r="2866">
          <cell r="A2866" t="str">
            <v>KINGSTON ELECTRICITY DISTRIBUTION LIMITED</v>
          </cell>
          <cell r="B2866" t="str">
            <v>KINGSTON ELECTRICITY DISTRIBUTION LIMITED</v>
          </cell>
          <cell r="D2866">
            <v>-3822949</v>
          </cell>
        </row>
        <row r="2867">
          <cell r="B2867" t="str">
            <v>KINGSTON HYDRO CORPORATION</v>
          </cell>
          <cell r="D2867">
            <v>-3822949</v>
          </cell>
        </row>
        <row r="2868">
          <cell r="A2868" t="str">
            <v>KINGSVILLE PUBLIC UTILITY COMMISSION</v>
          </cell>
          <cell r="B2868" t="str">
            <v>E.L.K. ENERGY INC.</v>
          </cell>
          <cell r="D2868">
            <v>-1255448</v>
          </cell>
        </row>
        <row r="2869">
          <cell r="A2869" t="str">
            <v>KIRKFIELD HYDRO ELECTRIC SYSTEM</v>
          </cell>
          <cell r="B2869" t="str">
            <v>HYDRO ONE NETWORKS INC.</v>
          </cell>
          <cell r="D2869">
            <v>-43959</v>
          </cell>
        </row>
        <row r="2870">
          <cell r="A2870" t="str">
            <v>KITCHENER-WILMOT HYDRO INC.</v>
          </cell>
          <cell r="B2870" t="str">
            <v>KITCHENER-WILMOT HYDRO INC.</v>
          </cell>
          <cell r="D2870">
            <v>-23227529</v>
          </cell>
        </row>
        <row r="2871">
          <cell r="A2871" t="str">
            <v>LAKEFIELD DISTRIBUTION INCORPORATED</v>
          </cell>
          <cell r="B2871" t="str">
            <v>PETERBOROUGH DISTRIBUTION INCORPORATED</v>
          </cell>
          <cell r="D2871">
            <v>-281278</v>
          </cell>
        </row>
        <row r="2872">
          <cell r="A2872" t="str">
            <v>LAKESHORE TOWNSHIP HEC</v>
          </cell>
          <cell r="B2872" t="str">
            <v>E.L.K. ENERGY INC.</v>
          </cell>
          <cell r="D2872">
            <v>-1017617</v>
          </cell>
        </row>
        <row r="2873">
          <cell r="A2873" t="str">
            <v>LANARK HIGHLANDS PUBLIC UTILITIES COMMISSION</v>
          </cell>
          <cell r="B2873" t="str">
            <v>HYDRO ONE NETWORKS INC.</v>
          </cell>
          <cell r="D2873">
            <v>-127880</v>
          </cell>
        </row>
        <row r="2874">
          <cell r="A2874" t="str">
            <v>LARDER LAKE ELECTRIC COMPANY</v>
          </cell>
          <cell r="B2874" t="str">
            <v>HYDRO ONE NETWORKS INC.</v>
          </cell>
          <cell r="D2874">
            <v>-134356</v>
          </cell>
        </row>
        <row r="2875">
          <cell r="A2875" t="str">
            <v>LATCHFORD HYDRO ELECTRIC</v>
          </cell>
          <cell r="B2875" t="str">
            <v>HYDRO ONE NETWORKS INC.</v>
          </cell>
          <cell r="D2875">
            <v>-48924</v>
          </cell>
        </row>
        <row r="2876">
          <cell r="A2876" t="str">
            <v>LINCOLN HYDRO-ELECTRIC COMMISSION</v>
          </cell>
          <cell r="B2876" t="str">
            <v>NIAGARA PENINSULA ENERGY INC.</v>
          </cell>
          <cell r="D2876">
            <v>-2618948</v>
          </cell>
        </row>
        <row r="2877">
          <cell r="A2877" t="str">
            <v>LINDSAY HYDRO-ELECTRIC SYSTEM</v>
          </cell>
          <cell r="B2877" t="str">
            <v>HYDRO ONE NETWORKS INC.</v>
          </cell>
          <cell r="D2877">
            <v>-2278561</v>
          </cell>
        </row>
        <row r="2878">
          <cell r="A2878" t="str">
            <v>LONDON HYDRO UTILITIES SERVICES INC.</v>
          </cell>
          <cell r="B2878" t="str">
            <v>LONDON HYDRO INC.</v>
          </cell>
          <cell r="D2878">
            <v>-36994778</v>
          </cell>
        </row>
        <row r="2879">
          <cell r="A2879" t="str">
            <v>MAPLETON HYDRO ELECTRIC COMMISSION</v>
          </cell>
          <cell r="B2879" t="str">
            <v>HYDRO ONE NETWORKS INC.</v>
          </cell>
          <cell r="D2879">
            <v>-286244</v>
          </cell>
        </row>
        <row r="2880">
          <cell r="A2880" t="str">
            <v>MARKDALE HYDRO SYSTEM</v>
          </cell>
          <cell r="B2880" t="str">
            <v>HYDRO ONE NETWORKS INC.</v>
          </cell>
          <cell r="D2880">
            <v>-110779</v>
          </cell>
        </row>
        <row r="2881">
          <cell r="A2881" t="str">
            <v>MARKHAM HYDRO DISTRIBUTION INC.</v>
          </cell>
          <cell r="B2881" t="str">
            <v>POWERSTREAM INC.</v>
          </cell>
          <cell r="D2881">
            <v>-76864487</v>
          </cell>
        </row>
        <row r="2882">
          <cell r="A2882" t="str">
            <v>MARMORA HYDRO COMMISSION</v>
          </cell>
          <cell r="B2882" t="str">
            <v>HYDRO ONE NETWORKS INC.</v>
          </cell>
          <cell r="D2882">
            <v>-83982</v>
          </cell>
        </row>
        <row r="2883">
          <cell r="A2883" t="str">
            <v>MIDLAND POWER UTILITY CORPORATION</v>
          </cell>
          <cell r="B2883" t="str">
            <v>MIDLAND POWER UTILITY CORPORATION</v>
          </cell>
          <cell r="D2883">
            <v>-416724</v>
          </cell>
        </row>
        <row r="2884">
          <cell r="A2884" t="str">
            <v>MILTON HYDRO DISTRIBUTION INC.</v>
          </cell>
          <cell r="B2884" t="str">
            <v>MILTON HYDRO DISTRIBUTION INC.</v>
          </cell>
          <cell r="D2884">
            <v>-8446951</v>
          </cell>
        </row>
        <row r="2885">
          <cell r="A2885" t="str">
            <v>MISSISSIPPI MILLS PUBLIC UTILITIES COMMISSION</v>
          </cell>
          <cell r="B2885" t="str">
            <v>OTTAWA RIVER POWER CORPORATION</v>
          </cell>
          <cell r="D2885">
            <v>-502766</v>
          </cell>
        </row>
        <row r="2886">
          <cell r="A2886" t="str">
            <v>NAPANEE HYDRO-ELECTRIC COMMISSION</v>
          </cell>
          <cell r="B2886" t="str">
            <v>HYDRO ONE NETWORKS INC.</v>
          </cell>
          <cell r="D2886">
            <v>-378037</v>
          </cell>
        </row>
        <row r="2887">
          <cell r="A2887" t="str">
            <v>NEPEAN HYDRO ELECTRIC COMMISSION</v>
          </cell>
          <cell r="B2887" t="str">
            <v>HYDRO OTTAWA LIMITED</v>
          </cell>
          <cell r="D2887">
            <v>-34564609</v>
          </cell>
        </row>
        <row r="2888">
          <cell r="A2888" t="str">
            <v>NEW TECUMSETH HYDRO</v>
          </cell>
          <cell r="B2888" t="str">
            <v>POWERSTREAM INC.</v>
          </cell>
          <cell r="D2888">
            <v>-2869800</v>
          </cell>
        </row>
        <row r="2889">
          <cell r="A2889" t="str">
            <v>NEWBURY POWER INC.</v>
          </cell>
          <cell r="B2889" t="str">
            <v>MIDDLESEX POWER DISTRIBUTION CORPORATION</v>
          </cell>
          <cell r="D2889">
            <v>-32441</v>
          </cell>
        </row>
        <row r="2890">
          <cell r="A2890" t="str">
            <v>NEWMARKET HYDRO LTD.</v>
          </cell>
          <cell r="B2890" t="str">
            <v>NEWMARKET-TAY POWER DISTRIBUTION LTD.</v>
          </cell>
          <cell r="D2890">
            <v>-31522425</v>
          </cell>
        </row>
        <row r="2891">
          <cell r="A2891" t="str">
            <v>NIAGARA FALLS HYDRO INC.</v>
          </cell>
          <cell r="B2891" t="str">
            <v>NIAGARA PENINSULA ENERGY INC.</v>
          </cell>
          <cell r="D2891">
            <v>-5986529</v>
          </cell>
        </row>
        <row r="2892">
          <cell r="A2892" t="str">
            <v>NIAGARA-ON-THE-LAKE HYDRO INC.</v>
          </cell>
          <cell r="B2892" t="str">
            <v>NIAGARA-ON-THE-LAKE HYDRO INC.</v>
          </cell>
          <cell r="D2892">
            <v>-3594044</v>
          </cell>
        </row>
        <row r="2893">
          <cell r="A2893" t="str">
            <v>NICKEL CENTRE HYDRO-ELECTRIC COMMISSION</v>
          </cell>
          <cell r="B2893" t="str">
            <v>GREATER SUDBURY HYDRO INC.</v>
          </cell>
          <cell r="D2893">
            <v>-111765</v>
          </cell>
        </row>
        <row r="2894">
          <cell r="A2894" t="str">
            <v>NIPIGON HYDRO ELECTRIC COMMISSION</v>
          </cell>
          <cell r="B2894" t="str">
            <v>HYDRO ONE NETWORKS INC.</v>
          </cell>
          <cell r="D2894">
            <v>-99604</v>
          </cell>
        </row>
        <row r="2895">
          <cell r="A2895" t="str">
            <v>NORFOLK POWER DISTRIBUTION INC.</v>
          </cell>
          <cell r="B2895" t="str">
            <v>NORFOLK POWER DISTRIBUTION INC.</v>
          </cell>
          <cell r="D2895">
            <v>-136912</v>
          </cell>
        </row>
        <row r="2896">
          <cell r="A2896" t="str">
            <v>NORTH BAY HYDRO DISTRIBUTION LIMITED</v>
          </cell>
          <cell r="B2896" t="str">
            <v>NORTH BAY HYDRO DISTRIBUTION LIMITED</v>
          </cell>
          <cell r="D2896">
            <v>-5017460</v>
          </cell>
        </row>
        <row r="2897">
          <cell r="A2897" t="str">
            <v>NORTH GLENGARRY PUBLIC UTILITIES COMMISSION</v>
          </cell>
          <cell r="B2897" t="str">
            <v>HYDRO ONE NETWORKS INC.</v>
          </cell>
          <cell r="D2897">
            <v>-234918</v>
          </cell>
        </row>
        <row r="2898">
          <cell r="A2898" t="str">
            <v>NORTH PERTH UTILITY COMMISSION</v>
          </cell>
          <cell r="B2898" t="str">
            <v>HYDRO ONE NETWORKS INC.</v>
          </cell>
          <cell r="D2898">
            <v>-803122</v>
          </cell>
        </row>
        <row r="2899">
          <cell r="A2899" t="str">
            <v>NORWICH PUBLIC UTILITY COMMISSION</v>
          </cell>
          <cell r="B2899" t="str">
            <v>ERIE THAMES POWERLINES CORPORATION</v>
          </cell>
          <cell r="D2899">
            <v>-150530</v>
          </cell>
        </row>
        <row r="2900">
          <cell r="A2900" t="str">
            <v>OAKVILLE HYDRO ELECTRICITY DISTRIBUTION INC.</v>
          </cell>
          <cell r="B2900" t="str">
            <v>OAKVILLE HYDRO ELECTRICITY DISTRIBUTION INC.</v>
          </cell>
          <cell r="D2900">
            <v>-49155750</v>
          </cell>
        </row>
        <row r="2901">
          <cell r="A2901" t="str">
            <v>OIL SPRINGS HYDRO ELECTRIC COMMISSION</v>
          </cell>
          <cell r="B2901" t="str">
            <v>BLUEWATER POWER DISTRIBUTION CORPORATION</v>
          </cell>
          <cell r="D2901">
            <v>-21713</v>
          </cell>
        </row>
        <row r="2902">
          <cell r="A2902" t="str">
            <v>ORANGEVILLE HYDRO LIMITED</v>
          </cell>
          <cell r="B2902" t="str">
            <v>ORANGEVILLE HYDRO LIMITED</v>
          </cell>
          <cell r="D2902">
            <v>-7379141</v>
          </cell>
        </row>
        <row r="2903">
          <cell r="A2903" t="str">
            <v>ORILLIA POWER DISTRIBUTION CORPORATION</v>
          </cell>
          <cell r="B2903" t="str">
            <v>ORILLIA POWER DISTRIBUTION CORPORATION</v>
          </cell>
          <cell r="D2903">
            <v>-2030282</v>
          </cell>
        </row>
        <row r="2904">
          <cell r="A2904" t="str">
            <v>OSHAWA PUC NETWORKS INC.</v>
          </cell>
          <cell r="B2904" t="str">
            <v>OSHAWA PUC NETWORKS INC.</v>
          </cell>
          <cell r="D2904">
            <v>-17802276</v>
          </cell>
        </row>
        <row r="2905">
          <cell r="A2905" t="str">
            <v>PARKHILL P.U.C.</v>
          </cell>
          <cell r="B2905" t="str">
            <v>MIDDLESEX POWER DISTRIBUTION CORPORATION</v>
          </cell>
          <cell r="D2905">
            <v>-87081</v>
          </cell>
        </row>
        <row r="2906">
          <cell r="A2906" t="str">
            <v>PARRY SOUND POWER CORPORATION</v>
          </cell>
          <cell r="B2906" t="str">
            <v>PARRY SOUND POWER CORPORATION</v>
          </cell>
          <cell r="D2906">
            <v>-1327039</v>
          </cell>
        </row>
        <row r="2907">
          <cell r="A2907" t="str">
            <v>PELHAM HYDRO-ELECTRIC COMMISSION</v>
          </cell>
          <cell r="B2907" t="str">
            <v>NIAGARA PENINSULA ENERGY INC.</v>
          </cell>
          <cell r="D2907">
            <v>-347872</v>
          </cell>
        </row>
        <row r="2908">
          <cell r="A2908" t="str">
            <v>PERTH EAST HYDRO ELECTRIC COMMISSION</v>
          </cell>
          <cell r="B2908" t="str">
            <v>HYDRO ONE NETWORKS INC.</v>
          </cell>
          <cell r="D2908">
            <v>-101821</v>
          </cell>
        </row>
        <row r="2909">
          <cell r="A2909" t="str">
            <v>PETERBOROUGH UTILITIES COMMISSION</v>
          </cell>
          <cell r="B2909" t="str">
            <v>PETERBOROUGH DISTRIBUTION INCORPORATED</v>
          </cell>
          <cell r="D2909">
            <v>-9014867</v>
          </cell>
        </row>
        <row r="2910">
          <cell r="A2910" t="str">
            <v>PICKERING HYDRO-ELECTRIC COMMISSION</v>
          </cell>
          <cell r="B2910" t="str">
            <v>VERIDIAN CONNECTIONS INC.</v>
          </cell>
          <cell r="D2910">
            <v>-25244408</v>
          </cell>
        </row>
        <row r="2911">
          <cell r="A2911" t="str">
            <v>POLICE VILLAGE OF COMBER HYDRO SYSTEM</v>
          </cell>
          <cell r="B2911" t="str">
            <v>E.L.K. ENERGY INC.</v>
          </cell>
          <cell r="D2911">
            <v>-140119</v>
          </cell>
        </row>
        <row r="2912">
          <cell r="A2912" t="str">
            <v>POLICE VILLAGE OF GRANTON HYDRO SYSTEM</v>
          </cell>
          <cell r="B2912" t="str">
            <v>HYDRO ONE NETWORKS INC.</v>
          </cell>
          <cell r="D2912">
            <v>-43877</v>
          </cell>
        </row>
        <row r="2913">
          <cell r="A2913" t="str">
            <v>POLICE VILLAGE OF MOOREFIELD HYDRO SYSTEM</v>
          </cell>
          <cell r="B2913" t="str">
            <v>HYDRO ONE NETWORKS INC.</v>
          </cell>
          <cell r="D2913">
            <v>-1245</v>
          </cell>
        </row>
        <row r="2914">
          <cell r="A2914" t="str">
            <v>POLICE VILLAGE OF MOUNT BRYDGES HYDRO SYSTEM</v>
          </cell>
          <cell r="B2914" t="str">
            <v>MIDDLESEX POWER DISTRIBUTION CORPORATION</v>
          </cell>
          <cell r="D2914">
            <v>-304226</v>
          </cell>
        </row>
        <row r="2915">
          <cell r="A2915" t="str">
            <v>POLICE VILLAGE OF RUSSELL HYDRO ELECTRIC SYSTEM</v>
          </cell>
          <cell r="B2915" t="str">
            <v>HYDRO ONE NETWORKS INC.</v>
          </cell>
          <cell r="D2915">
            <v>-227597</v>
          </cell>
        </row>
        <row r="2916">
          <cell r="A2916" t="str">
            <v>PORT COLBORNE HYDRO INC.</v>
          </cell>
          <cell r="B2916" t="str">
            <v>CANADIAN NIAGARA POWER INC.</v>
          </cell>
          <cell r="D2916">
            <v>-1864677</v>
          </cell>
        </row>
        <row r="2917">
          <cell r="A2917" t="str">
            <v>PORT HOPE HYDRO</v>
          </cell>
          <cell r="B2917" t="str">
            <v>VERIDIAN CONNECTIONS INC.</v>
          </cell>
          <cell r="D2917">
            <v>-1540248</v>
          </cell>
        </row>
        <row r="2918">
          <cell r="A2918" t="str">
            <v>PRESCOTT PUBLIC UTILITIES COMMISSION</v>
          </cell>
          <cell r="B2918" t="str">
            <v>RIDEAU ST. LAWRENCE DISTRIBUTION INC.</v>
          </cell>
          <cell r="D2918">
            <v>-76707</v>
          </cell>
        </row>
        <row r="2919">
          <cell r="A2919" t="str">
            <v>PUBLIC UTILITIES COMMISSION OF THE CITY OF BARRIE</v>
          </cell>
          <cell r="B2919" t="str">
            <v>POWERSTREAM INC.</v>
          </cell>
          <cell r="D2919">
            <v>-41944734</v>
          </cell>
        </row>
        <row r="2920">
          <cell r="A2920" t="str">
            <v>PUBLIC UTILITIES COMMISSION OF THE CITY OF OWEN SOUND</v>
          </cell>
          <cell r="B2920" t="str">
            <v>HYDRO ONE NETWORKS INC.</v>
          </cell>
          <cell r="D2920">
            <v>-1464046</v>
          </cell>
        </row>
        <row r="2921">
          <cell r="A2921" t="str">
            <v>PUBLIC UTILITIES COMMISSION OF THE CORPORATION OF THE TOWNSHIP OF MAGNETAWAN</v>
          </cell>
          <cell r="B2921" t="str">
            <v>LAKELAND POWER DISTRIBUTION LTD.</v>
          </cell>
          <cell r="D2921">
            <v>-45340</v>
          </cell>
        </row>
        <row r="2922">
          <cell r="A2922" t="str">
            <v>PUBLIC UTILITIES COMMISSION OF THE TOWN OF ALEXANDRIA</v>
          </cell>
          <cell r="B2922" t="str">
            <v>HYDRO ONE NETWORKS INC.</v>
          </cell>
          <cell r="D2922">
            <v>-234918</v>
          </cell>
        </row>
        <row r="2923">
          <cell r="A2923" t="str">
            <v>PUBLIC UTILITIES COMMISSION OF THE TOWN OF CAMPBELLFORD</v>
          </cell>
          <cell r="B2923" t="str">
            <v>HYDRO ONE NETWORKS INC.</v>
          </cell>
          <cell r="D2923">
            <v>-444620</v>
          </cell>
        </row>
        <row r="2924">
          <cell r="A2924" t="str">
            <v>PUBLIC UTILITIES COMMISSION OF THE TOWN OF CHESLEY</v>
          </cell>
          <cell r="B2924" t="str">
            <v>HYDRO ONE NETWORKS INC.</v>
          </cell>
          <cell r="D2924">
            <v>-103819</v>
          </cell>
        </row>
        <row r="2925">
          <cell r="A2925" t="str">
            <v>PUBLIC UTILITIES COMMISSION OF THE TOWN OF COBOURG</v>
          </cell>
          <cell r="B2925" t="str">
            <v>LAKEFRONT UTILITIES INC.</v>
          </cell>
          <cell r="D2925">
            <v>-2713490</v>
          </cell>
        </row>
        <row r="2926">
          <cell r="A2926" t="str">
            <v>PUBLIC UTILITIES COMMISSION OF THE TOWN OF FERGUS</v>
          </cell>
          <cell r="B2926" t="str">
            <v>CENTRE WELLINGTON HYDRO LTD.</v>
          </cell>
          <cell r="D2926">
            <v>-1913728</v>
          </cell>
        </row>
        <row r="2927">
          <cell r="A2927" t="str">
            <v>PUBLIC UTILITIES COMMISSION OF THE TOWN OF GODERICH</v>
          </cell>
          <cell r="B2927" t="str">
            <v>WEST COAST HURON ENERGY INC.</v>
          </cell>
          <cell r="D2927">
            <v>-498486</v>
          </cell>
        </row>
        <row r="2928">
          <cell r="A2928" t="str">
            <v>PUBLIC UTILITIES COMMISSION OF THE TOWN OF MASSEY</v>
          </cell>
          <cell r="B2928" t="str">
            <v>ESPANOLA REGIONAL HYDRO DISTRIBUTION CORPORATION</v>
          </cell>
          <cell r="D2928">
            <v>-31593</v>
          </cell>
        </row>
        <row r="2929">
          <cell r="A2929" t="str">
            <v>PUBLIC UTILITIES COMMISSION OF THE TOWN OF MEAFORD</v>
          </cell>
          <cell r="B2929" t="str">
            <v>HYDRO ONE NETWORKS INC.</v>
          </cell>
          <cell r="D2929">
            <v>-498034</v>
          </cell>
        </row>
        <row r="2930">
          <cell r="A2930" t="str">
            <v>PUBLIC UTILITIES COMMISSION OF THE TOWN OF MITCHELL</v>
          </cell>
          <cell r="B2930" t="str">
            <v>ERIE THAMES POWERLINES CORPORATION</v>
          </cell>
          <cell r="D2930">
            <v>-370350</v>
          </cell>
        </row>
        <row r="2931">
          <cell r="A2931" t="str">
            <v>PUBLIC UTILITIES COMMISSION OF THE TOWN OF MOUNT FOREST</v>
          </cell>
          <cell r="B2931" t="str">
            <v>WELLINGTON NORTH POWER INC.</v>
          </cell>
          <cell r="D2931">
            <v>-319580</v>
          </cell>
        </row>
        <row r="2932">
          <cell r="A2932" t="str">
            <v>PUBLIC UTILITIES COMMISSION OF THE TOWN OF PALMERSTON</v>
          </cell>
          <cell r="B2932" t="str">
            <v>WESTARIO POWER INC.</v>
          </cell>
          <cell r="D2932">
            <v>-175770</v>
          </cell>
        </row>
        <row r="2933">
          <cell r="A2933" t="str">
            <v>PUBLIC UTILITIES COMMISSION OF THE TOWN OF PARIS</v>
          </cell>
          <cell r="B2933" t="str">
            <v>BRANT COUNTY POWER INC.</v>
          </cell>
          <cell r="D2933">
            <v>-363151</v>
          </cell>
        </row>
        <row r="2934">
          <cell r="A2934" t="str">
            <v>PUBLIC UTILITIES COMMISSION OF THE TOWN OF SOUTHAMPTON</v>
          </cell>
          <cell r="B2934" t="str">
            <v>WESTARIO POWER INC.</v>
          </cell>
          <cell r="D2934">
            <v>-212967</v>
          </cell>
        </row>
        <row r="2935">
          <cell r="A2935" t="str">
            <v>PUBLIC UTILITIES COMMISSION OF THE TOWN OF TECUMSEH</v>
          </cell>
          <cell r="B2935" t="str">
            <v>ESSEX POWERLINES CORPORATION</v>
          </cell>
          <cell r="D2935">
            <v>-4770849</v>
          </cell>
        </row>
        <row r="2936">
          <cell r="A2936" t="str">
            <v>PUBLIC UTILITIES COMMISSION OF THE VILLAGE OF ARTHUR</v>
          </cell>
          <cell r="B2936" t="str">
            <v>WELLINGTON NORTH POWER INC.</v>
          </cell>
          <cell r="D2936">
            <v>-118635</v>
          </cell>
        </row>
        <row r="2937">
          <cell r="A2937" t="str">
            <v>PUBLIC UTILITIES COMMISSION OF THE VILLAGE OF LANCASTER</v>
          </cell>
          <cell r="B2937" t="str">
            <v>HYDRO ONE NETWORKS INC.</v>
          </cell>
          <cell r="D2937">
            <v>-45474</v>
          </cell>
        </row>
        <row r="2938">
          <cell r="A2938" t="str">
            <v>PUBLIC UTILITIES COMMISSION OF THE VILLAGE OF PORT STANLEY</v>
          </cell>
          <cell r="B2938" t="str">
            <v>ERIE THAMES POWERLINES CORPORATION</v>
          </cell>
          <cell r="D2938">
            <v>-471292</v>
          </cell>
        </row>
        <row r="2939">
          <cell r="A2939" t="str">
            <v>PUBLIC UTILITIES COMMISSION OF THE VILLAGE OF WESTPORT</v>
          </cell>
          <cell r="B2939" t="str">
            <v>RIDEAU ST. LAWRENCE DISTRIBUTION INC.</v>
          </cell>
          <cell r="D2939">
            <v>-83342</v>
          </cell>
        </row>
        <row r="2940">
          <cell r="A2940" t="str">
            <v>PUBLIC UTILITY COMMISSION OF THE VILLAGE OF WEST LORNE</v>
          </cell>
          <cell r="B2940" t="str">
            <v>HYDRO ONE NETWORKS INC.</v>
          </cell>
          <cell r="D2940">
            <v>-174090</v>
          </cell>
        </row>
        <row r="2941">
          <cell r="A2941" t="str">
            <v>PUBLIC UTILITY COMMISSION OF TOWN OF PERTH</v>
          </cell>
          <cell r="B2941" t="str">
            <v>HYDRO ONE NETWORKS INC.</v>
          </cell>
          <cell r="D2941">
            <v>-1974998</v>
          </cell>
        </row>
        <row r="2942">
          <cell r="A2942" t="str">
            <v>QUINTE WEST ELECTRIC DISTRIBUTION COMPANY INC.</v>
          </cell>
          <cell r="B2942" t="str">
            <v>HYDRO ONE NETWORKS INC.</v>
          </cell>
          <cell r="D2942">
            <v>-2298790</v>
          </cell>
        </row>
        <row r="2943">
          <cell r="A2943" t="str">
            <v>RED ROCK HYDRO</v>
          </cell>
          <cell r="B2943" t="str">
            <v>HYDRO ONE NETWORKS INC.</v>
          </cell>
          <cell r="D2943">
            <v>-34221</v>
          </cell>
        </row>
        <row r="2944">
          <cell r="A2944" t="str">
            <v>REMARA-BRECHIN HYDRO</v>
          </cell>
          <cell r="B2944" t="str">
            <v>HYDRO ONE NETWORKS INC.</v>
          </cell>
          <cell r="D2944">
            <v>-6839</v>
          </cell>
        </row>
        <row r="2945">
          <cell r="A2945" t="str">
            <v>RENFREW HYDRO INC.</v>
          </cell>
          <cell r="B2945" t="str">
            <v>RENFREW HYDRO INC.</v>
          </cell>
          <cell r="D2945">
            <v>-98644</v>
          </cell>
        </row>
        <row r="2946">
          <cell r="A2946" t="str">
            <v>RICHMOND HILL HYDRO INC.</v>
          </cell>
          <cell r="B2946" t="str">
            <v>POWERSTREAM INC.</v>
          </cell>
          <cell r="D2946">
            <v>-63540782</v>
          </cell>
        </row>
        <row r="2947">
          <cell r="A2947" t="str">
            <v>RIPLEY PUBLIC UTILITIES COMMISSION</v>
          </cell>
          <cell r="B2947" t="str">
            <v>WESTARIO POWER INC.</v>
          </cell>
          <cell r="D2947">
            <v>-45105</v>
          </cell>
        </row>
        <row r="2948">
          <cell r="A2948" t="str">
            <v>ROCKLAND HYDRO ELECTRIC COMMISSION</v>
          </cell>
          <cell r="B2948" t="str">
            <v>HYDRO ONE NETWORKS INC.</v>
          </cell>
          <cell r="D2948">
            <v>-1975965</v>
          </cell>
        </row>
        <row r="2949">
          <cell r="A2949" t="str">
            <v>SABLES-SPANISH RIVERS PUBLIC UTILITIES COMMISSION</v>
          </cell>
          <cell r="B2949" t="str">
            <v>ESPANOLA REGIONAL HYDRO DISTRIBUTION CORPORATION</v>
          </cell>
          <cell r="D2949">
            <v>-41141</v>
          </cell>
        </row>
        <row r="2950">
          <cell r="A2950" t="str">
            <v>SCHREIBER HYDRO-ELECTRIC COMMISSION</v>
          </cell>
          <cell r="B2950" t="str">
            <v>HYDRO ONE NETWORKS INC.</v>
          </cell>
          <cell r="D2950">
            <v>-51845</v>
          </cell>
        </row>
        <row r="2951">
          <cell r="A2951" t="str">
            <v>SCUGOG HYDRO ELECTRIC CORPORATION</v>
          </cell>
          <cell r="B2951" t="str">
            <v>VERIDIAN CONNECTIONS INC.</v>
          </cell>
          <cell r="D2951">
            <v>-885837</v>
          </cell>
        </row>
        <row r="2952">
          <cell r="A2952" t="str">
            <v>SEAFORTH PUBLIC UTILITY COMMISSION</v>
          </cell>
          <cell r="B2952" t="str">
            <v>FESTIVAL HYDRO INC.</v>
          </cell>
          <cell r="D2952">
            <v>-59899</v>
          </cell>
        </row>
        <row r="2953">
          <cell r="A2953" t="str">
            <v>SEVERN HYDRO-ELECTRIC SYSTEM</v>
          </cell>
          <cell r="B2953" t="str">
            <v>HYDRO ONE NETWORKS INC.</v>
          </cell>
          <cell r="D2953">
            <v>-159467</v>
          </cell>
        </row>
        <row r="2954">
          <cell r="A2954" t="str">
            <v>SIMCOE HYDRO-ELECTRIC COMMISSION</v>
          </cell>
          <cell r="B2954" t="str">
            <v>NORFOLK POWER DISTRIBUTION INC.</v>
          </cell>
          <cell r="D2954">
            <v>-1855360</v>
          </cell>
        </row>
        <row r="2955">
          <cell r="A2955" t="str">
            <v>SIOUX LOOKOUT HYDRO INC.</v>
          </cell>
          <cell r="B2955" t="str">
            <v>SIOUX LOOKOUT HYDRO INC.</v>
          </cell>
          <cell r="D2955">
            <v>-1097444</v>
          </cell>
        </row>
        <row r="2956">
          <cell r="A2956" t="str">
            <v>SMITHS FALLS HYDRO ELECTRIC COMMISSION</v>
          </cell>
          <cell r="B2956" t="str">
            <v>HYDRO ONE NETWORKS INC.</v>
          </cell>
          <cell r="D2956">
            <v>-647544</v>
          </cell>
        </row>
        <row r="2957">
          <cell r="A2957" t="str">
            <v>SOUTH RIVER PUBLIC UTILITIES COMMISSION</v>
          </cell>
          <cell r="B2957" t="str">
            <v>HYDRO ONE NETWORKS INC.</v>
          </cell>
          <cell r="D2957">
            <v>-124480</v>
          </cell>
        </row>
        <row r="2958">
          <cell r="A2958" t="str">
            <v>ST. CATHARINES HYDRO UTILITY SERVICES INC.</v>
          </cell>
          <cell r="B2958" t="str">
            <v>HORIZON UTILITIES CORPORATION</v>
          </cell>
          <cell r="D2958">
            <v>-5910130</v>
          </cell>
        </row>
        <row r="2959">
          <cell r="A2959" t="str">
            <v>ST. MARY'S PUBLIC UTILITIES COMMISSION</v>
          </cell>
          <cell r="B2959" t="str">
            <v>FESTIVAL HYDRO INC.</v>
          </cell>
          <cell r="D2959">
            <v>-640015</v>
          </cell>
        </row>
        <row r="2960">
          <cell r="A2960" t="str">
            <v>ST. THOMAS ENERGY INC.</v>
          </cell>
          <cell r="B2960" t="str">
            <v>ST. THOMAS ENERGY INC.</v>
          </cell>
          <cell r="D2960">
            <v>-3257771</v>
          </cell>
        </row>
        <row r="2961">
          <cell r="A2961" t="str">
            <v>STIRLING-RAWDON PUBLIC UTILITIES COMMISSION</v>
          </cell>
          <cell r="B2961" t="str">
            <v>HYDRO ONE NETWORKS INC.</v>
          </cell>
          <cell r="D2961">
            <v>-56358</v>
          </cell>
        </row>
        <row r="2962">
          <cell r="A2962" t="str">
            <v>STONEY CREEK HYDRO-ELECTRIC COMMISSION</v>
          </cell>
          <cell r="B2962" t="str">
            <v>HORIZON UTILITIES CORPORATION</v>
          </cell>
          <cell r="D2962">
            <v>-10244306</v>
          </cell>
        </row>
        <row r="2963">
          <cell r="A2963" t="str">
            <v>STRATFORD PUBLIC UTILITY COMMISSION</v>
          </cell>
          <cell r="B2963" t="str">
            <v>FESTIVAL HYDRO INC.</v>
          </cell>
          <cell r="D2963">
            <v>-3783227</v>
          </cell>
        </row>
        <row r="2964">
          <cell r="A2964" t="str">
            <v>SUNDRIDGE HYDRO ELECTRIC SYSTEM</v>
          </cell>
          <cell r="B2964" t="str">
            <v>LAKELAND POWER DISTRIBUTION LTD.</v>
          </cell>
          <cell r="D2964">
            <v>-231838</v>
          </cell>
        </row>
        <row r="2965">
          <cell r="A2965" t="str">
            <v>TAY HYDRO ELECTRIC DISTRIBUTION COMPANY INC.</v>
          </cell>
          <cell r="B2965" t="str">
            <v>NEWMARKET-TAY POWER DISTRIBUTION LTD.</v>
          </cell>
          <cell r="D2965">
            <v>-761291</v>
          </cell>
        </row>
        <row r="2966">
          <cell r="A2966" t="str">
            <v>TERRACE BAY SUPERIOR WIRES INC.</v>
          </cell>
          <cell r="B2966" t="str">
            <v>HYDRO ONE NETWORKS INC.</v>
          </cell>
          <cell r="D2966">
            <v>-126688</v>
          </cell>
        </row>
        <row r="2967">
          <cell r="A2967" t="str">
            <v>THE HYDRO ELECTRIC COMMISSION OF THE MUNICIPALITY OF CENTRAL ELGIN</v>
          </cell>
          <cell r="B2967" t="str">
            <v>ERIE THAMES POWERLINES CORPORATION</v>
          </cell>
          <cell r="D2967">
            <v>-471292</v>
          </cell>
        </row>
        <row r="2968">
          <cell r="A2968" t="str">
            <v>THE HYDRO ELECTRIC COMMISSION OF THE TOWN OF CARLETON PLACE</v>
          </cell>
          <cell r="B2968" t="str">
            <v>HYDRO ONE NETWORKS INC.</v>
          </cell>
          <cell r="D2968">
            <v>-1074862</v>
          </cell>
        </row>
        <row r="2969">
          <cell r="A2969" t="str">
            <v>THE HYDRO ELECTRIC COMMISSION OF THE TOWN OF SHELBURNE</v>
          </cell>
          <cell r="B2969" t="str">
            <v>HYDRO ONE NETWORKS INC.</v>
          </cell>
          <cell r="D2969">
            <v>-590098</v>
          </cell>
        </row>
        <row r="2970">
          <cell r="A2970" t="str">
            <v>THE HYDRO ELECTRIC COMMISSION OF THE TOWNSHIP OF WARWICK</v>
          </cell>
          <cell r="B2970" t="str">
            <v>BLUEWATER POWER DISTRIBUTION CORPORATION</v>
          </cell>
          <cell r="D2970">
            <v>-103025</v>
          </cell>
        </row>
        <row r="2971">
          <cell r="A2971" t="str">
            <v>THE HYDRO-ELECTRIC COMMISSION FOR THE TOWN OF EXETER</v>
          </cell>
          <cell r="B2971" t="str">
            <v>HYDRO ONE NETWORKS INC.</v>
          </cell>
          <cell r="D2971">
            <v>-533777</v>
          </cell>
        </row>
        <row r="2972">
          <cell r="A2972" t="str">
            <v>THE HYDRO-ELECTRIC COMMISSION OF THE CITY OF GLOUCESTER</v>
          </cell>
          <cell r="B2972" t="str">
            <v>HYDRO OTTAWA LIMITED</v>
          </cell>
          <cell r="D2972">
            <v>-28494799</v>
          </cell>
        </row>
        <row r="2973">
          <cell r="A2973" t="str">
            <v>THE HYDRO-ELECTRIC COMMISSION OF THE TOWN OF PENETANGUISHENE</v>
          </cell>
          <cell r="B2973" t="str">
            <v>POWERSTREAM INC.</v>
          </cell>
          <cell r="D2973">
            <v>-1174553</v>
          </cell>
        </row>
        <row r="2974">
          <cell r="A2974" t="str">
            <v>THE PUBLIC UTILITIES COMMISSION FOR THE TOWN OF BANCROFT</v>
          </cell>
          <cell r="B2974" t="str">
            <v>HYDRO ONE NETWORKS INC.</v>
          </cell>
          <cell r="D2974">
            <v>-213074</v>
          </cell>
        </row>
        <row r="2975">
          <cell r="A2975" t="str">
            <v>THE PUBLIC UTILITIES COMMISSION OF THE TOWN OF COLLINGWOOD</v>
          </cell>
          <cell r="B2975" t="str">
            <v>COLLUS POWER CORP.</v>
          </cell>
          <cell r="D2975">
            <v>-1949714</v>
          </cell>
        </row>
        <row r="2976">
          <cell r="A2976" t="str">
            <v>THE PUBLIC UTILITIES COMMISSION OF THE TOWN OF PETROLIA</v>
          </cell>
          <cell r="B2976" t="str">
            <v>BLUEWATER POWER DISTRIBUTION CORPORATION</v>
          </cell>
          <cell r="D2976">
            <v>-536163</v>
          </cell>
        </row>
        <row r="2977">
          <cell r="A2977" t="str">
            <v>THE PUBLIC UTILITIES COMMISSION OF THE VILLAGE OF EGANVILLE</v>
          </cell>
          <cell r="B2977" t="str">
            <v>HYDRO ONE NETWORKS INC.</v>
          </cell>
          <cell r="D2977">
            <v>-94249</v>
          </cell>
        </row>
        <row r="2978">
          <cell r="A2978" t="str">
            <v>THE PUBLIC UTILITIES COMMISSION OF THE VILLAGE OF POINT EDWARD</v>
          </cell>
          <cell r="B2978" t="str">
            <v>BLUEWATER POWER DISTRIBUTION CORPORATION</v>
          </cell>
          <cell r="D2978">
            <v>-106921</v>
          </cell>
        </row>
        <row r="2979">
          <cell r="A2979" t="str">
            <v>THE VILLAGE OF OMEMEE HYDRO-ELECTRIC COMMISSION</v>
          </cell>
          <cell r="B2979" t="str">
            <v>HYDRO ONE NETWORKS INC.</v>
          </cell>
          <cell r="D2979">
            <v>-196742</v>
          </cell>
        </row>
        <row r="2980">
          <cell r="A2980" t="str">
            <v>THEDFORD HYDRO ELECTRIC COMMISSION</v>
          </cell>
          <cell r="B2980" t="str">
            <v>HYDRO ONE NETWORKS INC.</v>
          </cell>
          <cell r="D2980">
            <v>-115943</v>
          </cell>
        </row>
        <row r="2981">
          <cell r="A2981" t="str">
            <v>THESSALON HYDRO DISTRIBUTION CORPORATION</v>
          </cell>
          <cell r="B2981" t="str">
            <v>HYDRO ONE NETWORKS INC.</v>
          </cell>
          <cell r="D2981">
            <v>-57306</v>
          </cell>
        </row>
        <row r="2982">
          <cell r="A2982" t="str">
            <v>THORNDALE HYDRO ELECTRIC COMMISSION</v>
          </cell>
          <cell r="B2982" t="str">
            <v>HYDRO ONE NETWORKS INC.</v>
          </cell>
          <cell r="D2982">
            <v>-14112</v>
          </cell>
        </row>
        <row r="2983">
          <cell r="A2983" t="str">
            <v>THOROLD HYDRO CORPORATION</v>
          </cell>
          <cell r="B2983" t="str">
            <v>HYDRO ONE NETWORKS INC.</v>
          </cell>
          <cell r="D2983">
            <v>-1630474</v>
          </cell>
        </row>
        <row r="2984">
          <cell r="A2984" t="str">
            <v>THUNDER BAY HYDRO ELECTRICITY DISTRIBUTION INC.</v>
          </cell>
          <cell r="B2984" t="str">
            <v>THUNDER BAY HYDRO ELECTRICITY DISTRIBUTION INC.</v>
          </cell>
          <cell r="D2984">
            <v>-16449089</v>
          </cell>
        </row>
        <row r="2985">
          <cell r="A2985" t="str">
            <v>TILLSONBURG HYDRO INC.</v>
          </cell>
          <cell r="B2985" t="str">
            <v>TILLSONBURG HYDRO INC.</v>
          </cell>
          <cell r="D2985">
            <v>-3111851</v>
          </cell>
        </row>
        <row r="2986">
          <cell r="A2986" t="str">
            <v>TOWNSHIP OF CHAMPLAIN PUBLIC UTILITY COMMISSION</v>
          </cell>
          <cell r="B2986" t="str">
            <v>HYDRO ONE NETWORKS INC.</v>
          </cell>
          <cell r="D2986">
            <v>-355610</v>
          </cell>
        </row>
        <row r="2987">
          <cell r="A2987" t="str">
            <v>TOWNSHIP OF MCGARRY HYDRO SYSTEM</v>
          </cell>
          <cell r="B2987" t="str">
            <v>HYDRO ONE NETWORKS INC.</v>
          </cell>
          <cell r="D2987">
            <v>-6273</v>
          </cell>
        </row>
        <row r="2988">
          <cell r="A2988" t="str">
            <v>TOWNSHIP OF NORTH DORCHESTER HYDRO</v>
          </cell>
          <cell r="B2988" t="str">
            <v>HYDRO ONE NETWORKS INC.</v>
          </cell>
          <cell r="D2988">
            <v>-140359</v>
          </cell>
        </row>
        <row r="2989">
          <cell r="A2989" t="str">
            <v>TWEED HYDRO ELECTRIC COMMISSION</v>
          </cell>
          <cell r="B2989" t="str">
            <v>HYDRO ONE NETWORKS INC.</v>
          </cell>
          <cell r="D2989">
            <v>-99987</v>
          </cell>
        </row>
        <row r="2990">
          <cell r="A2990" t="str">
            <v>UXBRIDGE HYDRO ELECTRIC COMMISSION</v>
          </cell>
          <cell r="B2990" t="str">
            <v>VERIDIAN CONNECTIONS INC.</v>
          </cell>
          <cell r="D2990">
            <v>-678653</v>
          </cell>
        </row>
        <row r="2991">
          <cell r="A2991" t="str">
            <v>VILLAGE OF CHATSWORTH HYDRO</v>
          </cell>
          <cell r="B2991" t="str">
            <v>HYDRO ONE NETWORKS INC.</v>
          </cell>
          <cell r="D2991">
            <v>-23841</v>
          </cell>
        </row>
        <row r="2992">
          <cell r="A2992" t="str">
            <v>VILLAGE OF LUCKNOW HYDRO SYSTEM</v>
          </cell>
          <cell r="B2992" t="str">
            <v>WESTARIO POWER INC.</v>
          </cell>
          <cell r="D2992">
            <v>-116714</v>
          </cell>
        </row>
        <row r="2993">
          <cell r="A2993" t="str">
            <v>WALKERTON PUBLIC UTILITIES COMMISSION</v>
          </cell>
          <cell r="B2993" t="str">
            <v>WESTARIO POWER INC.</v>
          </cell>
          <cell r="D2993">
            <v>-557221</v>
          </cell>
        </row>
        <row r="2994">
          <cell r="A2994" t="str">
            <v>WARKWORTH HYDRO ELECTRIC COMMISSION</v>
          </cell>
          <cell r="B2994" t="str">
            <v>HYDRO ONE NETWORKS INC.</v>
          </cell>
          <cell r="D2994">
            <v>-71849</v>
          </cell>
        </row>
        <row r="2995">
          <cell r="A2995" t="str">
            <v>WATERLOO NORTH HYDRO INC.</v>
          </cell>
          <cell r="B2995" t="str">
            <v>WATERLOO NORTH HYDRO INC.</v>
          </cell>
          <cell r="D2995">
            <v>-14707641</v>
          </cell>
        </row>
        <row r="2996">
          <cell r="A2996" t="str">
            <v>WELLAND HYDRO-ELECTRIC SYSTEM CORP.</v>
          </cell>
          <cell r="B2996" t="str">
            <v>WELLAND HYDRO-ELECTRIC SYSTEM CORP.</v>
          </cell>
          <cell r="D2996">
            <v>-4228645</v>
          </cell>
        </row>
        <row r="2997">
          <cell r="A2997" t="str">
            <v>WEST ELGIN HYDRO ELECTRIC COMMISSION</v>
          </cell>
          <cell r="B2997" t="str">
            <v>HYDRO ONE NETWORKS INC.</v>
          </cell>
          <cell r="D2997">
            <v>-174090</v>
          </cell>
        </row>
        <row r="2998">
          <cell r="A2998" t="str">
            <v>WEST PERTH POWER INC.</v>
          </cell>
          <cell r="B2998" t="str">
            <v>ERIE THAMES POWERLINES CORPORATION</v>
          </cell>
          <cell r="D2998">
            <v>-370350</v>
          </cell>
        </row>
        <row r="2999">
          <cell r="A2999" t="str">
            <v>WHITBY HYDRO ELECTRIC CORPORATION</v>
          </cell>
          <cell r="B2999" t="str">
            <v>WHITBY HYDRO ELECTRIC CORPORATION</v>
          </cell>
          <cell r="D2999">
            <v>-28271488</v>
          </cell>
        </row>
        <row r="3000">
          <cell r="A3000" t="str">
            <v>WHITCHURCH STOUFFVILLE HYDRO ELECTRIC COMMISSION</v>
          </cell>
          <cell r="B3000" t="str">
            <v>HYDRO ONE NETWORKS INC.</v>
          </cell>
          <cell r="D3000">
            <v>-2700041</v>
          </cell>
        </row>
        <row r="3001">
          <cell r="A3001" t="str">
            <v>WINCHESTER HYDRO COMMISSION</v>
          </cell>
          <cell r="B3001" t="str">
            <v>HYDRO ONE NETWORKS INC.</v>
          </cell>
          <cell r="D3001">
            <v>-307740</v>
          </cell>
        </row>
        <row r="3002">
          <cell r="A3002" t="str">
            <v>WINGHAM PUBLIC UTILITIES COMMISSION</v>
          </cell>
          <cell r="B3002" t="str">
            <v>WESTARIO POWER INC.</v>
          </cell>
          <cell r="D3002">
            <v>-302830</v>
          </cell>
        </row>
        <row r="3003">
          <cell r="A3003" t="str">
            <v>WOODSTOCK HYDRO SERVICES INC.</v>
          </cell>
          <cell r="B3003" t="str">
            <v>WOODSTOCK HYDRO SERVICES INC.</v>
          </cell>
          <cell r="D3003">
            <v>-1802908</v>
          </cell>
        </row>
        <row r="3004">
          <cell r="A3004" t="str">
            <v>WOODVILLE HYDRO-ELECTRIC SYSTEM</v>
          </cell>
          <cell r="B3004" t="str">
            <v>HYDRO ONE NETWORKS INC.</v>
          </cell>
          <cell r="D3004">
            <v>-54451</v>
          </cell>
        </row>
        <row r="3005">
          <cell r="A3005" t="str">
            <v>WYOMING HYDRO ELECTRIC COMMISSION</v>
          </cell>
          <cell r="B3005" t="str">
            <v>HYDRO ONE NETWORKS INC.</v>
          </cell>
          <cell r="D3005">
            <v>-91914</v>
          </cell>
        </row>
        <row r="3006">
          <cell r="A3006" t="str">
            <v>ZORRA ELECTRIC SUPPLY AUTHORITY</v>
          </cell>
          <cell r="B3006" t="str">
            <v>ERIE THAMES POWERLINES CORPORATION</v>
          </cell>
          <cell r="D3006">
            <v>-129374</v>
          </cell>
        </row>
        <row r="3007">
          <cell r="A3007" t="str">
            <v>ZURICH HYDRO ELECTRIC COMMISSION</v>
          </cell>
          <cell r="B3007" t="str">
            <v>FESTIVAL HYDRO INC.</v>
          </cell>
          <cell r="D3007">
            <v>-55680</v>
          </cell>
        </row>
        <row r="3012">
          <cell r="A3012" t="str">
            <v>ASPHODEL-NORWOOD DISTRIBUTION INCORPORATED</v>
          </cell>
          <cell r="B3012" t="str">
            <v>PETERBOROUGH DISTRIBUTION INCORPORATED</v>
          </cell>
          <cell r="C3012">
            <v>0</v>
          </cell>
        </row>
        <row r="3013">
          <cell r="A3013" t="str">
            <v>ATIKOKAN HYDRO INC.</v>
          </cell>
          <cell r="B3013" t="str">
            <v>ATIKOKAN HYDRO INC.</v>
          </cell>
          <cell r="C3013">
            <v>0</v>
          </cell>
        </row>
        <row r="3014">
          <cell r="A3014" t="str">
            <v>AURORA HYDRO CONNECTIONS LIMITED</v>
          </cell>
          <cell r="B3014" t="str">
            <v>POWERSTREAM INC.</v>
          </cell>
          <cell r="C3014">
            <v>0</v>
          </cell>
        </row>
        <row r="3015">
          <cell r="A3015" t="str">
            <v>BARRIE HYDRO DISTRIBUTION INC.</v>
          </cell>
          <cell r="B3015" t="str">
            <v>POWERSTREAM INC.</v>
          </cell>
          <cell r="C3015">
            <v>-8553572</v>
          </cell>
        </row>
        <row r="3016">
          <cell r="A3016" t="str">
            <v>BLUEWATER POWER DISTRIBUTION CORPORATION</v>
          </cell>
          <cell r="B3016" t="str">
            <v>BLUEWATER POWER DISTRIBUTION CORPORATION</v>
          </cell>
          <cell r="C3016">
            <v>-1519230</v>
          </cell>
        </row>
        <row r="3017">
          <cell r="A3017" t="str">
            <v>BRANT COUNTY POWER INC.</v>
          </cell>
          <cell r="B3017" t="str">
            <v>BRANT COUNTY POWER INC.</v>
          </cell>
          <cell r="C3017">
            <v>-332720</v>
          </cell>
        </row>
        <row r="3018">
          <cell r="A3018" t="str">
            <v>BRANTFORD POWER INC.</v>
          </cell>
          <cell r="B3018" t="str">
            <v>BRANTFORD POWER INC.</v>
          </cell>
          <cell r="C3018">
            <v>0</v>
          </cell>
        </row>
        <row r="3019">
          <cell r="A3019" t="str">
            <v>BURLINGTON HYDRO INC.</v>
          </cell>
          <cell r="B3019" t="str">
            <v>BURLINGTON HYDRO INC.</v>
          </cell>
          <cell r="C3019">
            <v>-3931602</v>
          </cell>
        </row>
        <row r="3020">
          <cell r="A3020" t="str">
            <v>CAMBRIDGE AND NORTH DUMFRIES HYDRO INC.</v>
          </cell>
          <cell r="B3020" t="str">
            <v>CAMBRIDGE AND NORTH DUMFRIES HYDRO INC.</v>
          </cell>
          <cell r="C3020">
            <v>-5576476</v>
          </cell>
        </row>
        <row r="3021">
          <cell r="A3021" t="str">
            <v>CANADIAN NIAGARA POWER INC.- FORT ERIE</v>
          </cell>
          <cell r="B3021" t="str">
            <v>CANADIAN NIAGARA POWER INC.- FORT ERIE</v>
          </cell>
          <cell r="C3021">
            <v>-1382450</v>
          </cell>
        </row>
        <row r="3022">
          <cell r="A3022" t="str">
            <v>CENTRE WELLINGTON HYDRO LTD.</v>
          </cell>
          <cell r="B3022" t="str">
            <v>CENTRE WELLINGTON HYDRO LTD.</v>
          </cell>
          <cell r="C3022">
            <v>-471485</v>
          </cell>
        </row>
        <row r="3023">
          <cell r="A3023" t="str">
            <v>CHAPLEAU PUBLIC UTILITIES CORPORATION</v>
          </cell>
          <cell r="B3023" t="str">
            <v>CHAPLEAU PUBLIC UTILITIES CORPORATION</v>
          </cell>
          <cell r="C3023">
            <v>0</v>
          </cell>
        </row>
        <row r="3024">
          <cell r="A3024" t="str">
            <v>CHATHAM-KENT HYDRO INC.</v>
          </cell>
          <cell r="B3024" t="str">
            <v>CHATHAM-KENT HYDRO INC.</v>
          </cell>
          <cell r="C3024">
            <v>-1334411</v>
          </cell>
        </row>
        <row r="3025">
          <cell r="A3025" t="str">
            <v>CLINTON POWER CORPORATION</v>
          </cell>
          <cell r="B3025" t="str">
            <v>ERIE THAMES POWERLINES CORPORATION</v>
          </cell>
          <cell r="C3025">
            <v>-2500</v>
          </cell>
        </row>
        <row r="3026">
          <cell r="A3026" t="str">
            <v>COLLUS POWER CORP.</v>
          </cell>
          <cell r="B3026" t="str">
            <v>COLLUS POWER CORP.</v>
          </cell>
          <cell r="C3026">
            <v>-819242</v>
          </cell>
        </row>
        <row r="3027">
          <cell r="A3027" t="str">
            <v>COOPERATIVE HYDRO EMBRUN INC.</v>
          </cell>
          <cell r="B3027" t="str">
            <v>COOPERATIVE HYDRO EMBRUN INC.</v>
          </cell>
          <cell r="C3027">
            <v>0</v>
          </cell>
        </row>
        <row r="3028">
          <cell r="A3028" t="str">
            <v>DUTTON HYDRO LIMITED</v>
          </cell>
          <cell r="B3028" t="str">
            <v>MIDDLESEX POWER DISTRIBUTION CORPORATION</v>
          </cell>
          <cell r="C3028">
            <v>0</v>
          </cell>
        </row>
        <row r="3029">
          <cell r="A3029" t="str">
            <v>E.L.K. ENERGY INC.</v>
          </cell>
          <cell r="B3029" t="str">
            <v>E.L.K. ENERGY INC.</v>
          </cell>
          <cell r="C3029">
            <v>-844184</v>
          </cell>
        </row>
        <row r="3030">
          <cell r="A3030" t="str">
            <v>ENERSOURCE HYDRO MISSISSAUGA INC.</v>
          </cell>
          <cell r="B3030" t="str">
            <v>ENERSOURCE HYDRO MISSISSAUGA INC.</v>
          </cell>
          <cell r="C3030">
            <v>-31537459</v>
          </cell>
        </row>
        <row r="3031">
          <cell r="A3031" t="str">
            <v>ENWIN UTILITIES LTD.</v>
          </cell>
          <cell r="B3031" t="str">
            <v>ENWIN UTILITIES LTD.</v>
          </cell>
          <cell r="C3031">
            <v>-3143534</v>
          </cell>
        </row>
        <row r="3032">
          <cell r="A3032" t="str">
            <v>ERIE THAMES POWERLINES CORPORATION</v>
          </cell>
          <cell r="B3032" t="str">
            <v>ERIE THAMES POWERLINES CORPORATION</v>
          </cell>
          <cell r="C3032">
            <v>0</v>
          </cell>
        </row>
        <row r="3033">
          <cell r="A3033" t="str">
            <v>ESPANOLA REGIONAL HYDRO DISTRIBUTION CORPORATION</v>
          </cell>
          <cell r="B3033" t="str">
            <v>ESPANOLA REGIONAL HYDRO DISTRIBUTION CORPORATION</v>
          </cell>
          <cell r="C3033">
            <v>-100457</v>
          </cell>
        </row>
        <row r="3034">
          <cell r="A3034" t="str">
            <v>ESSEX POWERLINES CORPORATION</v>
          </cell>
          <cell r="B3034" t="str">
            <v>ESSEX POWERLINES CORPORATION</v>
          </cell>
          <cell r="C3034">
            <v>-2461602</v>
          </cell>
        </row>
        <row r="3035">
          <cell r="A3035" t="str">
            <v>FESTIVAL HYDRO INC.</v>
          </cell>
          <cell r="B3035" t="str">
            <v>FESTIVAL HYDRO INC.</v>
          </cell>
          <cell r="C3035">
            <v>-834758</v>
          </cell>
        </row>
        <row r="3036">
          <cell r="A3036" t="str">
            <v>FORT ALBANY POWER CORPORATION</v>
          </cell>
          <cell r="B3036" t="str">
            <v>FORT ALBANY POWER CORPORATION</v>
          </cell>
          <cell r="C3036">
            <v>0</v>
          </cell>
        </row>
        <row r="3037">
          <cell r="A3037" t="str">
            <v>FORT FRANCES POWER CORPORATION</v>
          </cell>
          <cell r="B3037" t="str">
            <v>FORT FRANCES POWER CORPORATION</v>
          </cell>
          <cell r="C3037">
            <v>0</v>
          </cell>
        </row>
        <row r="3038">
          <cell r="A3038" t="str">
            <v>GRAND VALLEY ENERGY INC.</v>
          </cell>
          <cell r="B3038" t="str">
            <v>ORANGEVILLE HYDRO LIMITED</v>
          </cell>
          <cell r="C3038">
            <v>0</v>
          </cell>
        </row>
        <row r="3039">
          <cell r="A3039" t="str">
            <v>GRAVENHURST HYDRO ELECTRIC INC.</v>
          </cell>
          <cell r="B3039" t="str">
            <v>VERIDIAN CONNECTIONS INC.</v>
          </cell>
          <cell r="C3039">
            <v>-1537000</v>
          </cell>
        </row>
        <row r="3040">
          <cell r="A3040" t="str">
            <v>GREAT LAKES POWER LIMITED</v>
          </cell>
          <cell r="B3040" t="str">
            <v>GREAT LAKES POWER LIMITED</v>
          </cell>
          <cell r="C3040">
            <v>0</v>
          </cell>
        </row>
        <row r="3041">
          <cell r="A3041" t="str">
            <v>GREATER SUDBURY HYDRO INC.</v>
          </cell>
          <cell r="B3041" t="str">
            <v>GREATER SUDBURY HYDRO INC.</v>
          </cell>
          <cell r="C3041">
            <v>-1983816</v>
          </cell>
        </row>
        <row r="3042">
          <cell r="A3042" t="str">
            <v>GRIMSBY POWER INCORPORATED</v>
          </cell>
          <cell r="B3042" t="str">
            <v>GRIMSBY POWER INCORPORATED</v>
          </cell>
          <cell r="C3042">
            <v>-1252284</v>
          </cell>
        </row>
        <row r="3043">
          <cell r="A3043" t="str">
            <v>GUELPH HYDRO ELECTRIC SYSTEMS INC.</v>
          </cell>
          <cell r="B3043" t="str">
            <v>GUELPH HYDRO ELECTRIC SYSTEMS INC.</v>
          </cell>
          <cell r="C3043">
            <v>-7623931</v>
          </cell>
        </row>
        <row r="3044">
          <cell r="A3044" t="str">
            <v>HALDIMAND COUNTY HYDRO INC.</v>
          </cell>
          <cell r="B3044" t="str">
            <v>HALDIMAND COUNTY HYDRO INC.</v>
          </cell>
          <cell r="C3044">
            <v>-513177</v>
          </cell>
        </row>
        <row r="3045">
          <cell r="A3045" t="str">
            <v>HALTON HILLS HYDRO INC.</v>
          </cell>
          <cell r="B3045" t="str">
            <v>HALTON HILLS HYDRO INC.</v>
          </cell>
          <cell r="C3045">
            <v>0</v>
          </cell>
        </row>
        <row r="3046">
          <cell r="A3046" t="str">
            <v>HAMILTON HYDRO INC. C/O HORIZON UTILITIES CORPORATION</v>
          </cell>
          <cell r="B3046" t="str">
            <v>HORIZON UTILITIES CORPORATION</v>
          </cell>
          <cell r="C3046">
            <v>-1187581</v>
          </cell>
        </row>
        <row r="3047">
          <cell r="A3047" t="str">
            <v>HEARST POWER DISTRIBUTION COMPANY LIMITED</v>
          </cell>
          <cell r="B3047" t="str">
            <v>HEARST POWER DISTRIBUTION COMPANY LIMITED</v>
          </cell>
          <cell r="C3047">
            <v>0</v>
          </cell>
        </row>
        <row r="3048">
          <cell r="A3048" t="str">
            <v>HYDRO 2000 INC.</v>
          </cell>
          <cell r="B3048" t="str">
            <v>HYDRO 2000 INC.</v>
          </cell>
          <cell r="C3048">
            <v>0</v>
          </cell>
        </row>
        <row r="3049">
          <cell r="A3049" t="str">
            <v>HYDRO HAWKESBURY INC.</v>
          </cell>
          <cell r="B3049" t="str">
            <v>HYDRO HAWKESBURY INC.</v>
          </cell>
          <cell r="C3049">
            <v>0</v>
          </cell>
        </row>
        <row r="3050">
          <cell r="A3050" t="str">
            <v>HYDRO ONE BRAMPTON NETWORKS INC.</v>
          </cell>
          <cell r="B3050" t="str">
            <v>HYDRO ONE BRAMPTON NETWORKS INC.</v>
          </cell>
          <cell r="C3050">
            <v>-28474705</v>
          </cell>
        </row>
        <row r="3051">
          <cell r="A3051" t="str">
            <v>HYDRO ONE NETWORKS INC.</v>
          </cell>
          <cell r="B3051" t="str">
            <v>HYDRO ONE NETWORKS INC.</v>
          </cell>
          <cell r="C3051">
            <v>0</v>
          </cell>
        </row>
        <row r="3052">
          <cell r="A3052" t="str">
            <v>HYDRO ONE REMOTE COMMUNITIES</v>
          </cell>
          <cell r="B3052" t="str">
            <v>HYDRO ONE REMOTE COMMUNITIES</v>
          </cell>
          <cell r="C3052">
            <v>0</v>
          </cell>
        </row>
        <row r="3053">
          <cell r="A3053" t="str">
            <v>HYDRO OTTAWA LIMITED</v>
          </cell>
          <cell r="B3053" t="str">
            <v>HYDRO OTTAWA LIMITED</v>
          </cell>
          <cell r="C3053">
            <v>-56847398</v>
          </cell>
        </row>
        <row r="3054">
          <cell r="A3054" t="str">
            <v>INNISFIL HYDRO DISTRIBUTION SYSTEMS LIMITED</v>
          </cell>
          <cell r="B3054" t="str">
            <v>INNISFIL HYDRO DISTRIBUTION SYSTEMS LIMITED</v>
          </cell>
          <cell r="C3054">
            <v>-1748985</v>
          </cell>
        </row>
        <row r="3055">
          <cell r="A3055" t="str">
            <v>KASHECHEWAN POWER CORPORATION</v>
          </cell>
          <cell r="B3055" t="str">
            <v>KASHECHEWAN POWER CORPORATION</v>
          </cell>
          <cell r="C3055">
            <v>0</v>
          </cell>
        </row>
        <row r="3056">
          <cell r="A3056" t="str">
            <v>KENORA HYDRO ELECTRIC CORPORATION LTD.</v>
          </cell>
          <cell r="B3056" t="str">
            <v>KENORA HYDRO ELECTRIC CORPORATION LTD.</v>
          </cell>
          <cell r="C3056">
            <v>-44534</v>
          </cell>
        </row>
        <row r="3057">
          <cell r="A3057" t="str">
            <v>KINGSTON ELECTRICITY DISTRIBUTION LIMITED</v>
          </cell>
          <cell r="B3057" t="str">
            <v>KINGSTON HYDRO CORPORATION</v>
          </cell>
          <cell r="C3057">
            <v>-36504</v>
          </cell>
        </row>
        <row r="3058">
          <cell r="A3058" t="str">
            <v>KITCHENER-WILMOT HYDRO INC.</v>
          </cell>
          <cell r="B3058" t="str">
            <v>KITCHENER-WILMOT HYDRO INC.</v>
          </cell>
          <cell r="C3058">
            <v>-8753965</v>
          </cell>
        </row>
        <row r="3059">
          <cell r="A3059" t="str">
            <v>LAKEFIELD DISTRIBUTION INCORPORATED</v>
          </cell>
          <cell r="B3059" t="str">
            <v>PETERBOROUGH DISTRIBUTION INCORPORATED</v>
          </cell>
          <cell r="C3059">
            <v>0</v>
          </cell>
        </row>
        <row r="3060">
          <cell r="A3060" t="str">
            <v>LAKEFRONT UTILITIES INC.</v>
          </cell>
          <cell r="B3060" t="str">
            <v>LAKEFRONT UTILITIES INC.</v>
          </cell>
          <cell r="C3060">
            <v>-514495</v>
          </cell>
        </row>
        <row r="3061">
          <cell r="A3061" t="str">
            <v>LAKELAND POWER DISTRIBUTION LTD.</v>
          </cell>
          <cell r="B3061" t="str">
            <v>LAKELAND POWER DISTRIBUTION LTD.</v>
          </cell>
          <cell r="C3061">
            <v>-813042</v>
          </cell>
        </row>
        <row r="3062">
          <cell r="A3062" t="str">
            <v>LONDON HYDRO INC.</v>
          </cell>
          <cell r="B3062" t="str">
            <v>LONDON HYDRO INC.</v>
          </cell>
          <cell r="C3062">
            <v>-7456227</v>
          </cell>
        </row>
        <row r="3063">
          <cell r="A3063" t="str">
            <v>MIDDLESEX POWER DISTRIBUTION CORPORATION</v>
          </cell>
          <cell r="B3063" t="str">
            <v>MIDDLESEX POWER DISTRIBUTION CORPORATION</v>
          </cell>
          <cell r="C3063">
            <v>-348112</v>
          </cell>
        </row>
        <row r="3064">
          <cell r="A3064" t="str">
            <v>MIDLAND POWER UTILITY CORPORATION</v>
          </cell>
          <cell r="B3064" t="str">
            <v>MIDLAND POWER UTILITY CORPORATION</v>
          </cell>
          <cell r="C3064">
            <v>-227296</v>
          </cell>
        </row>
        <row r="3065">
          <cell r="A3065" t="str">
            <v>MILTON HYDRO DISTRIBUTION INC.</v>
          </cell>
          <cell r="B3065" t="str">
            <v>MILTON HYDRO DISTRIBUTION INC.</v>
          </cell>
          <cell r="C3065">
            <v>-5255258</v>
          </cell>
        </row>
        <row r="3066">
          <cell r="A3066" t="str">
            <v>NEWMARKET HYDRO LTD.</v>
          </cell>
          <cell r="B3066" t="str">
            <v>NEWMARKET-TAY POWER DISTRIBUTION LTD.</v>
          </cell>
          <cell r="C3066">
            <v>-5284900</v>
          </cell>
        </row>
        <row r="3067">
          <cell r="A3067" t="str">
            <v>NIAGARA FALLS HYDRO INC.</v>
          </cell>
          <cell r="B3067" t="str">
            <v>NIAGARA PENINSULA ENERGY INC.</v>
          </cell>
          <cell r="C3067">
            <v>-871158</v>
          </cell>
        </row>
        <row r="3068">
          <cell r="A3068" t="str">
            <v>NIAGARA-ON-THE-LAKE HYDRO INC.</v>
          </cell>
          <cell r="B3068" t="str">
            <v>NIAGARA-ON-THE-LAKE HYDRO INC.</v>
          </cell>
          <cell r="C3068">
            <v>-1931528</v>
          </cell>
        </row>
        <row r="3069">
          <cell r="A3069" t="str">
            <v>NORFOLK POWER DISTRIBUTION INC.</v>
          </cell>
          <cell r="B3069" t="str">
            <v>NORFOLK POWER DISTRIBUTION INC.</v>
          </cell>
          <cell r="C3069">
            <v>-1988959</v>
          </cell>
        </row>
        <row r="3070">
          <cell r="A3070" t="str">
            <v>NORTH BAY HYDRO DISTRIBUTION LIMITED</v>
          </cell>
          <cell r="B3070" t="str">
            <v>NORTH BAY HYDRO DISTRIBUTION LIMITED</v>
          </cell>
          <cell r="C3070">
            <v>-1414706</v>
          </cell>
        </row>
        <row r="3071">
          <cell r="A3071" t="str">
            <v>NORTHERN ONTARIO WIRES INC.</v>
          </cell>
          <cell r="B3071" t="str">
            <v>NORTHERN ONTARIO WIRES INC.</v>
          </cell>
          <cell r="C3071">
            <v>0</v>
          </cell>
        </row>
        <row r="3072">
          <cell r="A3072" t="str">
            <v>OAKVILLE HYDRO ELECTRICITY DISTRIBUTION INC.</v>
          </cell>
          <cell r="B3072" t="str">
            <v>OAKVILLE HYDRO ELECTRICITY DISTRIBUTION INC.</v>
          </cell>
          <cell r="C3072">
            <v>-8696928</v>
          </cell>
        </row>
        <row r="3073">
          <cell r="A3073" t="str">
            <v>ORANGEVILLE HYDRO LIMITED</v>
          </cell>
          <cell r="B3073" t="str">
            <v>ORANGEVILLE HYDRO LIMITED</v>
          </cell>
          <cell r="C3073">
            <v>-1586426</v>
          </cell>
        </row>
        <row r="3074">
          <cell r="A3074" t="str">
            <v>ORILLIA POWER DISTRIBUTION CORPORATION</v>
          </cell>
          <cell r="B3074" t="str">
            <v>ORILLIA POWER DISTRIBUTION CORPORATION</v>
          </cell>
          <cell r="C3074">
            <v>0</v>
          </cell>
        </row>
        <row r="3075">
          <cell r="A3075" t="str">
            <v>OSHAWA PUC NETWORKS INC.</v>
          </cell>
          <cell r="B3075" t="str">
            <v>OSHAWA PUC NETWORKS INC.</v>
          </cell>
          <cell r="C3075">
            <v>-5692489</v>
          </cell>
        </row>
        <row r="3076">
          <cell r="A3076" t="str">
            <v>OTTAWA RIVER POWER CORPORATION</v>
          </cell>
          <cell r="B3076" t="str">
            <v>OTTAWA RIVER POWER CORPORATION</v>
          </cell>
          <cell r="C3076">
            <v>-171884</v>
          </cell>
        </row>
        <row r="3077">
          <cell r="A3077" t="str">
            <v>PARRY SOUND POWER CORPORATION</v>
          </cell>
          <cell r="B3077" t="str">
            <v>PARRY SOUND POWER CORPORATION</v>
          </cell>
          <cell r="C3077">
            <v>-184390</v>
          </cell>
        </row>
        <row r="3078">
          <cell r="A3078" t="str">
            <v>PENINSULA WEST UTILITIES LIMITED</v>
          </cell>
          <cell r="B3078" t="str">
            <v>NIAGARA PENINSULA ENERGY INC.</v>
          </cell>
          <cell r="C3078">
            <v>-1495204</v>
          </cell>
        </row>
        <row r="3079">
          <cell r="A3079" t="str">
            <v>PETERBOROUGH DISTRIBUTION INCORPORATED</v>
          </cell>
          <cell r="B3079" t="str">
            <v>PETERBOROUGH DISTRIBUTION INCORPORATED</v>
          </cell>
          <cell r="C3079">
            <v>0</v>
          </cell>
        </row>
        <row r="3080">
          <cell r="A3080" t="str">
            <v>PORT COLBORNE HYDRO INC.</v>
          </cell>
          <cell r="B3080" t="str">
            <v>CANADIAN NIAGARA POWER INC.</v>
          </cell>
          <cell r="C3080">
            <v>-8838</v>
          </cell>
        </row>
        <row r="3081">
          <cell r="A3081" t="str">
            <v>POWERSTREAM INC.</v>
          </cell>
          <cell r="B3081" t="str">
            <v>POWERSTREAM INC.</v>
          </cell>
          <cell r="C3081">
            <v>-69944253</v>
          </cell>
        </row>
        <row r="3082">
          <cell r="A3082" t="str">
            <v>PUC DISTRIBUTION INC.</v>
          </cell>
          <cell r="B3082" t="str">
            <v>PUC DISTRIBUTION INC.</v>
          </cell>
          <cell r="C3082">
            <v>-781717</v>
          </cell>
        </row>
        <row r="3083">
          <cell r="A3083" t="str">
            <v>RENFREW HYDRO INC.</v>
          </cell>
          <cell r="B3083" t="str">
            <v>RENFREW HYDRO INC.</v>
          </cell>
          <cell r="C3083">
            <v>0</v>
          </cell>
        </row>
        <row r="3084">
          <cell r="A3084" t="str">
            <v>RIDEAU ST. LAWRENCE DISTRIBUTION INC.</v>
          </cell>
          <cell r="B3084" t="str">
            <v>RIDEAU ST. LAWRENCE DISTRIBUTION INC.</v>
          </cell>
          <cell r="C3084">
            <v>-96323</v>
          </cell>
        </row>
        <row r="3085">
          <cell r="A3085" t="str">
            <v>SCUGOG HYDRO ELECTRIC CORPORATION</v>
          </cell>
          <cell r="B3085" t="str">
            <v>VERIDIAN CONNECTIONS INC.</v>
          </cell>
          <cell r="C3085">
            <v>-315157</v>
          </cell>
        </row>
        <row r="3086">
          <cell r="A3086" t="str">
            <v>SIOUX LOOKOUT HYDRO INC.</v>
          </cell>
          <cell r="B3086" t="str">
            <v>SIOUX LOOKOUT HYDRO INC.</v>
          </cell>
          <cell r="C3086">
            <v>-139730</v>
          </cell>
        </row>
        <row r="3087">
          <cell r="A3087" t="str">
            <v>ST. CATHARINES HYDRO UTILITY SERVICES INC. C/O HORIZON UTILITIES CORPORATION</v>
          </cell>
          <cell r="B3087" t="str">
            <v>HORIZON UTILITIES CORPORATION</v>
          </cell>
          <cell r="C3087">
            <v>-795550</v>
          </cell>
        </row>
        <row r="3088">
          <cell r="A3088" t="str">
            <v>ST. THOMAS ENERGY INC.</v>
          </cell>
          <cell r="B3088" t="str">
            <v>ST. THOMAS ENERGY INC.</v>
          </cell>
          <cell r="C3088">
            <v>-1858031</v>
          </cell>
        </row>
        <row r="3089">
          <cell r="A3089" t="str">
            <v>TAY HYDRO ELECTRIC DISTRIBUTION COMPANY INC.</v>
          </cell>
          <cell r="B3089" t="str">
            <v>NEWMARKET-TAY POWER DISTRIBUTION LTD.</v>
          </cell>
          <cell r="C3089">
            <v>0</v>
          </cell>
        </row>
        <row r="3090">
          <cell r="A3090" t="str">
            <v>TERRACE BAY SUPERIOR WIRES INC.</v>
          </cell>
          <cell r="B3090" t="str">
            <v>HYDRO ONE NETWORKS INC.</v>
          </cell>
          <cell r="C3090">
            <v>0</v>
          </cell>
        </row>
        <row r="3091">
          <cell r="A3091" t="str">
            <v>THUNDER BAY HYDRO ELECTRICITY DISTRIBUTION INC.</v>
          </cell>
          <cell r="B3091" t="str">
            <v>THUNDER BAY HYDRO ELECTRICITY DISTRIBUTION INC.</v>
          </cell>
          <cell r="C3091">
            <v>-2561969</v>
          </cell>
        </row>
        <row r="3092">
          <cell r="A3092" t="str">
            <v>TILLSONBURG HYDRO INC.</v>
          </cell>
          <cell r="B3092" t="str">
            <v>TILLSONBURG HYDRO INC.</v>
          </cell>
          <cell r="C3092">
            <v>0</v>
          </cell>
        </row>
        <row r="3093">
          <cell r="A3093" t="str">
            <v>TORONTO HYDRO-ELECTRIC SYSTEM LIMITED</v>
          </cell>
          <cell r="B3093" t="str">
            <v>TORONTO HYDRO-ELECTRIC SYSTEM LIMITED</v>
          </cell>
          <cell r="C3093">
            <v>-84511703</v>
          </cell>
        </row>
        <row r="3094">
          <cell r="A3094" t="str">
            <v>VERIDIAN CONNECTIONS INC.</v>
          </cell>
          <cell r="B3094" t="str">
            <v>VERIDIAN CONNECTIONS INC.</v>
          </cell>
          <cell r="C3094">
            <v>-10983517</v>
          </cell>
        </row>
        <row r="3095">
          <cell r="A3095" t="str">
            <v>WASAGA DISTRIBUTION INC.</v>
          </cell>
          <cell r="B3095" t="str">
            <v>WASAGA DISTRIBUTION INC.</v>
          </cell>
          <cell r="C3095">
            <v>-597852</v>
          </cell>
        </row>
        <row r="3096">
          <cell r="A3096" t="str">
            <v>WATERLOO NORTH HYDRO INC.</v>
          </cell>
          <cell r="B3096" t="str">
            <v>WATERLOO NORTH HYDRO INC.</v>
          </cell>
          <cell r="C3096">
            <v>-4393423</v>
          </cell>
        </row>
        <row r="3097">
          <cell r="A3097" t="str">
            <v>WELLAND HYDRO-ELECTRIC SYSTEM CORP.</v>
          </cell>
          <cell r="B3097" t="str">
            <v>WELLAND HYDRO-ELECTRIC SYSTEM CORP.</v>
          </cell>
          <cell r="C3097">
            <v>0</v>
          </cell>
        </row>
        <row r="3098">
          <cell r="A3098" t="str">
            <v>WELLINGTON ELECTRIC DISTRIBUTION COMPANY INC.</v>
          </cell>
          <cell r="B3098" t="str">
            <v>GUELPH HYDRO ELECTRIC SYSTEMS INC.</v>
          </cell>
          <cell r="C3098">
            <v>-93462</v>
          </cell>
        </row>
        <row r="3099">
          <cell r="A3099" t="str">
            <v>WELLINGTON NORTH POWER INC.</v>
          </cell>
          <cell r="B3099" t="str">
            <v>WELLINGTON NORTH POWER INC.</v>
          </cell>
          <cell r="C3099">
            <v>0</v>
          </cell>
        </row>
        <row r="3100">
          <cell r="A3100" t="str">
            <v>WEST COAST HURON ENERGY INC.</v>
          </cell>
          <cell r="B3100" t="str">
            <v>WEST COAST HURON ENERGY INC.</v>
          </cell>
          <cell r="C3100">
            <v>0</v>
          </cell>
        </row>
        <row r="3101">
          <cell r="A3101" t="str">
            <v>WEST NIPISSING ENERGY SERVICES LTD.</v>
          </cell>
          <cell r="B3101" t="str">
            <v>GREATER SUDBURY HYDRO INC.</v>
          </cell>
          <cell r="C3101">
            <v>0</v>
          </cell>
        </row>
        <row r="3102">
          <cell r="A3102" t="str">
            <v>WEST PERTH POWER INC.</v>
          </cell>
          <cell r="B3102" t="str">
            <v>ERIE THAMES POWERLINES CORPORATION</v>
          </cell>
          <cell r="C3102">
            <v>-62286</v>
          </cell>
        </row>
        <row r="3103">
          <cell r="A3103" t="str">
            <v>WESTARIO POWER INC.</v>
          </cell>
          <cell r="B3103" t="str">
            <v>WESTARIO POWER INC.</v>
          </cell>
          <cell r="C3103">
            <v>-529405</v>
          </cell>
        </row>
        <row r="3104">
          <cell r="A3104" t="str">
            <v>WHITBY HYDRO ELECTRIC CORPORATION</v>
          </cell>
          <cell r="B3104" t="str">
            <v>WHITBY HYDRO ELECTRIC CORPORATION</v>
          </cell>
          <cell r="C3104">
            <v>-4931117</v>
          </cell>
        </row>
        <row r="3105">
          <cell r="A3105" t="str">
            <v>WOODSTOCK HYDRO SERVICES INC.</v>
          </cell>
          <cell r="B3105" t="str">
            <v>WOODSTOCK HYDRO SERVICES INC.</v>
          </cell>
          <cell r="C3105">
            <v>-9112</v>
          </cell>
        </row>
        <row r="3110">
          <cell r="A3110" t="str">
            <v>ASPHODEL-NORWOOD DISTRIBUTION INCORPORATED</v>
          </cell>
          <cell r="B3110" t="str">
            <v>PETERBOROUGH DISTRIBUTION INCORPORATED</v>
          </cell>
          <cell r="C3110">
            <v>0</v>
          </cell>
        </row>
        <row r="3111">
          <cell r="A3111" t="str">
            <v>ATIKOKAN HYDRO INC.</v>
          </cell>
          <cell r="B3111" t="str">
            <v>ATIKOKAN HYDRO INC.</v>
          </cell>
          <cell r="C3111">
            <v>0</v>
          </cell>
        </row>
        <row r="3112">
          <cell r="A3112" t="str">
            <v>ATTAWAPISKAT POWER CORPORATION</v>
          </cell>
          <cell r="B3112" t="str">
            <v>ATTAWAPISKAT POWER CORPORATION</v>
          </cell>
          <cell r="C3112">
            <v>0</v>
          </cell>
        </row>
        <row r="3113">
          <cell r="A3113" t="str">
            <v>AURORA HYDRO CONNECTIONS LIMITED</v>
          </cell>
          <cell r="B3113" t="str">
            <v>POWERSTREAM INC.</v>
          </cell>
          <cell r="C3113">
            <v>0</v>
          </cell>
        </row>
        <row r="3114">
          <cell r="A3114" t="str">
            <v>BARRIE HYDRO DISTRIBUTION INC.</v>
          </cell>
          <cell r="B3114" t="str">
            <v>POWERSTREAM INC.</v>
          </cell>
          <cell r="C3114">
            <v>-10386773</v>
          </cell>
        </row>
        <row r="3115">
          <cell r="A3115" t="str">
            <v>BLUEWATER POWER DISTRIBUTION CORPORATION</v>
          </cell>
          <cell r="B3115" t="str">
            <v>BLUEWATER POWER DISTRIBUTION CORPORATION</v>
          </cell>
          <cell r="C3115">
            <v>-1888867</v>
          </cell>
        </row>
        <row r="3116">
          <cell r="A3116" t="str">
            <v>BRANT COUNTY POWER INC.</v>
          </cell>
          <cell r="B3116" t="str">
            <v>BRANT COUNTY POWER INC.</v>
          </cell>
          <cell r="C3116">
            <v>-1246084</v>
          </cell>
        </row>
        <row r="3117">
          <cell r="A3117" t="str">
            <v>BRANTFORD POWER INC.</v>
          </cell>
          <cell r="B3117" t="str">
            <v>BRANTFORD POWER INC.</v>
          </cell>
          <cell r="C3117">
            <v>0</v>
          </cell>
        </row>
        <row r="3118">
          <cell r="A3118" t="str">
            <v>BURLINGTON HYDRO INC.</v>
          </cell>
          <cell r="B3118" t="str">
            <v>BURLINGTON HYDRO INC.</v>
          </cell>
          <cell r="C3118">
            <v>-4335467</v>
          </cell>
        </row>
        <row r="3119">
          <cell r="A3119" t="str">
            <v>CAMBRIDGE AND NORTH DUMFRIES HYDRO INC.</v>
          </cell>
          <cell r="B3119" t="str">
            <v>CAMBRIDGE AND NORTH DUMFRIES HYDRO INC.</v>
          </cell>
          <cell r="C3119">
            <v>-6200304</v>
          </cell>
        </row>
        <row r="3120">
          <cell r="A3120" t="str">
            <v>CANADIAN NIAGARA POWER INC.- FORT ERIE</v>
          </cell>
          <cell r="B3120" t="str">
            <v>CANADIAN NIAGARA POWER INC.- FORT ERIE</v>
          </cell>
          <cell r="C3120">
            <v>-1744411</v>
          </cell>
        </row>
        <row r="3121">
          <cell r="A3121" t="str">
            <v>CENTRE WELLINGTON HYDRO LTD.</v>
          </cell>
          <cell r="B3121" t="str">
            <v>CENTRE WELLINGTON HYDRO LTD.</v>
          </cell>
          <cell r="C3121">
            <v>-738983</v>
          </cell>
        </row>
        <row r="3122">
          <cell r="A3122" t="str">
            <v>CHAPLEAU PUBLIC UTILITIES CORPORATION</v>
          </cell>
          <cell r="B3122" t="str">
            <v>CHAPLEAU PUBLIC UTILITIES CORPORATION</v>
          </cell>
          <cell r="C3122">
            <v>0</v>
          </cell>
        </row>
        <row r="3123">
          <cell r="A3123" t="str">
            <v>CHATHAM-KENT HYDRO INC.</v>
          </cell>
          <cell r="B3123" t="str">
            <v>CHATHAM-KENT HYDRO INC.</v>
          </cell>
          <cell r="C3123">
            <v>-2209718</v>
          </cell>
        </row>
        <row r="3124">
          <cell r="A3124" t="str">
            <v>CLINTON POWER CORPORATION</v>
          </cell>
          <cell r="B3124" t="str">
            <v>ERIE THAMES POWERLINES CORPORATION</v>
          </cell>
          <cell r="C3124">
            <v>-75246</v>
          </cell>
        </row>
        <row r="3125">
          <cell r="A3125" t="str">
            <v>COLLUS POWER CORP.</v>
          </cell>
          <cell r="B3125" t="str">
            <v>COLLUS POWER CORP.</v>
          </cell>
          <cell r="C3125">
            <v>-1063225</v>
          </cell>
        </row>
        <row r="3126">
          <cell r="A3126" t="str">
            <v>COOPERATIVE HYDRO EMBRUN INC.</v>
          </cell>
          <cell r="B3126" t="str">
            <v>COOPERATIVE HYDRO EMBRUN INC.</v>
          </cell>
          <cell r="C3126">
            <v>0</v>
          </cell>
        </row>
        <row r="3127">
          <cell r="A3127" t="str">
            <v>DUTTON HYDRO LIMITED</v>
          </cell>
          <cell r="B3127" t="str">
            <v>MIDDLESEX POWER DISTRIBUTION CORPORATION</v>
          </cell>
          <cell r="C3127">
            <v>0</v>
          </cell>
        </row>
        <row r="3128">
          <cell r="A3128" t="str">
            <v>E.L.K. ENERGY INC.</v>
          </cell>
          <cell r="B3128" t="str">
            <v>E.L.K. ENERGY INC.</v>
          </cell>
          <cell r="C3128">
            <v>-1195425</v>
          </cell>
        </row>
        <row r="3129">
          <cell r="A3129" t="str">
            <v>EASTERN ONTARIO POWER INC.</v>
          </cell>
          <cell r="B3129" t="str">
            <v>CANADIAN NIAGARA POWER INC.</v>
          </cell>
          <cell r="C3129">
            <v>-742697</v>
          </cell>
        </row>
        <row r="3130">
          <cell r="A3130" t="str">
            <v>ENERSOURCE HYDRO MISSISSAUGA INC.</v>
          </cell>
          <cell r="B3130" t="str">
            <v>ENERSOURCE HYDRO MISSISSAUGA INC.</v>
          </cell>
          <cell r="C3130">
            <v>-39445399</v>
          </cell>
        </row>
        <row r="3131">
          <cell r="A3131" t="str">
            <v>ENWIN UTILITIES LTD.</v>
          </cell>
          <cell r="B3131" t="str">
            <v>ENWIN UTILITIES LTD.</v>
          </cell>
          <cell r="C3131">
            <v>-3983956</v>
          </cell>
        </row>
        <row r="3132">
          <cell r="A3132" t="str">
            <v>ERIE THAMES POWERLINES CORPORATION</v>
          </cell>
          <cell r="B3132" t="str">
            <v>ERIE THAMES POWERLINES CORPORATION</v>
          </cell>
          <cell r="C3132">
            <v>0</v>
          </cell>
        </row>
        <row r="3133">
          <cell r="A3133" t="str">
            <v>ESPANOLA REGIONAL HYDRO DISTRIBUTION CORPORATION</v>
          </cell>
          <cell r="B3133" t="str">
            <v>ESPANOLA REGIONAL HYDRO DISTRIBUTION CORPORATION</v>
          </cell>
          <cell r="C3133">
            <v>-104494</v>
          </cell>
        </row>
        <row r="3134">
          <cell r="A3134" t="str">
            <v>ESSEX POWERLINES CORPORATION</v>
          </cell>
          <cell r="B3134" t="str">
            <v>ESSEX POWERLINES CORPORATION</v>
          </cell>
          <cell r="C3134">
            <v>-3273290</v>
          </cell>
        </row>
        <row r="3135">
          <cell r="A3135" t="str">
            <v>FESTIVAL HYDRO INC.</v>
          </cell>
          <cell r="B3135" t="str">
            <v>FESTIVAL HYDRO INC.</v>
          </cell>
          <cell r="C3135">
            <v>-1138190</v>
          </cell>
        </row>
        <row r="3136">
          <cell r="A3136" t="str">
            <v>FORT ALBANY POWER CORPORATION</v>
          </cell>
          <cell r="B3136" t="str">
            <v>FORT ALBANY POWER CORPORATION</v>
          </cell>
          <cell r="C3136">
            <v>0</v>
          </cell>
        </row>
        <row r="3137">
          <cell r="A3137" t="str">
            <v>FORT FRANCES POWER CORPORATION</v>
          </cell>
          <cell r="B3137" t="str">
            <v>FORT FRANCES POWER CORPORATION</v>
          </cell>
          <cell r="C3137">
            <v>0</v>
          </cell>
        </row>
        <row r="3138">
          <cell r="A3138" t="str">
            <v>GRAND VALLEY ENERGY INC.</v>
          </cell>
          <cell r="B3138" t="str">
            <v>ORANGEVILLE HYDRO LIMITED</v>
          </cell>
          <cell r="C3138">
            <v>0</v>
          </cell>
        </row>
        <row r="3139">
          <cell r="A3139" t="str">
            <v>GRAVENHURST HYDRO ELECTRIC INC.</v>
          </cell>
          <cell r="B3139" t="str">
            <v>VERIDIAN CONNECTIONS INC.</v>
          </cell>
          <cell r="C3139">
            <v>-1809250</v>
          </cell>
        </row>
        <row r="3140">
          <cell r="A3140" t="str">
            <v>GREAT LAKES POWER LIMITED</v>
          </cell>
          <cell r="B3140" t="str">
            <v>GREAT LAKES POWER LIMITED</v>
          </cell>
          <cell r="C3140">
            <v>0</v>
          </cell>
        </row>
        <row r="3141">
          <cell r="A3141" t="str">
            <v>GREATER SUDBURY HYDRO INC.</v>
          </cell>
          <cell r="B3141" t="str">
            <v>GREATER SUDBURY HYDRO INC.</v>
          </cell>
          <cell r="C3141">
            <v>-2644697</v>
          </cell>
        </row>
        <row r="3142">
          <cell r="A3142" t="str">
            <v>GRIMSBY POWER INCORPORATED</v>
          </cell>
          <cell r="B3142" t="str">
            <v>GRIMSBY POWER INCORPORATED</v>
          </cell>
          <cell r="C3142">
            <v>-2213086</v>
          </cell>
        </row>
        <row r="3143">
          <cell r="A3143" t="str">
            <v>GUELPH HYDRO ELECTRIC SYSTEMS INC.</v>
          </cell>
          <cell r="B3143" t="str">
            <v>GUELPH HYDRO ELECTRIC SYSTEMS INC.</v>
          </cell>
          <cell r="C3143">
            <v>-9817621</v>
          </cell>
        </row>
        <row r="3144">
          <cell r="A3144" t="str">
            <v>HALDIMAND COUNTY HYDRO INC.</v>
          </cell>
          <cell r="B3144" t="str">
            <v>HALDIMAND COUNTY HYDRO INC.</v>
          </cell>
          <cell r="C3144">
            <v>-785529</v>
          </cell>
        </row>
        <row r="3145">
          <cell r="A3145" t="str">
            <v>HALTON HILLS HYDRO INC.</v>
          </cell>
          <cell r="B3145" t="str">
            <v>HALTON HILLS HYDRO INC.</v>
          </cell>
          <cell r="C3145">
            <v>0</v>
          </cell>
        </row>
        <row r="3146">
          <cell r="A3146" t="str">
            <v>HAMILTON HYDRO INC. C/O HORIZON UTILITIES CORPORATION</v>
          </cell>
          <cell r="B3146" t="str">
            <v>HORIZON UTILITIES CORPORATION</v>
          </cell>
          <cell r="C3146">
            <v>-3269213</v>
          </cell>
        </row>
        <row r="3147">
          <cell r="A3147" t="str">
            <v>HEARST POWER DISTRIBUTION COMPANY LIMITED</v>
          </cell>
          <cell r="B3147" t="str">
            <v>HEARST POWER DISTRIBUTION COMPANY LIMITED</v>
          </cell>
          <cell r="C3147">
            <v>0</v>
          </cell>
        </row>
        <row r="3148">
          <cell r="A3148" t="str">
            <v>HYDRO 2000 INC.</v>
          </cell>
          <cell r="B3148" t="str">
            <v>HYDRO 2000 INC.</v>
          </cell>
          <cell r="C3148">
            <v>0</v>
          </cell>
        </row>
        <row r="3149">
          <cell r="A3149" t="str">
            <v>HYDRO HAWKESBURY INC.</v>
          </cell>
          <cell r="B3149" t="str">
            <v>HYDRO HAWKESBURY INC.</v>
          </cell>
          <cell r="C3149">
            <v>0</v>
          </cell>
        </row>
        <row r="3150">
          <cell r="A3150" t="str">
            <v>HYDRO ONE BRAMPTON NETWORKS INC.</v>
          </cell>
          <cell r="B3150" t="str">
            <v>HYDRO ONE BRAMPTON NETWORKS INC.</v>
          </cell>
          <cell r="C3150">
            <v>-34228984</v>
          </cell>
        </row>
        <row r="3151">
          <cell r="A3151" t="str">
            <v>HYDRO ONE NETWORKS INC.</v>
          </cell>
          <cell r="B3151" t="str">
            <v>HYDRO ONE NETWORKS INC.</v>
          </cell>
          <cell r="C3151">
            <v>0</v>
          </cell>
        </row>
        <row r="3152">
          <cell r="A3152" t="str">
            <v>HYDRO ONE REMOTE COMMUNITIES</v>
          </cell>
          <cell r="B3152" t="str">
            <v>HYDRO ONE REMOTE COMMUNITIES</v>
          </cell>
          <cell r="C3152">
            <v>0</v>
          </cell>
        </row>
        <row r="3153">
          <cell r="A3153" t="str">
            <v>HYDRO OTTAWA LIMITED</v>
          </cell>
          <cell r="B3153" t="str">
            <v>HYDRO OTTAWA LIMITED</v>
          </cell>
          <cell r="C3153">
            <v>-45740536</v>
          </cell>
        </row>
        <row r="3154">
          <cell r="A3154" t="str">
            <v>INNISFIL HYDRO DISTRIBUTION SYSTEMS LIMITED</v>
          </cell>
          <cell r="B3154" t="str">
            <v>INNISFIL HYDRO DISTRIBUTION SYSTEMS LIMITED</v>
          </cell>
          <cell r="C3154">
            <v>-2044786</v>
          </cell>
        </row>
        <row r="3155">
          <cell r="A3155" t="str">
            <v>KASHECHEWAN POWER CORPORATION</v>
          </cell>
          <cell r="B3155" t="str">
            <v>KASHECHEWAN POWER CORPORATION</v>
          </cell>
          <cell r="C3155">
            <v>0</v>
          </cell>
        </row>
        <row r="3156">
          <cell r="A3156" t="str">
            <v>KENORA HYDRO ELECTRIC CORPORATION LTD.</v>
          </cell>
          <cell r="B3156" t="str">
            <v>KENORA HYDRO ELECTRIC CORPORATION LTD.</v>
          </cell>
          <cell r="C3156">
            <v>-44534</v>
          </cell>
        </row>
        <row r="3157">
          <cell r="A3157" t="str">
            <v>KINGSTON ELECTRICITY DISTRIBUTION LIMITED</v>
          </cell>
          <cell r="B3157" t="str">
            <v>KINGSTON HYDRO CORPORATION</v>
          </cell>
          <cell r="C3157">
            <v>-49045</v>
          </cell>
        </row>
        <row r="3158">
          <cell r="A3158" t="str">
            <v>KITCHENER-WILMOT HYDRO INC.</v>
          </cell>
          <cell r="B3158" t="str">
            <v>KITCHENER-WILMOT HYDRO INC.</v>
          </cell>
          <cell r="C3158">
            <v>-13004934</v>
          </cell>
        </row>
        <row r="3159">
          <cell r="A3159" t="str">
            <v>LAKEFIELD DISTRIBUTION INCORPORATED</v>
          </cell>
          <cell r="B3159" t="str">
            <v>PETERBOROUGH DISTRIBUTION INCORPORATED</v>
          </cell>
          <cell r="C3159">
            <v>0</v>
          </cell>
        </row>
        <row r="3160">
          <cell r="A3160" t="str">
            <v>LAKEFRONT UTILITIES INC.</v>
          </cell>
          <cell r="B3160" t="str">
            <v>LAKEFRONT UTILITIES INC.</v>
          </cell>
          <cell r="C3160">
            <v>-514495</v>
          </cell>
        </row>
        <row r="3161">
          <cell r="A3161" t="str">
            <v>LAKELAND POWER DISTRIBUTION LTD.</v>
          </cell>
          <cell r="B3161" t="str">
            <v>LAKELAND POWER DISTRIBUTION LTD.</v>
          </cell>
          <cell r="C3161">
            <v>-891426</v>
          </cell>
        </row>
        <row r="3162">
          <cell r="A3162" t="str">
            <v>LONDON HYDRO INC.</v>
          </cell>
          <cell r="B3162" t="str">
            <v>LONDON HYDRO INC.</v>
          </cell>
          <cell r="C3162">
            <v>-9016736</v>
          </cell>
        </row>
        <row r="3163">
          <cell r="A3163" t="str">
            <v>MIDDLESEX POWER DISTRIBUTION CORPORATION</v>
          </cell>
          <cell r="B3163" t="str">
            <v>MIDDLESEX POWER DISTRIBUTION CORPORATION</v>
          </cell>
          <cell r="C3163">
            <v>-457565</v>
          </cell>
        </row>
        <row r="3164">
          <cell r="A3164" t="str">
            <v>MIDLAND POWER UTILITY CORPORATION</v>
          </cell>
          <cell r="B3164" t="str">
            <v>MIDLAND POWER UTILITY CORPORATION</v>
          </cell>
          <cell r="C3164">
            <v>-217514</v>
          </cell>
        </row>
        <row r="3165">
          <cell r="A3165" t="str">
            <v>MILTON HYDRO DISTRIBUTION INC.</v>
          </cell>
          <cell r="B3165" t="str">
            <v>MILTON HYDRO DISTRIBUTION INC.</v>
          </cell>
          <cell r="C3165">
            <v>-9714630</v>
          </cell>
        </row>
        <row r="3166">
          <cell r="A3166" t="str">
            <v>NEWMARKET HYDRO LTD.</v>
          </cell>
          <cell r="B3166" t="str">
            <v>NEWMARKET-TAY POWER DISTRIBUTION LTD.</v>
          </cell>
          <cell r="C3166">
            <v>-7262486</v>
          </cell>
        </row>
        <row r="3167">
          <cell r="A3167" t="str">
            <v>NIAGARA FALLS HYDRO INC.</v>
          </cell>
          <cell r="B3167" t="str">
            <v>NIAGARA PENINSULA ENERGY INC.</v>
          </cell>
          <cell r="C3167">
            <v>-3328465</v>
          </cell>
        </row>
        <row r="3168">
          <cell r="A3168" t="str">
            <v>NIAGARA-ON-THE-LAKE HYDRO INC.</v>
          </cell>
          <cell r="B3168" t="str">
            <v>NIAGARA-ON-THE-LAKE HYDRO INC.</v>
          </cell>
          <cell r="C3168">
            <v>-2560653</v>
          </cell>
        </row>
        <row r="3169">
          <cell r="A3169" t="str">
            <v>NORFOLK POWER DISTRIBUTION INC.</v>
          </cell>
          <cell r="B3169" t="str">
            <v>NORFOLK POWER DISTRIBUTION INC.</v>
          </cell>
          <cell r="C3169">
            <v>-2695496</v>
          </cell>
        </row>
        <row r="3170">
          <cell r="A3170" t="str">
            <v>NORTH BAY HYDRO DISTRIBUTION LIMITED</v>
          </cell>
          <cell r="B3170" t="str">
            <v>NORTH BAY HYDRO DISTRIBUTION LIMITED</v>
          </cell>
          <cell r="C3170">
            <v>-1670695</v>
          </cell>
        </row>
        <row r="3171">
          <cell r="A3171" t="str">
            <v>NORTHERN ONTARIO WIRES INC.</v>
          </cell>
          <cell r="B3171" t="str">
            <v>NORTHERN ONTARIO WIRES INC.</v>
          </cell>
          <cell r="C3171">
            <v>0</v>
          </cell>
        </row>
        <row r="3172">
          <cell r="A3172" t="str">
            <v>OAKVILLE HYDRO ELECTRICITY DISTRIBUTION INC.</v>
          </cell>
          <cell r="B3172" t="str">
            <v>OAKVILLE HYDRO ELECTRICITY DISTRIBUTION INC.</v>
          </cell>
          <cell r="C3172">
            <v>-10771755</v>
          </cell>
        </row>
        <row r="3173">
          <cell r="A3173" t="str">
            <v>ORANGEVILLE HYDRO LIMITED</v>
          </cell>
          <cell r="B3173" t="str">
            <v>ORANGEVILLE HYDRO LIMITED</v>
          </cell>
          <cell r="C3173">
            <v>-1921349</v>
          </cell>
        </row>
        <row r="3174">
          <cell r="A3174" t="str">
            <v>ORILLIA POWER DISTRIBUTION CORPORATION</v>
          </cell>
          <cell r="B3174" t="str">
            <v>ORILLIA POWER DISTRIBUTION CORPORATION</v>
          </cell>
          <cell r="C3174">
            <v>0</v>
          </cell>
        </row>
        <row r="3175">
          <cell r="A3175" t="str">
            <v>OSHAWA PUC NETWORKS INC.</v>
          </cell>
          <cell r="B3175" t="str">
            <v>OSHAWA PUC NETWORKS INC.</v>
          </cell>
          <cell r="C3175">
            <v>-7592028</v>
          </cell>
        </row>
        <row r="3176">
          <cell r="A3176" t="str">
            <v>OTTAWA RIVER POWER CORPORATION</v>
          </cell>
          <cell r="B3176" t="str">
            <v>OTTAWA RIVER POWER CORPORATION</v>
          </cell>
          <cell r="C3176">
            <v>-256927</v>
          </cell>
        </row>
        <row r="3177">
          <cell r="A3177" t="str">
            <v>PARRY SOUND POWER CORPORATION</v>
          </cell>
          <cell r="B3177" t="str">
            <v>PARRY SOUND POWER CORPORATION</v>
          </cell>
          <cell r="C3177">
            <v>-276888</v>
          </cell>
        </row>
        <row r="3178">
          <cell r="A3178" t="str">
            <v>PENINSULA WEST UTILITIES LIMITED</v>
          </cell>
          <cell r="B3178" t="str">
            <v>NIAGARA PENINSULA ENERGY INC.</v>
          </cell>
          <cell r="C3178">
            <v>-1713931</v>
          </cell>
        </row>
        <row r="3179">
          <cell r="A3179" t="str">
            <v>PETERBOROUGH DISTRIBUTION INCORPORATED</v>
          </cell>
          <cell r="B3179" t="str">
            <v>PETERBOROUGH DISTRIBUTION INCORPORATED</v>
          </cell>
          <cell r="C3179">
            <v>0</v>
          </cell>
        </row>
        <row r="3180">
          <cell r="A3180" t="str">
            <v>PORT COLBORNE HYDRO INC.</v>
          </cell>
          <cell r="B3180" t="str">
            <v>CANADIAN NIAGARA POWER INC.</v>
          </cell>
          <cell r="C3180">
            <v>-71928</v>
          </cell>
        </row>
        <row r="3181">
          <cell r="A3181" t="str">
            <v>POWERSTREAM INC.</v>
          </cell>
          <cell r="B3181" t="str">
            <v>POWERSTREAM INC.</v>
          </cell>
          <cell r="C3181">
            <v>-91239970</v>
          </cell>
        </row>
        <row r="3182">
          <cell r="A3182" t="str">
            <v>PUC DISTRIBUTION INC.</v>
          </cell>
          <cell r="B3182" t="str">
            <v>PUC DISTRIBUTION INC.</v>
          </cell>
          <cell r="C3182">
            <v>-868550</v>
          </cell>
        </row>
        <row r="3183">
          <cell r="A3183" t="str">
            <v>RENFREW HYDRO INC.</v>
          </cell>
          <cell r="B3183" t="str">
            <v>RENFREW HYDRO INC.</v>
          </cell>
          <cell r="C3183">
            <v>0</v>
          </cell>
        </row>
        <row r="3184">
          <cell r="A3184" t="str">
            <v>RIDEAU ST. LAWRENCE DISTRIBUTION INC.</v>
          </cell>
          <cell r="B3184" t="str">
            <v>RIDEAU ST. LAWRENCE DISTRIBUTION INC.</v>
          </cell>
          <cell r="C3184">
            <v>-158720</v>
          </cell>
        </row>
        <row r="3185">
          <cell r="A3185" t="str">
            <v>SCUGOG HYDRO ELECTRIC CORPORATION</v>
          </cell>
          <cell r="B3185" t="str">
            <v>VERIDIAN CONNECTIONS INC.</v>
          </cell>
          <cell r="C3185">
            <v>-356850</v>
          </cell>
        </row>
        <row r="3186">
          <cell r="A3186" t="str">
            <v>SIOUX LOOKOUT HYDRO INC.</v>
          </cell>
          <cell r="B3186" t="str">
            <v>SIOUX LOOKOUT HYDRO INC.</v>
          </cell>
          <cell r="C3186">
            <v>-268637</v>
          </cell>
        </row>
        <row r="3187">
          <cell r="A3187" t="str">
            <v>ST. CATHARINES HYDRO UTILITY SERVICES INC. C/O HORIZON UTILITIES CORPORATION</v>
          </cell>
          <cell r="B3187" t="str">
            <v>HORIZON UTILITIES CORPORATION</v>
          </cell>
          <cell r="C3187">
            <v>-1027735</v>
          </cell>
        </row>
        <row r="3188">
          <cell r="A3188" t="str">
            <v>ST. THOMAS ENERGY INC.</v>
          </cell>
          <cell r="B3188" t="str">
            <v>ST. THOMAS ENERGY INC.</v>
          </cell>
          <cell r="C3188">
            <v>-2511945</v>
          </cell>
        </row>
        <row r="3189">
          <cell r="A3189" t="str">
            <v>TAY HYDRO ELECTRIC DISTRIBUTION COMPANY INC.</v>
          </cell>
          <cell r="B3189" t="str">
            <v>NEWMARKET-TAY POWER DISTRIBUTION LTD.</v>
          </cell>
          <cell r="C3189">
            <v>0</v>
          </cell>
        </row>
        <row r="3190">
          <cell r="A3190" t="str">
            <v>TERRACE BAY SUPERIOR WIRES INC.</v>
          </cell>
          <cell r="B3190" t="str">
            <v>HYDRO ONE NETWORKS INC.</v>
          </cell>
          <cell r="C3190">
            <v>-34124</v>
          </cell>
        </row>
        <row r="3191">
          <cell r="A3191" t="str">
            <v>THUNDER BAY HYDRO ELECTRICITY DISTRIBUTION INC.</v>
          </cell>
          <cell r="B3191" t="str">
            <v>THUNDER BAY HYDRO ELECTRICITY DISTRIBUTION INC.</v>
          </cell>
          <cell r="C3191">
            <v>-3415915</v>
          </cell>
        </row>
        <row r="3192">
          <cell r="A3192" t="str">
            <v>TILLSONBURG HYDRO INC.</v>
          </cell>
          <cell r="B3192" t="str">
            <v>TILLSONBURG HYDRO INC.</v>
          </cell>
          <cell r="C3192">
            <v>0</v>
          </cell>
        </row>
        <row r="3193">
          <cell r="A3193" t="str">
            <v>TORONTO HYDRO-ELECTRIC SYSTEM LIMITED</v>
          </cell>
          <cell r="B3193" t="str">
            <v>TORONTO HYDRO-ELECTRIC SYSTEM LIMITED</v>
          </cell>
          <cell r="C3193">
            <v>-93747720</v>
          </cell>
        </row>
        <row r="3194">
          <cell r="A3194" t="str">
            <v>VERIDIAN CONNECTIONS INC.</v>
          </cell>
          <cell r="B3194" t="str">
            <v>VERIDIAN CONNECTIONS INC.</v>
          </cell>
          <cell r="C3194">
            <v>-12563358</v>
          </cell>
        </row>
        <row r="3195">
          <cell r="A3195" t="str">
            <v>WASAGA DISTRIBUTION INC.</v>
          </cell>
          <cell r="B3195" t="str">
            <v>WASAGA DISTRIBUTION INC.</v>
          </cell>
          <cell r="C3195">
            <v>-748970</v>
          </cell>
        </row>
        <row r="3196">
          <cell r="A3196" t="str">
            <v>WATERLOO NORTH HYDRO INC.</v>
          </cell>
          <cell r="B3196" t="str">
            <v>WATERLOO NORTH HYDRO INC.</v>
          </cell>
          <cell r="C3196">
            <v>-7963485</v>
          </cell>
        </row>
        <row r="3197">
          <cell r="A3197" t="str">
            <v>WELLAND HYDRO-ELECTRIC SYSTEM CORP.</v>
          </cell>
          <cell r="B3197" t="str">
            <v>WELLAND HYDRO-ELECTRIC SYSTEM CORP.</v>
          </cell>
          <cell r="C3197">
            <v>0</v>
          </cell>
        </row>
        <row r="3198">
          <cell r="A3198" t="str">
            <v>WELLINGTON ELECTRIC DISTRIBUTION COMPANY INC.</v>
          </cell>
          <cell r="B3198" t="str">
            <v>GUELPH HYDRO ELECTRIC SYSTEMS INC.</v>
          </cell>
          <cell r="C3198">
            <v>-93462</v>
          </cell>
        </row>
        <row r="3199">
          <cell r="A3199" t="str">
            <v>WELLINGTON NORTH POWER INC.</v>
          </cell>
          <cell r="B3199" t="str">
            <v>WELLINGTON NORTH POWER INC.</v>
          </cell>
          <cell r="C3199">
            <v>-65820</v>
          </cell>
        </row>
        <row r="3200">
          <cell r="A3200" t="str">
            <v>WEST COAST HURON ENERGY INC.</v>
          </cell>
          <cell r="B3200" t="str">
            <v>WEST COAST HURON ENERGY INC.</v>
          </cell>
          <cell r="C3200">
            <v>0</v>
          </cell>
        </row>
        <row r="3201">
          <cell r="A3201" t="str">
            <v>WEST NIPISSING ENERGY SERVICES LTD.</v>
          </cell>
          <cell r="B3201" t="str">
            <v>GREATER SUDBURY HYDRO INC.</v>
          </cell>
          <cell r="C3201">
            <v>0</v>
          </cell>
        </row>
        <row r="3202">
          <cell r="A3202" t="str">
            <v>WEST PERTH POWER INC.</v>
          </cell>
          <cell r="B3202" t="str">
            <v>ERIE THAMES POWERLINES CORPORATION</v>
          </cell>
          <cell r="C3202">
            <v>-62286</v>
          </cell>
        </row>
        <row r="3203">
          <cell r="A3203" t="str">
            <v>WESTARIO POWER INC.</v>
          </cell>
          <cell r="B3203" t="str">
            <v>WESTARIO POWER INC.</v>
          </cell>
          <cell r="C3203">
            <v>-1553841</v>
          </cell>
        </row>
        <row r="3204">
          <cell r="A3204" t="str">
            <v>WHITBY HYDRO ELECTRIC CORPORATION</v>
          </cell>
          <cell r="B3204" t="str">
            <v>WHITBY HYDRO ELECTRIC CORPORATION</v>
          </cell>
          <cell r="C3204">
            <v>-8170540</v>
          </cell>
        </row>
        <row r="3205">
          <cell r="A3205" t="str">
            <v>WOODSTOCK HYDRO SERVICES INC.</v>
          </cell>
          <cell r="B3205" t="str">
            <v>WOODSTOCK HYDRO SERVICES INC.</v>
          </cell>
          <cell r="C3205">
            <v>-471638</v>
          </cell>
        </row>
        <row r="3210">
          <cell r="A3210" t="str">
            <v>ASPHODEL-NORWOOD DISTRIBUTION INCORPORATED</v>
          </cell>
          <cell r="B3210" t="str">
            <v>PETERBOROUGH DISTRIBUTION INCORPORATED</v>
          </cell>
          <cell r="C3210">
            <v>0</v>
          </cell>
        </row>
        <row r="3211">
          <cell r="A3211" t="str">
            <v>ATIKOKAN HYDRO INC.</v>
          </cell>
          <cell r="B3211" t="str">
            <v>ATIKOKAN HYDRO INC.</v>
          </cell>
          <cell r="C3211">
            <v>0</v>
          </cell>
        </row>
        <row r="3212">
          <cell r="A3212" t="str">
            <v>ATTAWAPISKAT POWER CORPORATION</v>
          </cell>
          <cell r="B3212" t="str">
            <v>ATTAWAPISKAT POWER CORPORATION</v>
          </cell>
          <cell r="C3212">
            <v>-116829</v>
          </cell>
        </row>
        <row r="3213">
          <cell r="A3213" t="str">
            <v>AURORA HYDRO CONNECTIONS LIMITED</v>
          </cell>
          <cell r="B3213" t="str">
            <v>POWERSTREAM INC.</v>
          </cell>
          <cell r="C3213">
            <v>0</v>
          </cell>
        </row>
        <row r="3214">
          <cell r="A3214" t="str">
            <v>BARRIE HYDRO DISTRIBUTION INC.</v>
          </cell>
          <cell r="B3214" t="str">
            <v>POWERSTREAM INC.</v>
          </cell>
          <cell r="C3214">
            <v>-11031343</v>
          </cell>
        </row>
        <row r="3215">
          <cell r="A3215" t="str">
            <v>BLUEWATER POWER DISTRIBUTION CORPORATION</v>
          </cell>
          <cell r="B3215" t="str">
            <v>BLUEWATER POWER DISTRIBUTION CORPORATION</v>
          </cell>
          <cell r="C3215">
            <v>-2210818</v>
          </cell>
        </row>
        <row r="3216">
          <cell r="A3216" t="str">
            <v>BRANT COUNTY POWER INC.</v>
          </cell>
          <cell r="B3216" t="str">
            <v>BRANT COUNTY POWER INC.</v>
          </cell>
          <cell r="C3216">
            <v>-1468307</v>
          </cell>
        </row>
        <row r="3217">
          <cell r="A3217" t="str">
            <v>BRANTFORD POWER INC.</v>
          </cell>
          <cell r="B3217" t="str">
            <v>BRANTFORD POWER INC.</v>
          </cell>
          <cell r="C3217">
            <v>0</v>
          </cell>
        </row>
        <row r="3218">
          <cell r="A3218" t="str">
            <v>BURLINGTON HYDRO INC.</v>
          </cell>
          <cell r="B3218" t="str">
            <v>BURLINGTON HYDRO INC.</v>
          </cell>
          <cell r="C3218">
            <v>-4874112</v>
          </cell>
        </row>
        <row r="3219">
          <cell r="A3219" t="str">
            <v>CAMBRIDGE AND NORTH DUMFRIES HYDRO INC.</v>
          </cell>
          <cell r="B3219" t="str">
            <v>CAMBRIDGE AND NORTH DUMFRIES HYDRO INC.</v>
          </cell>
          <cell r="C3219">
            <v>-8250239</v>
          </cell>
        </row>
        <row r="3220">
          <cell r="A3220" t="str">
            <v>CANADIAN NIAGARA POWER INC.- FORT ERIE</v>
          </cell>
          <cell r="B3220" t="str">
            <v>CANADIAN NIAGARA POWER INC.- FORT ERIE</v>
          </cell>
          <cell r="C3220">
            <v>-2524979</v>
          </cell>
        </row>
        <row r="3221">
          <cell r="A3221" t="str">
            <v>CENTRE WELLINGTON HYDRO LTD.</v>
          </cell>
          <cell r="B3221" t="str">
            <v>CENTRE WELLINGTON HYDRO LTD.</v>
          </cell>
          <cell r="C3221">
            <v>-717451</v>
          </cell>
        </row>
        <row r="3222">
          <cell r="A3222" t="str">
            <v>CHAPLEAU PUBLIC UTILITIES CORPORATION</v>
          </cell>
          <cell r="B3222" t="str">
            <v>CHAPLEAU PUBLIC UTILITIES CORPORATION</v>
          </cell>
          <cell r="C3222">
            <v>0</v>
          </cell>
        </row>
        <row r="3223">
          <cell r="A3223" t="str">
            <v>CHATHAM-KENT HYDRO INC.</v>
          </cell>
          <cell r="B3223" t="str">
            <v>CHATHAM-KENT HYDRO INC.</v>
          </cell>
          <cell r="C3223">
            <v>-2767122</v>
          </cell>
        </row>
        <row r="3224">
          <cell r="A3224" t="str">
            <v>CLINTON POWER CORPORATION</v>
          </cell>
          <cell r="B3224" t="str">
            <v>ERIE THAMES POWERLINES CORPORATION</v>
          </cell>
          <cell r="C3224">
            <v>-75246</v>
          </cell>
        </row>
        <row r="3225">
          <cell r="A3225" t="str">
            <v>COLLUS POWER CORP.</v>
          </cell>
          <cell r="B3225" t="str">
            <v>COLLUS POWER CORP.</v>
          </cell>
          <cell r="C3225">
            <v>-4973654</v>
          </cell>
        </row>
        <row r="3226">
          <cell r="A3226" t="str">
            <v>COOPERATIVE HYDRO EMBRUN INC.</v>
          </cell>
          <cell r="B3226" t="str">
            <v>COOPERATIVE HYDRO EMBRUN INC.</v>
          </cell>
          <cell r="C3226">
            <v>0</v>
          </cell>
        </row>
        <row r="3227">
          <cell r="A3227" t="str">
            <v>DUTTON HYDRO LIMITED</v>
          </cell>
          <cell r="B3227" t="str">
            <v>MIDDLESEX POWER DISTRIBUTION CORPORATION</v>
          </cell>
          <cell r="C3227">
            <v>0</v>
          </cell>
        </row>
        <row r="3228">
          <cell r="A3228" t="str">
            <v>E.L.K. ENERGY INC.</v>
          </cell>
          <cell r="B3228" t="str">
            <v>E.L.K. ENERGY INC.</v>
          </cell>
          <cell r="C3228">
            <v>-1894713</v>
          </cell>
        </row>
        <row r="3229">
          <cell r="A3229" t="str">
            <v>EASTERN ONTARIO POWER INC.</v>
          </cell>
          <cell r="B3229" t="str">
            <v>CANADIAN NIAGARA POWER INC.</v>
          </cell>
          <cell r="C3229">
            <v>-703669</v>
          </cell>
        </row>
        <row r="3230">
          <cell r="A3230" t="str">
            <v>ENERSOURCE HYDRO MISSISSAUGA INC.</v>
          </cell>
          <cell r="B3230" t="str">
            <v>ENERSOURCE HYDRO MISSISSAUGA INC.</v>
          </cell>
          <cell r="C3230">
            <v>-45014189</v>
          </cell>
        </row>
        <row r="3231">
          <cell r="A3231" t="str">
            <v>ENWIN UTILITIES LTD.</v>
          </cell>
          <cell r="B3231" t="str">
            <v>ENWIN UTILITIES LTD.</v>
          </cell>
          <cell r="C3231">
            <v>-5399028</v>
          </cell>
        </row>
        <row r="3232">
          <cell r="A3232" t="str">
            <v>ERIE THAMES POWERLINES CORPORATION</v>
          </cell>
          <cell r="B3232" t="str">
            <v>ERIE THAMES POWERLINES CORPORATION</v>
          </cell>
          <cell r="C3232">
            <v>-118837</v>
          </cell>
        </row>
        <row r="3233">
          <cell r="A3233" t="str">
            <v>ESPANOLA REGIONAL HYDRO DISTRIBUTION CORPORATION</v>
          </cell>
          <cell r="B3233" t="str">
            <v>ESPANOLA REGIONAL HYDRO DISTRIBUTION CORPORATION</v>
          </cell>
          <cell r="C3233">
            <v>-104494</v>
          </cell>
        </row>
        <row r="3234">
          <cell r="A3234" t="str">
            <v>ESSEX POWERLINES CORPORATION</v>
          </cell>
          <cell r="B3234" t="str">
            <v>ESSEX POWERLINES CORPORATION</v>
          </cell>
          <cell r="C3234">
            <v>-3821870</v>
          </cell>
        </row>
        <row r="3235">
          <cell r="A3235" t="str">
            <v>FESTIVAL HYDRO INC.</v>
          </cell>
          <cell r="B3235" t="str">
            <v>FESTIVAL HYDRO INC.</v>
          </cell>
          <cell r="C3235">
            <v>-1630551</v>
          </cell>
        </row>
        <row r="3236">
          <cell r="A3236" t="str">
            <v>FORT ALBANY POWER CORPORATION</v>
          </cell>
          <cell r="B3236" t="str">
            <v>FORT ALBANY POWER CORPORATION</v>
          </cell>
          <cell r="C3236">
            <v>-17460</v>
          </cell>
        </row>
        <row r="3237">
          <cell r="A3237" t="str">
            <v>FORT FRANCES POWER CORPORATION</v>
          </cell>
          <cell r="B3237" t="str">
            <v>FORT FRANCES POWER CORPORATION</v>
          </cell>
          <cell r="C3237">
            <v>0</v>
          </cell>
        </row>
        <row r="3238">
          <cell r="A3238" t="str">
            <v>GRAND VALLEY ENERGY INC.</v>
          </cell>
          <cell r="B3238" t="str">
            <v>ORANGEVILLE HYDRO LIMITED</v>
          </cell>
          <cell r="C3238">
            <v>0</v>
          </cell>
        </row>
        <row r="3239">
          <cell r="A3239" t="str">
            <v>GRAVENHURST HYDRO ELECTRIC INC.</v>
          </cell>
          <cell r="B3239" t="str">
            <v>VERIDIAN CONNECTIONS INC.</v>
          </cell>
          <cell r="C3239">
            <v>-2147959</v>
          </cell>
        </row>
        <row r="3240">
          <cell r="A3240" t="str">
            <v>GREAT LAKES POWER LIMITED</v>
          </cell>
          <cell r="B3240" t="str">
            <v>GREAT LAKES POWER LIMITED</v>
          </cell>
          <cell r="C3240">
            <v>0</v>
          </cell>
        </row>
        <row r="3241">
          <cell r="A3241" t="str">
            <v>GREATER SUDBURY HYDRO INC.</v>
          </cell>
          <cell r="B3241" t="str">
            <v>GREATER SUDBURY HYDRO INC.</v>
          </cell>
          <cell r="C3241">
            <v>-3593131</v>
          </cell>
        </row>
        <row r="3242">
          <cell r="A3242" t="str">
            <v>GRIMSBY POWER INCORPORATED</v>
          </cell>
          <cell r="B3242" t="str">
            <v>GRIMSBY POWER INCORPORATED</v>
          </cell>
          <cell r="C3242">
            <v>-2699385</v>
          </cell>
        </row>
        <row r="3243">
          <cell r="A3243" t="str">
            <v>GUELPH HYDRO ELECTRIC SYSTEMS INC.</v>
          </cell>
          <cell r="B3243" t="str">
            <v>GUELPH HYDRO ELECTRIC SYSTEMS INC.</v>
          </cell>
          <cell r="C3243">
            <v>-12427489</v>
          </cell>
        </row>
        <row r="3244">
          <cell r="A3244" t="str">
            <v>HALDIMAND COUNTY HYDRO INC.</v>
          </cell>
          <cell r="B3244" t="str">
            <v>HALDIMAND COUNTY HYDRO INC.</v>
          </cell>
          <cell r="C3244">
            <v>-963561</v>
          </cell>
        </row>
        <row r="3245">
          <cell r="A3245" t="str">
            <v>HALTON HILLS HYDRO INC.</v>
          </cell>
          <cell r="B3245" t="str">
            <v>HALTON HILLS HYDRO INC.</v>
          </cell>
          <cell r="C3245">
            <v>0</v>
          </cell>
        </row>
        <row r="3246">
          <cell r="A3246" t="str">
            <v>HAMILTON HYDRO INC. C/O HORIZON UTILITIES CORPORATION</v>
          </cell>
          <cell r="B3246" t="str">
            <v>HORIZON UTILITIES CORPORATION</v>
          </cell>
          <cell r="C3246">
            <v>-5467514</v>
          </cell>
        </row>
        <row r="3247">
          <cell r="A3247" t="str">
            <v>HEARST POWER DISTRIBUTION COMPANY LIMITED</v>
          </cell>
          <cell r="B3247" t="str">
            <v>HEARST POWER DISTRIBUTION COMPANY LIMITED</v>
          </cell>
          <cell r="C3247">
            <v>0</v>
          </cell>
        </row>
        <row r="3248">
          <cell r="A3248" t="str">
            <v>HYDRO 2000 INC.</v>
          </cell>
          <cell r="B3248" t="str">
            <v>HYDRO 2000 INC.</v>
          </cell>
          <cell r="C3248">
            <v>0</v>
          </cell>
        </row>
        <row r="3249">
          <cell r="A3249" t="str">
            <v>HYDRO HAWKESBURY INC.</v>
          </cell>
          <cell r="B3249" t="str">
            <v>HYDRO HAWKESBURY INC.</v>
          </cell>
          <cell r="C3249">
            <v>0</v>
          </cell>
        </row>
        <row r="3250">
          <cell r="A3250" t="str">
            <v>HYDRO ONE BRAMPTON NETWORKS INC.</v>
          </cell>
          <cell r="B3250" t="str">
            <v>HYDRO ONE BRAMPTON NETWORKS INC.</v>
          </cell>
          <cell r="C3250">
            <v>-38006443</v>
          </cell>
        </row>
        <row r="3251">
          <cell r="A3251" t="str">
            <v>HYDRO ONE NETWORKS INC.</v>
          </cell>
          <cell r="B3251" t="str">
            <v>HYDRO ONE NETWORKS INC.</v>
          </cell>
          <cell r="C3251">
            <v>0</v>
          </cell>
        </row>
        <row r="3252">
          <cell r="A3252" t="str">
            <v>HYDRO ONE REMOTE COMMUNITIES</v>
          </cell>
          <cell r="B3252" t="str">
            <v>HYDRO ONE REMOTE COMMUNITIES</v>
          </cell>
          <cell r="C3252">
            <v>0</v>
          </cell>
        </row>
        <row r="3253">
          <cell r="A3253" t="str">
            <v>HYDRO OTTAWA LIMITED</v>
          </cell>
          <cell r="B3253" t="str">
            <v>HYDRO OTTAWA LIMITED</v>
          </cell>
          <cell r="C3253">
            <v>-53276500</v>
          </cell>
        </row>
        <row r="3254">
          <cell r="A3254" t="str">
            <v>INNISFIL HYDRO DISTRIBUTION SYSTEMS LIMITED</v>
          </cell>
          <cell r="B3254" t="str">
            <v>INNISFIL HYDRO DISTRIBUTION SYSTEMS LIMITED</v>
          </cell>
          <cell r="C3254">
            <v>-2404187</v>
          </cell>
        </row>
        <row r="3255">
          <cell r="A3255" t="str">
            <v>KASHECHEWAN POWER CORPORATION</v>
          </cell>
          <cell r="B3255" t="str">
            <v>KASHECHEWAN POWER CORPORATION</v>
          </cell>
          <cell r="C3255">
            <v>-8756</v>
          </cell>
        </row>
        <row r="3256">
          <cell r="A3256" t="str">
            <v>KENORA HYDRO ELECTRIC CORPORATION LTD.</v>
          </cell>
          <cell r="B3256" t="str">
            <v>KENORA HYDRO ELECTRIC CORPORATION LTD.</v>
          </cell>
          <cell r="C3256">
            <v>-188884</v>
          </cell>
        </row>
        <row r="3257">
          <cell r="A3257" t="str">
            <v>KINGSTON ELECTRICITY DISTRIBUTION LIMITED</v>
          </cell>
          <cell r="B3257" t="str">
            <v>KINGSTON HYDRO CORPORATION</v>
          </cell>
          <cell r="C3257">
            <v>-55549</v>
          </cell>
        </row>
        <row r="3258">
          <cell r="A3258" t="str">
            <v>KITCHENER-WILMOT HYDRO INC.</v>
          </cell>
          <cell r="B3258" t="str">
            <v>KITCHENER-WILMOT HYDRO INC.</v>
          </cell>
          <cell r="C3258">
            <v>-16627062</v>
          </cell>
        </row>
        <row r="3259">
          <cell r="A3259" t="str">
            <v>LAKEFIELD DISTRIBUTION INCORPORATED</v>
          </cell>
          <cell r="B3259" t="str">
            <v>PETERBOROUGH DISTRIBUTION INCORPORATED</v>
          </cell>
          <cell r="C3259">
            <v>0</v>
          </cell>
        </row>
        <row r="3260">
          <cell r="A3260" t="str">
            <v>LAKEFRONT UTILITIES INC.</v>
          </cell>
          <cell r="B3260" t="str">
            <v>LAKEFRONT UTILITIES INC.</v>
          </cell>
          <cell r="C3260">
            <v>-633456</v>
          </cell>
        </row>
        <row r="3261">
          <cell r="A3261" t="str">
            <v>LAKELAND POWER DISTRIBUTION LTD.</v>
          </cell>
          <cell r="B3261" t="str">
            <v>LAKELAND POWER DISTRIBUTION LTD.</v>
          </cell>
          <cell r="C3261">
            <v>-1249562</v>
          </cell>
        </row>
        <row r="3262">
          <cell r="A3262" t="str">
            <v>LONDON HYDRO INC.</v>
          </cell>
          <cell r="B3262" t="str">
            <v>LONDON HYDRO INC.</v>
          </cell>
          <cell r="C3262">
            <v>-10644043</v>
          </cell>
        </row>
        <row r="3263">
          <cell r="A3263" t="str">
            <v>MIDDLESEX POWER DISTRIBUTION CORPORATION</v>
          </cell>
          <cell r="B3263" t="str">
            <v>MIDDLESEX POWER DISTRIBUTION CORPORATION</v>
          </cell>
          <cell r="C3263">
            <v>-748102</v>
          </cell>
        </row>
        <row r="3264">
          <cell r="A3264" t="str">
            <v>MIDLAND POWER UTILITY CORPORATION</v>
          </cell>
          <cell r="B3264" t="str">
            <v>MIDLAND POWER UTILITY CORPORATION</v>
          </cell>
          <cell r="C3264">
            <v>-207729</v>
          </cell>
        </row>
        <row r="3265">
          <cell r="A3265" t="str">
            <v>MILTON HYDRO DISTRIBUTION INC.</v>
          </cell>
          <cell r="B3265" t="str">
            <v>MILTON HYDRO DISTRIBUTION INC.</v>
          </cell>
          <cell r="C3265">
            <v>-13398296</v>
          </cell>
        </row>
        <row r="3266">
          <cell r="A3266" t="str">
            <v>NEWMARKET HYDRO LTD.</v>
          </cell>
          <cell r="B3266" t="str">
            <v>NEWMARKET-TAY POWER DISTRIBUTION LTD.</v>
          </cell>
          <cell r="C3266">
            <v>-8588161</v>
          </cell>
        </row>
        <row r="3267">
          <cell r="A3267" t="str">
            <v>NIAGARA FALLS HYDRO INC.</v>
          </cell>
          <cell r="B3267" t="str">
            <v>NIAGARA PENINSULA ENERGY INC.</v>
          </cell>
          <cell r="C3267">
            <v>-3579524</v>
          </cell>
        </row>
        <row r="3268">
          <cell r="A3268" t="str">
            <v>NIAGARA-ON-THE-LAKE HYDRO INC.</v>
          </cell>
          <cell r="B3268" t="str">
            <v>NIAGARA-ON-THE-LAKE HYDRO INC.</v>
          </cell>
          <cell r="C3268">
            <v>-3044715</v>
          </cell>
        </row>
        <row r="3269">
          <cell r="A3269" t="str">
            <v>NORFOLK POWER DISTRIBUTION INC.</v>
          </cell>
          <cell r="B3269" t="str">
            <v>NORFOLK POWER DISTRIBUTION INC.</v>
          </cell>
          <cell r="C3269">
            <v>-3424208</v>
          </cell>
        </row>
        <row r="3270">
          <cell r="A3270" t="str">
            <v>NORTH BAY HYDRO DISTRIBUTION LIMITED</v>
          </cell>
          <cell r="B3270" t="str">
            <v>NORTH BAY HYDRO DISTRIBUTION LIMITED</v>
          </cell>
          <cell r="C3270">
            <v>-1801621</v>
          </cell>
        </row>
        <row r="3271">
          <cell r="A3271" t="str">
            <v>NORTHERN ONTARIO WIRES INC.</v>
          </cell>
          <cell r="B3271" t="str">
            <v>NORTHERN ONTARIO WIRES INC.</v>
          </cell>
          <cell r="C3271">
            <v>0</v>
          </cell>
        </row>
        <row r="3272">
          <cell r="A3272" t="str">
            <v>OAKVILLE HYDRO ELECTRICITY DISTRIBUTION INC.</v>
          </cell>
          <cell r="B3272" t="str">
            <v>OAKVILLE HYDRO ELECTRICITY DISTRIBUTION INC.</v>
          </cell>
          <cell r="C3272">
            <v>-11957074</v>
          </cell>
        </row>
        <row r="3273">
          <cell r="A3273" t="str">
            <v>ORANGEVILLE HYDRO LIMITED</v>
          </cell>
          <cell r="B3273" t="str">
            <v>ORANGEVILLE HYDRO LIMITED</v>
          </cell>
          <cell r="C3273">
            <v>-1957868</v>
          </cell>
        </row>
        <row r="3274">
          <cell r="A3274" t="str">
            <v>ORILLIA POWER DISTRIBUTION CORPORATION</v>
          </cell>
          <cell r="B3274" t="str">
            <v>ORILLIA POWER DISTRIBUTION CORPORATION</v>
          </cell>
          <cell r="C3274">
            <v>-211433</v>
          </cell>
        </row>
        <row r="3275">
          <cell r="A3275" t="str">
            <v>OSHAWA PUC NETWORKS INC.</v>
          </cell>
          <cell r="B3275" t="str">
            <v>OSHAWA PUC NETWORKS INC.</v>
          </cell>
          <cell r="C3275">
            <v>-7763546</v>
          </cell>
        </row>
        <row r="3276">
          <cell r="A3276" t="str">
            <v>OTTAWA RIVER POWER CORPORATION</v>
          </cell>
          <cell r="B3276" t="str">
            <v>OTTAWA RIVER POWER CORPORATION</v>
          </cell>
          <cell r="C3276">
            <v>-478536</v>
          </cell>
        </row>
        <row r="3277">
          <cell r="A3277" t="str">
            <v>PARRY SOUND POWER CORPORATION</v>
          </cell>
          <cell r="B3277" t="str">
            <v>PARRY SOUND POWER CORPORATION</v>
          </cell>
          <cell r="C3277">
            <v>-305347</v>
          </cell>
        </row>
        <row r="3278">
          <cell r="A3278" t="str">
            <v>PENINSULA WEST UTILITIES LIMITED</v>
          </cell>
          <cell r="B3278" t="str">
            <v>NIAGARA PENINSULA ENERGY INC.</v>
          </cell>
          <cell r="C3278">
            <v>-2871902</v>
          </cell>
        </row>
        <row r="3279">
          <cell r="A3279" t="str">
            <v>PETERBOROUGH DISTRIBUTION INCORPORATED</v>
          </cell>
          <cell r="B3279" t="str">
            <v>PETERBOROUGH DISTRIBUTION INCORPORATED</v>
          </cell>
          <cell r="C3279">
            <v>0</v>
          </cell>
        </row>
        <row r="3280">
          <cell r="A3280" t="str">
            <v>PORT COLBORNE HYDRO INC.</v>
          </cell>
          <cell r="B3280" t="str">
            <v>CANADIAN NIAGARA POWER INC.</v>
          </cell>
          <cell r="C3280">
            <v>-3319</v>
          </cell>
        </row>
        <row r="3281">
          <cell r="A3281" t="str">
            <v>POWERSTREAM INC.</v>
          </cell>
          <cell r="B3281" t="str">
            <v>POWERSTREAM INC.</v>
          </cell>
          <cell r="C3281">
            <v>-109547983</v>
          </cell>
        </row>
        <row r="3282">
          <cell r="A3282" t="str">
            <v>PUC DISTRIBUTION INC.</v>
          </cell>
          <cell r="B3282" t="str">
            <v>PUC DISTRIBUTION INC.</v>
          </cell>
          <cell r="C3282">
            <v>-1110590</v>
          </cell>
        </row>
        <row r="3283">
          <cell r="A3283" t="str">
            <v>RENFREW HYDRO INC.</v>
          </cell>
          <cell r="B3283" t="str">
            <v>RENFREW HYDRO INC.</v>
          </cell>
          <cell r="C3283">
            <v>0</v>
          </cell>
        </row>
        <row r="3284">
          <cell r="A3284" t="str">
            <v>RIDEAU ST. LAWRENCE DISTRIBUTION INC.</v>
          </cell>
          <cell r="B3284" t="str">
            <v>RIDEAU ST. LAWRENCE DISTRIBUTION INC.</v>
          </cell>
          <cell r="C3284">
            <v>-166974</v>
          </cell>
        </row>
        <row r="3285">
          <cell r="A3285" t="str">
            <v>SCUGOG HYDRO ELECTRIC CORPORATION</v>
          </cell>
          <cell r="B3285" t="str">
            <v>VERIDIAN CONNECTIONS INC.</v>
          </cell>
          <cell r="C3285">
            <v>-368257</v>
          </cell>
        </row>
        <row r="3286">
          <cell r="A3286" t="str">
            <v>SIOUX LOOKOUT HYDRO INC.</v>
          </cell>
          <cell r="B3286" t="str">
            <v>SIOUX LOOKOUT HYDRO INC.</v>
          </cell>
          <cell r="C3286">
            <v>-351970</v>
          </cell>
        </row>
        <row r="3287">
          <cell r="A3287" t="str">
            <v>ST. CATHARINES HYDRO UTILITY SERVICES INC. C/O HORIZON UTILITIES CORPORATION</v>
          </cell>
          <cell r="B3287" t="str">
            <v>HORIZON UTILITIES CORPORATION</v>
          </cell>
          <cell r="C3287">
            <v>-1821172</v>
          </cell>
        </row>
        <row r="3288">
          <cell r="A3288" t="str">
            <v>ST. THOMAS ENERGY INC.</v>
          </cell>
          <cell r="B3288" t="str">
            <v>ST. THOMAS ENERGY INC.</v>
          </cell>
          <cell r="C3288">
            <v>-3162687</v>
          </cell>
        </row>
        <row r="3289">
          <cell r="A3289" t="str">
            <v>TAY HYDRO ELECTRIC DISTRIBUTION COMPANY INC.</v>
          </cell>
          <cell r="B3289" t="str">
            <v>NEWMARKET-TAY POWER DISTRIBUTION LTD.</v>
          </cell>
          <cell r="C3289">
            <v>0</v>
          </cell>
        </row>
        <row r="3290">
          <cell r="A3290" t="str">
            <v>TERRACE BAY SUPERIOR WIRES INC.</v>
          </cell>
          <cell r="B3290" t="str">
            <v>HYDRO ONE NETWORKS INC.</v>
          </cell>
          <cell r="C3290">
            <v>-34124</v>
          </cell>
        </row>
        <row r="3291">
          <cell r="A3291" t="str">
            <v>THUNDER BAY HYDRO ELECTRICITY DISTRIBUTION INC.</v>
          </cell>
          <cell r="B3291" t="str">
            <v>THUNDER BAY HYDRO ELECTRICITY DISTRIBUTION INC.</v>
          </cell>
          <cell r="C3291">
            <v>-3973687</v>
          </cell>
        </row>
        <row r="3292">
          <cell r="A3292" t="str">
            <v>TILLSONBURG HYDRO INC.</v>
          </cell>
          <cell r="B3292" t="str">
            <v>TILLSONBURG HYDRO INC.</v>
          </cell>
          <cell r="C3292">
            <v>-1077000</v>
          </cell>
        </row>
        <row r="3293">
          <cell r="A3293" t="str">
            <v>TORONTO HYDRO-ELECTRIC SYSTEM LIMITED</v>
          </cell>
          <cell r="B3293" t="str">
            <v>TORONTO HYDRO-ELECTRIC SYSTEM LIMITED</v>
          </cell>
          <cell r="C3293">
            <v>-122266801</v>
          </cell>
        </row>
        <row r="3294">
          <cell r="A3294" t="str">
            <v>VERIDIAN CONNECTIONS INC.</v>
          </cell>
          <cell r="B3294" t="str">
            <v>VERIDIAN CONNECTIONS INC.</v>
          </cell>
          <cell r="C3294">
            <v>-15972487</v>
          </cell>
        </row>
        <row r="3295">
          <cell r="A3295" t="str">
            <v>WASAGA DISTRIBUTION INC.</v>
          </cell>
          <cell r="B3295" t="str">
            <v>WASAGA DISTRIBUTION INC.</v>
          </cell>
          <cell r="C3295">
            <v>-860433</v>
          </cell>
        </row>
        <row r="3296">
          <cell r="A3296" t="str">
            <v>WATERLOO NORTH HYDRO INC.</v>
          </cell>
          <cell r="B3296" t="str">
            <v>WATERLOO NORTH HYDRO INC.</v>
          </cell>
          <cell r="C3296">
            <v>-12415674</v>
          </cell>
        </row>
        <row r="3297">
          <cell r="A3297" t="str">
            <v>WELLAND HYDRO-ELECTRIC SYSTEM CORP.</v>
          </cell>
          <cell r="B3297" t="str">
            <v>WELLAND HYDRO-ELECTRIC SYSTEM CORP.</v>
          </cell>
          <cell r="C3297">
            <v>-267013</v>
          </cell>
        </row>
        <row r="3298">
          <cell r="A3298" t="str">
            <v>WELLINGTON ELECTRIC DISTRIBUTION COMPANY INC.</v>
          </cell>
          <cell r="B3298" t="str">
            <v>GUELPH HYDRO ELECTRIC SYSTEMS INC.</v>
          </cell>
          <cell r="C3298">
            <v>-211434</v>
          </cell>
        </row>
        <row r="3299">
          <cell r="A3299" t="str">
            <v>WELLINGTON NORTH POWER INC.</v>
          </cell>
          <cell r="B3299" t="str">
            <v>WELLINGTON NORTH POWER INC.</v>
          </cell>
          <cell r="C3299">
            <v>-199626</v>
          </cell>
        </row>
        <row r="3300">
          <cell r="A3300" t="str">
            <v>WEST COAST HURON ENERGY INC.</v>
          </cell>
          <cell r="B3300" t="str">
            <v>WEST COAST HURON ENERGY INC.</v>
          </cell>
          <cell r="C3300">
            <v>0</v>
          </cell>
        </row>
        <row r="3301">
          <cell r="A3301" t="str">
            <v>WEST NIPISSING ENERGY SERVICES LTD.</v>
          </cell>
          <cell r="B3301" t="str">
            <v>GREATER SUDBURY HYDRO INC.</v>
          </cell>
          <cell r="C3301">
            <v>0</v>
          </cell>
        </row>
        <row r="3302">
          <cell r="A3302" t="str">
            <v>WEST PERTH POWER INC.</v>
          </cell>
          <cell r="B3302" t="str">
            <v>ERIE THAMES POWERLINES CORPORATION</v>
          </cell>
          <cell r="C3302">
            <v>-62286</v>
          </cell>
        </row>
        <row r="3303">
          <cell r="A3303" t="str">
            <v>WESTARIO POWER INC.</v>
          </cell>
          <cell r="B3303" t="str">
            <v>WESTARIO POWER INC.</v>
          </cell>
          <cell r="C3303">
            <v>-1994552</v>
          </cell>
        </row>
        <row r="3304">
          <cell r="A3304" t="str">
            <v>WHITBY HYDRO ELECTRIC CORPORATION</v>
          </cell>
          <cell r="B3304" t="str">
            <v>WHITBY HYDRO ELECTRIC CORPORATION</v>
          </cell>
          <cell r="C3304">
            <v>-10581954</v>
          </cell>
        </row>
        <row r="3305">
          <cell r="A3305" t="str">
            <v>WOODSTOCK HYDRO SERVICES INC.</v>
          </cell>
          <cell r="B3305" t="str">
            <v>WOODSTOCK HYDRO SERVICES INC.</v>
          </cell>
          <cell r="C3305">
            <v>-759966</v>
          </cell>
        </row>
        <row r="3310">
          <cell r="A3310" t="str">
            <v>ATIKOKAN HYDRO INC.</v>
          </cell>
          <cell r="B3310" t="str">
            <v>ATIKOKAN HYDRO INC.</v>
          </cell>
          <cell r="C3310">
            <v>0</v>
          </cell>
        </row>
        <row r="3311">
          <cell r="A3311" t="str">
            <v>ATTAWAPISKAT POWER CORPORATION</v>
          </cell>
          <cell r="B3311" t="str">
            <v>ATTAWAPISKAT POWER CORPORATION</v>
          </cell>
          <cell r="C3311">
            <v>-146325</v>
          </cell>
        </row>
        <row r="3312">
          <cell r="A3312" t="str">
            <v>AURORA HYDRO CONNECTIONS LIMITED</v>
          </cell>
          <cell r="B3312" t="str">
            <v>POWERSTREAM INC.</v>
          </cell>
          <cell r="C3312">
            <v>0</v>
          </cell>
        </row>
        <row r="3313">
          <cell r="A3313" t="str">
            <v>BARRIE HYDRO DISTRIBUTION INC.</v>
          </cell>
          <cell r="B3313" t="str">
            <v>POWERSTREAM INC.</v>
          </cell>
          <cell r="C3313">
            <v>-17031341</v>
          </cell>
        </row>
        <row r="3314">
          <cell r="A3314" t="str">
            <v>BLUEWATER POWER DISTRIBUTION CORPORATION</v>
          </cell>
          <cell r="B3314" t="str">
            <v>BLUEWATER POWER DISTRIBUTION CORPORATION</v>
          </cell>
          <cell r="C3314">
            <v>-2698606</v>
          </cell>
        </row>
        <row r="3315">
          <cell r="A3315" t="str">
            <v>BRANT COUNTY POWER INC.</v>
          </cell>
          <cell r="B3315" t="str">
            <v>BRANT COUNTY POWER INC.</v>
          </cell>
          <cell r="C3315">
            <v>-1628129</v>
          </cell>
        </row>
        <row r="3316">
          <cell r="A3316" t="str">
            <v>BRANTFORD POWER INC.</v>
          </cell>
          <cell r="B3316" t="str">
            <v>BRANTFORD POWER INC.</v>
          </cell>
          <cell r="C3316">
            <v>-616348</v>
          </cell>
        </row>
        <row r="3317">
          <cell r="A3317" t="str">
            <v>BURLINGTON HYDRO INC.</v>
          </cell>
          <cell r="B3317" t="str">
            <v>BURLINGTON HYDRO INC.</v>
          </cell>
          <cell r="C3317">
            <v>-6168201</v>
          </cell>
        </row>
        <row r="3318">
          <cell r="A3318" t="str">
            <v>CAMBRIDGE AND NORTH DUMFRIES HYDRO INC.</v>
          </cell>
          <cell r="B3318" t="str">
            <v>CAMBRIDGE AND NORTH DUMFRIES HYDRO INC.</v>
          </cell>
          <cell r="C3318">
            <v>-8539817</v>
          </cell>
        </row>
        <row r="3319">
          <cell r="A3319" t="str">
            <v>CANADIAN NIAGARA POWER INC.</v>
          </cell>
          <cell r="B3319" t="str">
            <v>CANADIAN NIAGARA POWER INC.</v>
          </cell>
          <cell r="C3319">
            <v>-2880445</v>
          </cell>
        </row>
        <row r="3320">
          <cell r="A3320" t="str">
            <v>CENTRE WELLINGTON HYDRO LTD.</v>
          </cell>
          <cell r="B3320" t="str">
            <v>CENTRE WELLINGTON HYDRO LTD.</v>
          </cell>
          <cell r="C3320">
            <v>-868920</v>
          </cell>
        </row>
        <row r="3321">
          <cell r="A3321" t="str">
            <v>CHAPLEAU PUBLIC UTILITIES CORPORATION</v>
          </cell>
          <cell r="B3321" t="str">
            <v>CHAPLEAU PUBLIC UTILITIES CORPORATION</v>
          </cell>
          <cell r="C3321">
            <v>0</v>
          </cell>
        </row>
        <row r="3322">
          <cell r="A3322" t="str">
            <v>CLINTON POWER CORPORATION</v>
          </cell>
          <cell r="B3322" t="str">
            <v>ERIE THAMES POWERLINES CORPORATION</v>
          </cell>
          <cell r="C3322">
            <v>-3074</v>
          </cell>
        </row>
        <row r="3323">
          <cell r="A3323" t="str">
            <v>COLLUS POWER CORPORATION</v>
          </cell>
          <cell r="B3323" t="str">
            <v>COLLUS POWER CORPORATION</v>
          </cell>
          <cell r="C3323">
            <v>-5293818</v>
          </cell>
        </row>
        <row r="3324">
          <cell r="A3324" t="str">
            <v>COOPERATIVE HYDRO EMBRUN INC.</v>
          </cell>
          <cell r="B3324" t="str">
            <v>COOPERATIVE HYDRO EMBRUN INC.</v>
          </cell>
          <cell r="C3324">
            <v>-266731</v>
          </cell>
        </row>
        <row r="3325">
          <cell r="A3325" t="str">
            <v>DUTTON HYDRO LIMITED</v>
          </cell>
          <cell r="B3325" t="str">
            <v>MIDDLESEX POWER DISTRIBUTION CORPORATION</v>
          </cell>
          <cell r="C3325">
            <v>0</v>
          </cell>
        </row>
        <row r="3326">
          <cell r="A3326" t="str">
            <v>E.L.K. ENERGY INC.</v>
          </cell>
          <cell r="B3326" t="str">
            <v>E.L.K. ENERGY INC.</v>
          </cell>
          <cell r="C3326">
            <v>-2473860</v>
          </cell>
        </row>
        <row r="3327">
          <cell r="A3327" t="str">
            <v>EASTERN ONTARIO POWER INC.</v>
          </cell>
          <cell r="B3327" t="str">
            <v>CANADIAN NIAGARA POWER INC.</v>
          </cell>
          <cell r="C3327">
            <v>-719342</v>
          </cell>
        </row>
        <row r="3328">
          <cell r="A3328" t="str">
            <v>ENERSOURCE HYDRO MISSISSAUGA INC.</v>
          </cell>
          <cell r="B3328" t="str">
            <v>ENERSOURCE HYDRO MISSISSAUGA INC.</v>
          </cell>
          <cell r="C3328">
            <v>-51655533</v>
          </cell>
        </row>
        <row r="3329">
          <cell r="A3329" t="str">
            <v>ENTEGRUS POWERLINES INC.</v>
          </cell>
          <cell r="B3329" t="str">
            <v>CHATHAM-KENT HYDRO INC.</v>
          </cell>
          <cell r="C3329">
            <v>-2885841</v>
          </cell>
        </row>
        <row r="3330">
          <cell r="A3330" t="str">
            <v>ENWIN UTILITIES LTD.</v>
          </cell>
          <cell r="B3330" t="str">
            <v>ENWIN UTILITIES LTD.</v>
          </cell>
          <cell r="C3330">
            <v>-6725363</v>
          </cell>
        </row>
        <row r="3331">
          <cell r="A3331" t="str">
            <v>ERIE THAMES POWERLINES CORPORATION</v>
          </cell>
          <cell r="B3331" t="str">
            <v>ERIE THAMES POWERLINES CORPORATION</v>
          </cell>
          <cell r="C3331">
            <v>-288263</v>
          </cell>
        </row>
        <row r="3332">
          <cell r="A3332" t="str">
            <v>ESPANOLA REGIONAL HYDRO DISTRIBUTION CORPORATION</v>
          </cell>
          <cell r="B3332" t="str">
            <v>ESPANOLA REGIONAL HYDRO DISTRIBUTION CORPORATION</v>
          </cell>
          <cell r="C3332">
            <v>-104494</v>
          </cell>
        </row>
        <row r="3333">
          <cell r="A3333" t="str">
            <v>ESSEX POWERLINES CORPORATION</v>
          </cell>
          <cell r="B3333" t="str">
            <v>ESSEX POWERLINES CORPORATION</v>
          </cell>
          <cell r="C3333">
            <v>-5570770</v>
          </cell>
        </row>
        <row r="3334">
          <cell r="A3334" t="str">
            <v>FESTIVAL HYDRO INC.</v>
          </cell>
          <cell r="B3334" t="str">
            <v>FESTIVAL HYDRO INC.</v>
          </cell>
          <cell r="C3334">
            <v>-2006603</v>
          </cell>
        </row>
        <row r="3335">
          <cell r="A3335" t="str">
            <v>FORT ALBANY POWER CORPORATION</v>
          </cell>
          <cell r="B3335" t="str">
            <v>FORT ALBANY POWER CORPORATION</v>
          </cell>
          <cell r="C3335">
            <v>-21725</v>
          </cell>
        </row>
        <row r="3336">
          <cell r="A3336" t="str">
            <v>FORT FRANCES POWER CORPORATION</v>
          </cell>
          <cell r="B3336" t="str">
            <v>FORT FRANCES POWER CORPORATION</v>
          </cell>
          <cell r="C3336">
            <v>0</v>
          </cell>
        </row>
        <row r="3337">
          <cell r="A3337" t="str">
            <v>GRAND VALLEY ENERGY INC.</v>
          </cell>
          <cell r="B3337" t="str">
            <v>ORANGEVILLE HYDRO LIMITED</v>
          </cell>
          <cell r="C3337">
            <v>0</v>
          </cell>
        </row>
        <row r="3338">
          <cell r="A3338" t="str">
            <v>GRAVENHURST HYDRO ELECTRIC INC.</v>
          </cell>
          <cell r="B3338" t="str">
            <v>VERIDIAN CONNECTIONS INC.</v>
          </cell>
          <cell r="C3338">
            <v>-2405147</v>
          </cell>
        </row>
        <row r="3339">
          <cell r="A3339" t="str">
            <v>GREAT LAKES POWER LIMITED</v>
          </cell>
          <cell r="B3339" t="str">
            <v>GREAT LAKES POWER LIMITED</v>
          </cell>
          <cell r="C3339">
            <v>0</v>
          </cell>
        </row>
        <row r="3340">
          <cell r="A3340" t="str">
            <v>GREATER SUDBURY HYDRO INC.</v>
          </cell>
          <cell r="B3340" t="str">
            <v>GREATER SUDBURY HYDRO INC.</v>
          </cell>
          <cell r="C3340">
            <v>-5307829</v>
          </cell>
        </row>
        <row r="3341">
          <cell r="A3341" t="str">
            <v>GRIMSBY POWER INCORPORATED</v>
          </cell>
          <cell r="B3341" t="str">
            <v>GRIMSBY POWER INCORPORATED</v>
          </cell>
          <cell r="C3341">
            <v>-2821350</v>
          </cell>
        </row>
        <row r="3342">
          <cell r="A3342" t="str">
            <v>GUELPH HYDRO ELECTRIC SYSTEMS INC.</v>
          </cell>
          <cell r="B3342" t="str">
            <v>GUELPH HYDRO ELECTRIC SYSTEMS INC.</v>
          </cell>
          <cell r="C3342">
            <v>-14923867</v>
          </cell>
        </row>
        <row r="3343">
          <cell r="A3343" t="str">
            <v>HALDIMAND COUNTY HYDRO INC.</v>
          </cell>
          <cell r="B3343" t="str">
            <v>HALDIMAND COUNTY HYDRO INC.</v>
          </cell>
          <cell r="C3343">
            <v>-1435821</v>
          </cell>
        </row>
        <row r="3344">
          <cell r="A3344" t="str">
            <v>HALTON HILLS HYDRO INC.</v>
          </cell>
          <cell r="B3344" t="str">
            <v>HALTON HILLS HYDRO INC.</v>
          </cell>
          <cell r="C3344">
            <v>-3329331</v>
          </cell>
        </row>
        <row r="3345">
          <cell r="A3345" t="str">
            <v>HEARST POWER DISTRIBUTION COMPANY LIMITED</v>
          </cell>
          <cell r="B3345" t="str">
            <v>HEARST POWER DISTRIBUTION COMPANY LIMITED</v>
          </cell>
          <cell r="C3345">
            <v>0</v>
          </cell>
        </row>
        <row r="3346">
          <cell r="A3346" t="str">
            <v>HORIZON UTILITIES CORPORATION</v>
          </cell>
          <cell r="B3346" t="str">
            <v>HORIZON UTILITIES CORPORATION</v>
          </cell>
          <cell r="C3346">
            <v>-6306689</v>
          </cell>
        </row>
        <row r="3347">
          <cell r="A3347" t="str">
            <v>HYDRO 2000 INC.</v>
          </cell>
          <cell r="B3347" t="str">
            <v>HYDRO 2000 INC.</v>
          </cell>
          <cell r="C3347">
            <v>0</v>
          </cell>
        </row>
        <row r="3348">
          <cell r="A3348" t="str">
            <v>HYDRO HAWKESBURY INC.</v>
          </cell>
          <cell r="B3348" t="str">
            <v>HYDRO HAWKESBURY INC.</v>
          </cell>
          <cell r="C3348">
            <v>0</v>
          </cell>
        </row>
        <row r="3349">
          <cell r="A3349" t="str">
            <v>HYDRO ONE BRAMPTON NETWORKS INC.</v>
          </cell>
          <cell r="B3349" t="str">
            <v>HYDRO ONE BRAMPTON NETWORKS INC.</v>
          </cell>
          <cell r="C3349">
            <v>-47802441</v>
          </cell>
        </row>
        <row r="3350">
          <cell r="A3350" t="str">
            <v>HYDRO ONE NETWORKS INC.</v>
          </cell>
          <cell r="B3350" t="str">
            <v>HYDRO ONE NETWORKS INC.</v>
          </cell>
          <cell r="C3350">
            <v>0</v>
          </cell>
        </row>
        <row r="3351">
          <cell r="A3351" t="str">
            <v>HYDRO ONE REMOTE COMMUNITIES INC.</v>
          </cell>
          <cell r="B3351" t="str">
            <v>HYDRO ONE REMOTE COMMUNITIES INC.</v>
          </cell>
          <cell r="C3351">
            <v>0</v>
          </cell>
        </row>
        <row r="3352">
          <cell r="A3352" t="str">
            <v>HYDRO OTTAWA LIMITED</v>
          </cell>
          <cell r="B3352" t="str">
            <v>HYDRO OTTAWA LIMITED</v>
          </cell>
          <cell r="C3352">
            <v>-63127612</v>
          </cell>
        </row>
        <row r="3353">
          <cell r="A3353" t="str">
            <v>INNISFIL HYDRO DISTRIBUTION SYSTEMS LIMITED</v>
          </cell>
          <cell r="B3353" t="str">
            <v>INNISFIL HYDRO DISTRIBUTION SYSTEMS LIMITED</v>
          </cell>
          <cell r="C3353">
            <v>-2652222</v>
          </cell>
        </row>
        <row r="3354">
          <cell r="A3354" t="str">
            <v>KASHECHEWAN POWER CORPORATION</v>
          </cell>
          <cell r="B3354" t="str">
            <v>KASHECHEWAN POWER CORPORATION</v>
          </cell>
          <cell r="C3354">
            <v>-8756</v>
          </cell>
        </row>
        <row r="3355">
          <cell r="A3355" t="str">
            <v>KENORA HYDRO ELECTRIC CORPORATION LTD.</v>
          </cell>
          <cell r="B3355" t="str">
            <v>KENORA HYDRO ELECTRIC CORPORATION LTD.</v>
          </cell>
          <cell r="C3355">
            <v>-274602</v>
          </cell>
        </row>
        <row r="3356">
          <cell r="A3356" t="str">
            <v>KINGSTON HYDRO CORPORATION</v>
          </cell>
          <cell r="B3356" t="str">
            <v>KINGSTON HYDRO CORPORATION</v>
          </cell>
          <cell r="C3356">
            <v>-55549</v>
          </cell>
        </row>
        <row r="3357">
          <cell r="A3357" t="str">
            <v>KITCHENER-WILMOT HYDRO INC.</v>
          </cell>
          <cell r="B3357" t="str">
            <v>KITCHENER-WILMOT HYDRO INC.</v>
          </cell>
          <cell r="C3357">
            <v>-20619130</v>
          </cell>
        </row>
        <row r="3358">
          <cell r="A3358" t="str">
            <v>LAKEFRONT UTILITIES INC.</v>
          </cell>
          <cell r="B3358" t="str">
            <v>LAKEFRONT UTILITIES INC.</v>
          </cell>
          <cell r="C3358">
            <v>-751689</v>
          </cell>
        </row>
        <row r="3359">
          <cell r="A3359" t="str">
            <v>LAKELAND POWER DISTRIBUTION LTD.</v>
          </cell>
          <cell r="B3359" t="str">
            <v>LAKELAND POWER DISTRIBUTION LTD.</v>
          </cell>
          <cell r="C3359">
            <v>-1609265</v>
          </cell>
        </row>
        <row r="3360">
          <cell r="A3360" t="str">
            <v>LONDON HYDRO INC.</v>
          </cell>
          <cell r="B3360" t="str">
            <v>LONDON HYDRO INC.</v>
          </cell>
          <cell r="C3360">
            <v>-13416323</v>
          </cell>
        </row>
        <row r="3361">
          <cell r="A3361" t="str">
            <v>MIDDLESEX POWER DISTRIBUTION CORPORATION</v>
          </cell>
          <cell r="B3361" t="str">
            <v>MIDDLESEX POWER DISTRIBUTION CORPORATION</v>
          </cell>
          <cell r="C3361">
            <v>-742099</v>
          </cell>
        </row>
        <row r="3362">
          <cell r="A3362" t="str">
            <v>MIDLAND POWER UTILITY CORPORATION</v>
          </cell>
          <cell r="B3362" t="str">
            <v>MIDLAND POWER UTILITY CORPORATION</v>
          </cell>
          <cell r="C3362">
            <v>-146730</v>
          </cell>
        </row>
        <row r="3363">
          <cell r="A3363" t="str">
            <v>MILTON HYDRO DISTRIBUTION INC.</v>
          </cell>
          <cell r="B3363" t="str">
            <v>MILTON HYDRO DISTRIBUTION INC.</v>
          </cell>
          <cell r="C3363">
            <v>-18812855</v>
          </cell>
        </row>
        <row r="3364">
          <cell r="A3364" t="str">
            <v>NEWBURY POWER INC.</v>
          </cell>
          <cell r="B3364" t="str">
            <v>MIDDLESEX POWER DISTRIBUTION CORPORATION</v>
          </cell>
          <cell r="C3364">
            <v>0</v>
          </cell>
        </row>
        <row r="3365">
          <cell r="A3365" t="str">
            <v>NEWMARKET HYDRO LTD.</v>
          </cell>
          <cell r="B3365" t="str">
            <v>NEWMARKET-TAY POWER DISTRIBUTION LTD.</v>
          </cell>
          <cell r="C3365">
            <v>-11011550</v>
          </cell>
        </row>
        <row r="3366">
          <cell r="A3366" t="str">
            <v>NIAGARA FALLS HYDRO INC.</v>
          </cell>
          <cell r="B3366" t="str">
            <v>NIAGARA PENINSULA ENERGY INC.</v>
          </cell>
          <cell r="C3366">
            <v>-5022830</v>
          </cell>
        </row>
        <row r="3367">
          <cell r="A3367" t="str">
            <v>NIAGARA-ON-THE-LAKE HYDRO INC.</v>
          </cell>
          <cell r="B3367" t="str">
            <v>NIAGARA-ON-THE-LAKE HYDRO INC.</v>
          </cell>
          <cell r="C3367">
            <v>-3524304</v>
          </cell>
        </row>
        <row r="3368">
          <cell r="A3368" t="str">
            <v>NORFOLK POWER DISTRIBUTION INC.</v>
          </cell>
          <cell r="B3368" t="str">
            <v>NORFOLK POWER DISTRIBUTION INC.</v>
          </cell>
          <cell r="C3368">
            <v>-4910417</v>
          </cell>
        </row>
        <row r="3369">
          <cell r="A3369" t="str">
            <v>NORTH BAY HYDRO DISTRIBUTION LIMITED</v>
          </cell>
          <cell r="B3369" t="str">
            <v>NORTH BAY HYDRO DISTRIBUTION LIMITED</v>
          </cell>
          <cell r="C3369">
            <v>-2184501</v>
          </cell>
        </row>
        <row r="3370">
          <cell r="A3370" t="str">
            <v>NORTHERN ONTARIO WIRES INC.</v>
          </cell>
          <cell r="B3370" t="str">
            <v>NORTHERN ONTARIO WIRES INC.</v>
          </cell>
          <cell r="C3370">
            <v>0</v>
          </cell>
        </row>
        <row r="3371">
          <cell r="A3371" t="str">
            <v>OAKVILLE HYDRO ELECTRICITY DISTRIBUTION INC.</v>
          </cell>
          <cell r="B3371" t="str">
            <v>OAKVILLE HYDRO ELECTRICITY DISTRIBUTION INC.</v>
          </cell>
          <cell r="C3371">
            <v>-14593472</v>
          </cell>
        </row>
        <row r="3372">
          <cell r="A3372" t="str">
            <v>ORANGEVILLE HYDRO LIMITED</v>
          </cell>
          <cell r="B3372" t="str">
            <v>ORANGEVILLE HYDRO LIMITED</v>
          </cell>
          <cell r="C3372">
            <v>-2070757</v>
          </cell>
        </row>
        <row r="3373">
          <cell r="A3373" t="str">
            <v>ORILLIA POWER DISTRIBUTION CORPORATION</v>
          </cell>
          <cell r="B3373" t="str">
            <v>ORILLIA POWER DISTRIBUTION CORPORATION</v>
          </cell>
          <cell r="C3373">
            <v>-211433</v>
          </cell>
        </row>
        <row r="3374">
          <cell r="A3374" t="str">
            <v>OSHAWA PUC NETWORKS INC.</v>
          </cell>
          <cell r="B3374" t="str">
            <v>OSHAWA PUC NETWORKS INC.</v>
          </cell>
          <cell r="C3374">
            <v>-13062590</v>
          </cell>
        </row>
        <row r="3375">
          <cell r="A3375" t="str">
            <v>OTTAWA RIVER POWER CORPORATION</v>
          </cell>
          <cell r="B3375" t="str">
            <v>OTTAWA RIVER POWER CORPORATION</v>
          </cell>
          <cell r="C3375">
            <v>-638285</v>
          </cell>
        </row>
        <row r="3376">
          <cell r="A3376" t="str">
            <v>PARRY SOUND POWER CORPORATION</v>
          </cell>
          <cell r="B3376" t="str">
            <v>PARRY SOUND POWER CORPORATION</v>
          </cell>
          <cell r="C3376">
            <v>-330342</v>
          </cell>
        </row>
        <row r="3377">
          <cell r="A3377" t="str">
            <v>PENINSULA WEST UTILITIES LIMITED</v>
          </cell>
          <cell r="B3377" t="str">
            <v>NIAGARA PENINSULA ENERGY INC.</v>
          </cell>
          <cell r="C3377">
            <v>-5349368</v>
          </cell>
        </row>
        <row r="3378">
          <cell r="A3378" t="str">
            <v>PETERBOROUGH DISTRIBUTION INCORPORATED</v>
          </cell>
          <cell r="B3378" t="str">
            <v>PETERBOROUGH DISTRIBUTION INCORPORATED</v>
          </cell>
          <cell r="C3378">
            <v>0</v>
          </cell>
        </row>
        <row r="3379">
          <cell r="A3379" t="str">
            <v>PORT COLBORNE HYDRO INC.</v>
          </cell>
          <cell r="B3379" t="str">
            <v>CANADIAN NIAGARA POWER INC.</v>
          </cell>
          <cell r="C3379">
            <v>-136671</v>
          </cell>
        </row>
        <row r="3380">
          <cell r="A3380" t="str">
            <v>POWERSTREAM INC.</v>
          </cell>
          <cell r="B3380" t="str">
            <v>POWERSTREAM INC.</v>
          </cell>
          <cell r="C3380">
            <v>-133412914</v>
          </cell>
        </row>
        <row r="3381">
          <cell r="A3381" t="str">
            <v>PUC DISTRIBUTION INC.</v>
          </cell>
          <cell r="B3381" t="str">
            <v>PUC DISTRIBUTION INC.</v>
          </cell>
          <cell r="C3381">
            <v>-1539291</v>
          </cell>
        </row>
        <row r="3382">
          <cell r="A3382" t="str">
            <v>RENFREW HYDRO INC.</v>
          </cell>
          <cell r="B3382" t="str">
            <v>RENFREW HYDRO INC.</v>
          </cell>
          <cell r="C3382">
            <v>0</v>
          </cell>
        </row>
        <row r="3383">
          <cell r="A3383" t="str">
            <v>RIDEAU ST. LAWRENCE DISTRIBUTION INC.</v>
          </cell>
          <cell r="B3383" t="str">
            <v>RIDEAU ST. LAWRENCE DISTRIBUTION INC.</v>
          </cell>
          <cell r="C3383">
            <v>-166974</v>
          </cell>
        </row>
        <row r="3384">
          <cell r="A3384" t="str">
            <v>SIOUX LOOKOUT HYDRO INC.</v>
          </cell>
          <cell r="B3384" t="str">
            <v>SIOUX LOOKOUT HYDRO INC.</v>
          </cell>
          <cell r="C3384">
            <v>-384206</v>
          </cell>
        </row>
        <row r="3385">
          <cell r="A3385" t="str">
            <v>ST. THOMAS ENERGY INC.</v>
          </cell>
          <cell r="B3385" t="str">
            <v>ST. THOMAS ENERGY INC.</v>
          </cell>
          <cell r="C3385">
            <v>-3477875</v>
          </cell>
        </row>
        <row r="3386">
          <cell r="A3386" t="str">
            <v>TAY HYDRO ELECTRIC DISTRIBUTION COMPANY INC.</v>
          </cell>
          <cell r="B3386" t="str">
            <v>NEWMARKET-TAY POWER DISTRIBUTION LTD.</v>
          </cell>
          <cell r="C3386">
            <v>0</v>
          </cell>
        </row>
        <row r="3387">
          <cell r="A3387" t="str">
            <v>TERRACE BAY SUPERIOR WIRES INC.</v>
          </cell>
          <cell r="B3387" t="str">
            <v>HYDRO ONE NETWORKS INC.</v>
          </cell>
          <cell r="C3387">
            <v>-69888</v>
          </cell>
        </row>
        <row r="3388">
          <cell r="A3388" t="str">
            <v>THUNDER BAY HYDRO ELECTRICITY DISTRIBUTION INC.</v>
          </cell>
          <cell r="B3388" t="str">
            <v>THUNDER BAY HYDRO ELECTRICITY DISTRIBUTION INC.</v>
          </cell>
          <cell r="C3388">
            <v>-4932881</v>
          </cell>
        </row>
        <row r="3389">
          <cell r="A3389" t="str">
            <v>TILLSONBURG HYDRO INC.</v>
          </cell>
          <cell r="B3389" t="str">
            <v>TILLSONBURG HYDRO INC.</v>
          </cell>
          <cell r="C3389">
            <v>-1244882</v>
          </cell>
        </row>
        <row r="3390">
          <cell r="A3390" t="str">
            <v>TORONTO HYDRO-ELECTRIC SYSTEM LIMITED</v>
          </cell>
          <cell r="B3390" t="str">
            <v>TORONTO HYDRO-ELECTRIC SYSTEM LIMITED</v>
          </cell>
          <cell r="C3390">
            <v>-144237438</v>
          </cell>
        </row>
        <row r="3391">
          <cell r="A3391" t="str">
            <v>VERIDIAN CONNECTIONS INC.</v>
          </cell>
          <cell r="B3391" t="str">
            <v>VERIDIAN CONNECTIONS INC.</v>
          </cell>
          <cell r="C3391">
            <v>-22065856</v>
          </cell>
        </row>
        <row r="3392">
          <cell r="A3392" t="str">
            <v>WASAGA DISTRIBUTION INC.</v>
          </cell>
          <cell r="B3392" t="str">
            <v>WASAGA DISTRIBUTION INC.</v>
          </cell>
          <cell r="C3392">
            <v>-1106495</v>
          </cell>
        </row>
        <row r="3393">
          <cell r="A3393" t="str">
            <v>WATERLOO NORTH HYDRO INC.</v>
          </cell>
          <cell r="B3393" t="str">
            <v>WATERLOO NORTH HYDRO INC.</v>
          </cell>
          <cell r="C3393">
            <v>-14857883</v>
          </cell>
        </row>
        <row r="3394">
          <cell r="A3394" t="str">
            <v>WELLAND HYDRO-ELECTRIC SYSTEM CORP.</v>
          </cell>
          <cell r="B3394" t="str">
            <v>WELLAND HYDRO-ELECTRIC SYSTEM CORP.</v>
          </cell>
          <cell r="C3394">
            <v>-442034</v>
          </cell>
        </row>
        <row r="3395">
          <cell r="A3395" t="str">
            <v>WELLINGTON ELECTRIC DISTRIBUTION COMPANY INC.</v>
          </cell>
          <cell r="B3395" t="str">
            <v>GUELPH HYDRO ELECTRIC SYSTEMS INC.</v>
          </cell>
          <cell r="C3395">
            <v>-830566</v>
          </cell>
        </row>
        <row r="3396">
          <cell r="A3396" t="str">
            <v>WELLINGTON NORTH POWER INC.</v>
          </cell>
          <cell r="B3396" t="str">
            <v>WELLINGTON NORTH POWER INC.</v>
          </cell>
          <cell r="C3396">
            <v>-223193</v>
          </cell>
        </row>
        <row r="3397">
          <cell r="A3397" t="str">
            <v>WEST COAST HURON ENERGY INC.</v>
          </cell>
          <cell r="B3397" t="str">
            <v>WEST COAST HURON ENERGY INC.</v>
          </cell>
          <cell r="C3397">
            <v>-85574</v>
          </cell>
        </row>
        <row r="3398">
          <cell r="A3398" t="str">
            <v>WEST NIPISSING ENERGY SERVICES LTD.</v>
          </cell>
          <cell r="B3398" t="str">
            <v>GREATER SUDBURY HYDRO INC.</v>
          </cell>
          <cell r="C3398">
            <v>0</v>
          </cell>
        </row>
        <row r="3399">
          <cell r="A3399" t="str">
            <v>WEST PERTH POWER INC.</v>
          </cell>
          <cell r="B3399" t="str">
            <v>ERIE THAMES POWERLINES CORPORATION</v>
          </cell>
          <cell r="C3399">
            <v>-223178</v>
          </cell>
        </row>
        <row r="3400">
          <cell r="A3400" t="str">
            <v>WESTARIO POWER INC.</v>
          </cell>
          <cell r="B3400" t="str">
            <v>WESTARIO POWER INC.</v>
          </cell>
          <cell r="C3400">
            <v>-2937905</v>
          </cell>
        </row>
        <row r="3401">
          <cell r="A3401" t="str">
            <v>WHITBY HYDRO ELECTRIC CORPORATION</v>
          </cell>
          <cell r="B3401" t="str">
            <v>WHITBY HYDRO ELECTRIC CORPORATION</v>
          </cell>
          <cell r="C3401">
            <v>-13588962</v>
          </cell>
        </row>
        <row r="3402">
          <cell r="A3402" t="str">
            <v>WOODSTOCK HYDRO SERVICES INC.</v>
          </cell>
          <cell r="B3402" t="str">
            <v>WOODSTOCK HYDRO SERVICES INC.</v>
          </cell>
          <cell r="C3402">
            <v>-1050360</v>
          </cell>
        </row>
        <row r="3407">
          <cell r="A3407" t="str">
            <v>ATIKOKAN HYDRO INC.</v>
          </cell>
          <cell r="B3407" t="str">
            <v>ATIKOKAN HYDRO INC.</v>
          </cell>
          <cell r="C3407">
            <v>0</v>
          </cell>
        </row>
        <row r="3408">
          <cell r="A3408" t="str">
            <v>ATTAWAPISKAT POWER CORPORATION</v>
          </cell>
          <cell r="B3408" t="str">
            <v>ATTAWAPISKAT POWER CORPORATION</v>
          </cell>
          <cell r="C3408">
            <v>-331130</v>
          </cell>
        </row>
        <row r="3409">
          <cell r="A3409" t="str">
            <v>BARRIE HYDRO DISTRIBUTION INC.</v>
          </cell>
          <cell r="B3409" t="str">
            <v>POWERSTREAM INC.</v>
          </cell>
          <cell r="C3409">
            <v>-19683606</v>
          </cell>
        </row>
        <row r="3410">
          <cell r="A3410" t="str">
            <v>BLUEWATER POWER DISTRIBUTION CORPORATION</v>
          </cell>
          <cell r="B3410" t="str">
            <v>BLUEWATER POWER DISTRIBUTION CORPORATION</v>
          </cell>
          <cell r="C3410">
            <v>-2545904</v>
          </cell>
        </row>
        <row r="3411">
          <cell r="A3411" t="str">
            <v>BRANT COUNTY POWER INC.</v>
          </cell>
          <cell r="B3411" t="str">
            <v>BRANT COUNTY POWER INC.</v>
          </cell>
          <cell r="C3411">
            <v>-1638896</v>
          </cell>
        </row>
        <row r="3412">
          <cell r="A3412" t="str">
            <v>BRANTFORD POWER INC.</v>
          </cell>
          <cell r="B3412" t="str">
            <v>BRANTFORD POWER INC.</v>
          </cell>
          <cell r="C3412">
            <v>-1015464</v>
          </cell>
        </row>
        <row r="3413">
          <cell r="A3413" t="str">
            <v>BURLINGTON HYDRO INC.</v>
          </cell>
          <cell r="B3413" t="str">
            <v>BURLINGTON HYDRO INC.</v>
          </cell>
          <cell r="C3413">
            <v>-9202656</v>
          </cell>
        </row>
        <row r="3414">
          <cell r="A3414" t="str">
            <v>CAMBRIDGE AND NORTH DUMFRIES HYDRO INC.</v>
          </cell>
          <cell r="B3414" t="str">
            <v>CAMBRIDGE AND NORTH DUMFRIES HYDRO INC.</v>
          </cell>
          <cell r="C3414">
            <v>-10339117</v>
          </cell>
        </row>
        <row r="3415">
          <cell r="A3415" t="str">
            <v>CANADIAN NIAGARA POWER INC.</v>
          </cell>
          <cell r="B3415" t="str">
            <v>CANADIAN NIAGARA POWER INC.</v>
          </cell>
          <cell r="C3415">
            <v>-3269456</v>
          </cell>
        </row>
        <row r="3416">
          <cell r="A3416" t="str">
            <v>CENTRE WELLINGTON HYDRO LTD.</v>
          </cell>
          <cell r="B3416" t="str">
            <v>CENTRE WELLINGTON HYDRO LTD.</v>
          </cell>
          <cell r="C3416">
            <v>-1007466</v>
          </cell>
        </row>
        <row r="3417">
          <cell r="A3417" t="str">
            <v>CHAPLEAU PUBLIC UTILITIES CORPORATION</v>
          </cell>
          <cell r="B3417" t="str">
            <v>CHAPLEAU PUBLIC UTILITIES CORPORATION</v>
          </cell>
          <cell r="C3417">
            <v>0</v>
          </cell>
        </row>
        <row r="3418">
          <cell r="A3418" t="str">
            <v>CLINTON POWER CORPORATION</v>
          </cell>
          <cell r="B3418" t="str">
            <v>ERIE THAMES POWERLINES CORPORATION</v>
          </cell>
          <cell r="C3418">
            <v>-3074</v>
          </cell>
        </row>
        <row r="3419">
          <cell r="A3419" t="str">
            <v>COLLUS POWER CORPORATION</v>
          </cell>
          <cell r="B3419" t="str">
            <v>COLLUS POWER CORPORATION</v>
          </cell>
          <cell r="C3419">
            <v>-5648240</v>
          </cell>
        </row>
        <row r="3420">
          <cell r="A3420" t="str">
            <v>COOPERATIVE HYDRO EMBRUN INC.</v>
          </cell>
          <cell r="B3420" t="str">
            <v>COOPERATIVE HYDRO EMBRUN INC.</v>
          </cell>
          <cell r="C3420">
            <v>-320110</v>
          </cell>
        </row>
        <row r="3421">
          <cell r="A3421" t="str">
            <v>DUTTON HYDRO LIMITED</v>
          </cell>
          <cell r="B3421" t="str">
            <v>MIDDLESEX POWER DISTRIBUTION CORPORATION</v>
          </cell>
          <cell r="C3421">
            <v>0</v>
          </cell>
        </row>
        <row r="3422">
          <cell r="A3422" t="str">
            <v>E.L.K. ENERGY INC.</v>
          </cell>
          <cell r="B3422" t="str">
            <v>E.L.K. ENERGY INC.</v>
          </cell>
          <cell r="C3422">
            <v>-2865858</v>
          </cell>
        </row>
        <row r="3423">
          <cell r="A3423" t="str">
            <v>EASTERN ONTARIO POWER INC.</v>
          </cell>
          <cell r="B3423" t="str">
            <v>CANADIAN NIAGARA POWER INC.</v>
          </cell>
          <cell r="C3423">
            <v>-691836</v>
          </cell>
        </row>
        <row r="3424">
          <cell r="A3424" t="str">
            <v>ENERSOURCE HYDRO MISSISSAUGA INC.</v>
          </cell>
          <cell r="B3424" t="str">
            <v>ENERSOURCE HYDRO MISSISSAUGA INC.</v>
          </cell>
          <cell r="C3424">
            <v>-52195850</v>
          </cell>
        </row>
        <row r="3425">
          <cell r="A3425" t="str">
            <v>ENTEGRUS POWERLINES INC.</v>
          </cell>
          <cell r="B3425" t="str">
            <v>CHATHAM-KENT HYDRO INC.</v>
          </cell>
          <cell r="C3425">
            <v>-3338707</v>
          </cell>
        </row>
        <row r="3426">
          <cell r="A3426" t="str">
            <v>ENWIN UTILITIES LTD.</v>
          </cell>
          <cell r="B3426" t="str">
            <v>ENWIN UTILITIES LTD.</v>
          </cell>
          <cell r="C3426">
            <v>-8618426</v>
          </cell>
        </row>
        <row r="3427">
          <cell r="A3427" t="str">
            <v>ERIE THAMES POWERLINES CORPORATION</v>
          </cell>
          <cell r="B3427" t="str">
            <v>ERIE THAMES POWERLINES CORPORATION</v>
          </cell>
          <cell r="C3427">
            <v>-621263</v>
          </cell>
        </row>
        <row r="3428">
          <cell r="A3428" t="str">
            <v>ESPANOLA REGIONAL HYDRO DISTRIBUTION CORPORATION</v>
          </cell>
          <cell r="B3428" t="str">
            <v>ESPANOLA REGIONAL HYDRO DISTRIBUTION CORPORATION</v>
          </cell>
          <cell r="C3428">
            <v>-106018</v>
          </cell>
        </row>
        <row r="3429">
          <cell r="A3429" t="str">
            <v>ESSEX POWERLINES CORPORATION</v>
          </cell>
          <cell r="B3429" t="str">
            <v>ESSEX POWERLINES CORPORATION</v>
          </cell>
          <cell r="C3429">
            <v>-5998394</v>
          </cell>
        </row>
        <row r="3430">
          <cell r="A3430" t="str">
            <v>FESTIVAL HYDRO INC.</v>
          </cell>
          <cell r="B3430" t="str">
            <v>FESTIVAL HYDRO INC.</v>
          </cell>
          <cell r="C3430">
            <v>-2411290</v>
          </cell>
        </row>
        <row r="3431">
          <cell r="A3431" t="str">
            <v>FORT ALBANY POWER CORPORATION</v>
          </cell>
          <cell r="B3431" t="str">
            <v>FORT ALBANY POWER CORPORATION</v>
          </cell>
          <cell r="C3431">
            <v>-21725</v>
          </cell>
        </row>
        <row r="3432">
          <cell r="A3432" t="str">
            <v>FORT FRANCES POWER CORPORATION</v>
          </cell>
          <cell r="B3432" t="str">
            <v>FORT FRANCES POWER CORPORATION</v>
          </cell>
          <cell r="C3432">
            <v>0</v>
          </cell>
        </row>
        <row r="3433">
          <cell r="A3433" t="str">
            <v>GRAND VALLEY ENERGY INC.</v>
          </cell>
          <cell r="B3433" t="str">
            <v>ORANGEVILLE HYDRO LIMITED</v>
          </cell>
          <cell r="C3433">
            <v>0</v>
          </cell>
        </row>
        <row r="3434">
          <cell r="A3434" t="str">
            <v>GREAT LAKES POWER LIMITED</v>
          </cell>
          <cell r="B3434" t="str">
            <v>GREAT LAKES POWER LIMITED</v>
          </cell>
          <cell r="C3434">
            <v>0</v>
          </cell>
        </row>
        <row r="3435">
          <cell r="A3435" t="str">
            <v>GREATER SUDBURY HYDRO INC.</v>
          </cell>
          <cell r="B3435" t="str">
            <v>GREATER SUDBURY HYDRO INC.</v>
          </cell>
          <cell r="C3435">
            <v>-6673879</v>
          </cell>
        </row>
        <row r="3436">
          <cell r="A3436" t="str">
            <v>GRIMSBY POWER INCORPORATED</v>
          </cell>
          <cell r="B3436" t="str">
            <v>GRIMSBY POWER INCORPORATED</v>
          </cell>
          <cell r="C3436">
            <v>-2927518</v>
          </cell>
        </row>
        <row r="3437">
          <cell r="A3437" t="str">
            <v>GUELPH HYDRO ELECTRIC SYSTEMS INC.</v>
          </cell>
          <cell r="B3437" t="str">
            <v>GUELPH HYDRO ELECTRIC SYSTEMS INC.</v>
          </cell>
          <cell r="C3437">
            <v>-18390258</v>
          </cell>
        </row>
        <row r="3438">
          <cell r="A3438" t="str">
            <v>HALDIMAND COUNTY HYDRO INC.</v>
          </cell>
          <cell r="B3438" t="str">
            <v>HALDIMAND COUNTY HYDRO INC.</v>
          </cell>
          <cell r="C3438">
            <v>-1719470</v>
          </cell>
        </row>
        <row r="3439">
          <cell r="A3439" t="str">
            <v>HALTON HILLS HYDRO INC.</v>
          </cell>
          <cell r="B3439" t="str">
            <v>HALTON HILLS HYDRO INC.</v>
          </cell>
          <cell r="C3439">
            <v>-3872520</v>
          </cell>
        </row>
        <row r="3440">
          <cell r="A3440" t="str">
            <v>HEARST POWER DISTRIBUTION COMPANY LIMITED</v>
          </cell>
          <cell r="B3440" t="str">
            <v>HEARST POWER DISTRIBUTION COMPANY LIMITED</v>
          </cell>
          <cell r="C3440">
            <v>0</v>
          </cell>
        </row>
        <row r="3441">
          <cell r="A3441" t="str">
            <v>HORIZON UTILITIES CORPORATION</v>
          </cell>
          <cell r="B3441" t="str">
            <v>HORIZON UTILITIES CORPORATION</v>
          </cell>
          <cell r="C3441">
            <v>-10527348</v>
          </cell>
        </row>
        <row r="3442">
          <cell r="A3442" t="str">
            <v>HYDRO 2000 INC.</v>
          </cell>
          <cell r="B3442" t="str">
            <v>HYDRO 2000 INC.</v>
          </cell>
          <cell r="C3442">
            <v>-64783</v>
          </cell>
        </row>
        <row r="3443">
          <cell r="A3443" t="str">
            <v>HYDRO HAWKESBURY INC.</v>
          </cell>
          <cell r="B3443" t="str">
            <v>HYDRO HAWKESBURY INC.</v>
          </cell>
          <cell r="C3443">
            <v>0</v>
          </cell>
        </row>
        <row r="3444">
          <cell r="A3444" t="str">
            <v>HYDRO ONE BRAMPTON NETWORKS INC.</v>
          </cell>
          <cell r="B3444" t="str">
            <v>HYDRO ONE BRAMPTON NETWORKS INC.</v>
          </cell>
          <cell r="C3444">
            <v>-52971809</v>
          </cell>
        </row>
        <row r="3445">
          <cell r="A3445" t="str">
            <v>HYDRO ONE NETWORKS INC.</v>
          </cell>
          <cell r="B3445" t="str">
            <v>HYDRO ONE NETWORKS INC.</v>
          </cell>
          <cell r="C3445">
            <v>0</v>
          </cell>
        </row>
        <row r="3446">
          <cell r="A3446" t="str">
            <v>HYDRO ONE REMOTE COMMUNITIES INC.</v>
          </cell>
          <cell r="B3446" t="str">
            <v>HYDRO ONE REMOTE COMMUNITIES INC.</v>
          </cell>
          <cell r="C3446">
            <v>0</v>
          </cell>
        </row>
        <row r="3447">
          <cell r="A3447" t="str">
            <v>HYDRO OTTAWA LIMITED</v>
          </cell>
          <cell r="B3447" t="str">
            <v>HYDRO OTTAWA LIMITED</v>
          </cell>
          <cell r="C3447">
            <v>-91709862</v>
          </cell>
        </row>
        <row r="3448">
          <cell r="A3448" t="str">
            <v>INNISFIL HYDRO DISTRIBUTION SYSTEMS LIMITED</v>
          </cell>
          <cell r="B3448" t="str">
            <v>INNISFIL HYDRO DISTRIBUTION SYSTEMS LIMITED</v>
          </cell>
          <cell r="C3448">
            <v>-3672237</v>
          </cell>
        </row>
        <row r="3449">
          <cell r="A3449" t="str">
            <v>KASHECHEWAN POWER CORPORATION</v>
          </cell>
          <cell r="B3449" t="str">
            <v>KASHECHEWAN POWER CORPORATION</v>
          </cell>
          <cell r="C3449">
            <v>-254951</v>
          </cell>
        </row>
        <row r="3450">
          <cell r="A3450" t="str">
            <v>KENORA HYDRO ELECTRIC CORPORATION LTD.</v>
          </cell>
          <cell r="B3450" t="str">
            <v>KENORA HYDRO ELECTRIC CORPORATION LTD.</v>
          </cell>
          <cell r="C3450">
            <v>-320722</v>
          </cell>
        </row>
        <row r="3451">
          <cell r="A3451" t="str">
            <v>KINGSTON HYDRO CORPORATION</v>
          </cell>
          <cell r="B3451" t="str">
            <v>KINGSTON HYDRO CORPORATION</v>
          </cell>
          <cell r="C3451">
            <v>-78707</v>
          </cell>
        </row>
        <row r="3452">
          <cell r="A3452" t="str">
            <v>KITCHENER-WILMOT HYDRO INC.</v>
          </cell>
          <cell r="B3452" t="str">
            <v>KITCHENER-WILMOT HYDRO INC.</v>
          </cell>
          <cell r="C3452">
            <v>-25609027</v>
          </cell>
        </row>
        <row r="3453">
          <cell r="A3453" t="str">
            <v>LAKEFRONT UTILITIES INC.</v>
          </cell>
          <cell r="B3453" t="str">
            <v>LAKEFRONT UTILITIES INC.</v>
          </cell>
          <cell r="C3453">
            <v>-968096</v>
          </cell>
        </row>
        <row r="3454">
          <cell r="A3454" t="str">
            <v>LAKELAND POWER DISTRIBUTION LTD.</v>
          </cell>
          <cell r="B3454" t="str">
            <v>LAKELAND POWER DISTRIBUTION LTD.</v>
          </cell>
          <cell r="C3454">
            <v>-2512338</v>
          </cell>
        </row>
        <row r="3455">
          <cell r="A3455" t="str">
            <v>LONDON HYDRO INC.</v>
          </cell>
          <cell r="B3455" t="str">
            <v>LONDON HYDRO INC.</v>
          </cell>
          <cell r="C3455">
            <v>-15649522</v>
          </cell>
        </row>
        <row r="3456">
          <cell r="A3456" t="str">
            <v>MIDDLESEX POWER DISTRIBUTION CORPORATION</v>
          </cell>
          <cell r="B3456" t="str">
            <v>MIDDLESEX POWER DISTRIBUTION CORPORATION</v>
          </cell>
          <cell r="C3456">
            <v>-710348</v>
          </cell>
        </row>
        <row r="3457">
          <cell r="A3457" t="str">
            <v>MIDLAND POWER UTILITY CORPORATION</v>
          </cell>
          <cell r="B3457" t="str">
            <v>MIDLAND POWER UTILITY CORPORATION</v>
          </cell>
          <cell r="C3457">
            <v>-304812</v>
          </cell>
        </row>
        <row r="3458">
          <cell r="A3458" t="str">
            <v>MILTON HYDRO DISTRIBUTION INC.</v>
          </cell>
          <cell r="B3458" t="str">
            <v>MILTON HYDRO DISTRIBUTION INC.</v>
          </cell>
          <cell r="C3458">
            <v>-24523745</v>
          </cell>
        </row>
        <row r="3459">
          <cell r="A3459" t="str">
            <v>NEWBURY POWER INC.</v>
          </cell>
          <cell r="B3459" t="str">
            <v>MIDDLESEX POWER DISTRIBUTION CORPORATION</v>
          </cell>
          <cell r="C3459">
            <v>0</v>
          </cell>
        </row>
        <row r="3460">
          <cell r="A3460" t="str">
            <v>NEWMARKET HYDRO LTD.</v>
          </cell>
          <cell r="B3460" t="str">
            <v>NEWMARKET-TAY POWER DISTRIBUTION LTD.</v>
          </cell>
          <cell r="C3460">
            <v>-12548042</v>
          </cell>
        </row>
        <row r="3461">
          <cell r="A3461" t="str">
            <v>NIAGARA FALLS HYDRO INC.</v>
          </cell>
          <cell r="B3461" t="str">
            <v>NIAGARA PENINSULA ENERGY INC.</v>
          </cell>
          <cell r="C3461">
            <v>-6026838</v>
          </cell>
        </row>
        <row r="3462">
          <cell r="A3462" t="str">
            <v>NIAGARA-ON-THE-LAKE HYDRO INC.</v>
          </cell>
          <cell r="B3462" t="str">
            <v>NIAGARA-ON-THE-LAKE HYDRO INC.</v>
          </cell>
          <cell r="C3462">
            <v>-4522868</v>
          </cell>
        </row>
        <row r="3463">
          <cell r="A3463" t="str">
            <v>NORFOLK POWER DISTRIBUTION INC.</v>
          </cell>
          <cell r="B3463" t="str">
            <v>NORFOLK POWER DISTRIBUTION INC.</v>
          </cell>
          <cell r="C3463">
            <v>-5796930</v>
          </cell>
        </row>
        <row r="3464">
          <cell r="A3464" t="str">
            <v>NORTH BAY HYDRO DISTRIBUTION LIMITED</v>
          </cell>
          <cell r="B3464" t="str">
            <v>NORTH BAY HYDRO DISTRIBUTION LIMITED</v>
          </cell>
          <cell r="C3464">
            <v>-2808890</v>
          </cell>
        </row>
        <row r="3465">
          <cell r="A3465" t="str">
            <v>NORTHERN ONTARIO WIRES INC.</v>
          </cell>
          <cell r="B3465" t="str">
            <v>NORTHERN ONTARIO WIRES INC.</v>
          </cell>
          <cell r="C3465">
            <v>0</v>
          </cell>
        </row>
        <row r="3466">
          <cell r="A3466" t="str">
            <v>OAKVILLE HYDRO ELECTRICITY DISTRIBUTION INC.</v>
          </cell>
          <cell r="B3466" t="str">
            <v>OAKVILLE HYDRO ELECTRICITY DISTRIBUTION INC.</v>
          </cell>
          <cell r="C3466">
            <v>-19105953</v>
          </cell>
        </row>
        <row r="3467">
          <cell r="A3467" t="str">
            <v>ORANGEVILLE HYDRO LIMITED</v>
          </cell>
          <cell r="B3467" t="str">
            <v>ORANGEVILLE HYDRO LIMITED</v>
          </cell>
          <cell r="C3467">
            <v>-2297310</v>
          </cell>
        </row>
        <row r="3468">
          <cell r="A3468" t="str">
            <v>ORILLIA POWER DISTRIBUTION CORPORATION</v>
          </cell>
          <cell r="B3468" t="str">
            <v>ORILLIA POWER DISTRIBUTION CORPORATION</v>
          </cell>
          <cell r="C3468">
            <v>-371388</v>
          </cell>
        </row>
        <row r="3469">
          <cell r="A3469" t="str">
            <v>OSHAWA PUC NETWORKS INC.</v>
          </cell>
          <cell r="B3469" t="str">
            <v>OSHAWA PUC NETWORKS INC.</v>
          </cell>
          <cell r="C3469">
            <v>-19425220</v>
          </cell>
        </row>
        <row r="3470">
          <cell r="A3470" t="str">
            <v>OTTAWA RIVER POWER CORPORATION</v>
          </cell>
          <cell r="B3470" t="str">
            <v>OTTAWA RIVER POWER CORPORATION</v>
          </cell>
          <cell r="C3470">
            <v>-802025</v>
          </cell>
        </row>
        <row r="3471">
          <cell r="A3471" t="str">
            <v>PARRY SOUND POWER CORPORATION</v>
          </cell>
          <cell r="B3471" t="str">
            <v>PARRY SOUND POWER CORPORATION</v>
          </cell>
          <cell r="C3471">
            <v>-401903</v>
          </cell>
        </row>
        <row r="3472">
          <cell r="A3472" t="str">
            <v>PENINSULA WEST UTILITIES LIMITED</v>
          </cell>
          <cell r="B3472" t="str">
            <v>NIAGARA PENINSULA ENERGY INC.</v>
          </cell>
          <cell r="C3472">
            <v>-5699818</v>
          </cell>
        </row>
        <row r="3473">
          <cell r="A3473" t="str">
            <v>PETERBOROUGH DISTRIBUTION INCORPORATED</v>
          </cell>
          <cell r="B3473" t="str">
            <v>PETERBOROUGH DISTRIBUTION INCORPORATED</v>
          </cell>
          <cell r="C3473">
            <v>0</v>
          </cell>
        </row>
        <row r="3474">
          <cell r="A3474" t="str">
            <v>PORT COLBORNE HYDRO INC.</v>
          </cell>
          <cell r="B3474" t="str">
            <v>CANADIAN NIAGARA POWER INC.</v>
          </cell>
          <cell r="C3474">
            <v>-240722</v>
          </cell>
        </row>
        <row r="3475">
          <cell r="A3475" t="str">
            <v>POWERSTREAM INC.</v>
          </cell>
          <cell r="B3475" t="str">
            <v>POWERSTREAM INC.</v>
          </cell>
          <cell r="C3475">
            <v>-149032561</v>
          </cell>
        </row>
        <row r="3476">
          <cell r="A3476" t="str">
            <v>PUC DISTRIBUTION INC.</v>
          </cell>
          <cell r="B3476" t="str">
            <v>PUC DISTRIBUTION INC.</v>
          </cell>
          <cell r="C3476">
            <v>-1962050</v>
          </cell>
        </row>
        <row r="3477">
          <cell r="A3477" t="str">
            <v>RENFREW HYDRO INC.</v>
          </cell>
          <cell r="B3477" t="str">
            <v>RENFREW HYDRO INC.</v>
          </cell>
          <cell r="C3477">
            <v>0</v>
          </cell>
        </row>
        <row r="3478">
          <cell r="A3478" t="str">
            <v>RIDEAU ST. LAWRENCE DISTRIBUTION INC.</v>
          </cell>
          <cell r="B3478" t="str">
            <v>RIDEAU ST. LAWRENCE DISTRIBUTION INC.</v>
          </cell>
          <cell r="C3478">
            <v>-244871</v>
          </cell>
        </row>
        <row r="3479">
          <cell r="A3479" t="str">
            <v>SIOUX LOOKOUT HYDRO INC.</v>
          </cell>
          <cell r="B3479" t="str">
            <v>SIOUX LOOKOUT HYDRO INC.</v>
          </cell>
          <cell r="C3479">
            <v>-474387</v>
          </cell>
        </row>
        <row r="3480">
          <cell r="A3480" t="str">
            <v>ST. THOMAS ENERGY INC.</v>
          </cell>
          <cell r="B3480" t="str">
            <v>ST. THOMAS ENERGY INC.</v>
          </cell>
          <cell r="C3480">
            <v>-4175371</v>
          </cell>
        </row>
        <row r="3481">
          <cell r="A3481" t="str">
            <v>TAY HYDRO ELECTRIC DISTRIBUTION COMPANY INC.</v>
          </cell>
          <cell r="B3481" t="str">
            <v>NEWMARKET-TAY POWER DISTRIBUTION LTD.</v>
          </cell>
          <cell r="C3481">
            <v>-297502</v>
          </cell>
        </row>
        <row r="3482">
          <cell r="A3482" t="str">
            <v>TERRACE BAY SUPERIOR WIRES INC.</v>
          </cell>
          <cell r="B3482" t="str">
            <v>HYDRO ONE NETWORKS INC.</v>
          </cell>
          <cell r="C3482">
            <v>-69888</v>
          </cell>
        </row>
        <row r="3483">
          <cell r="A3483" t="str">
            <v>THUNDER BAY HYDRO ELECTRICITY DISTRIBUTION INC.</v>
          </cell>
          <cell r="B3483" t="str">
            <v>THUNDER BAY HYDRO ELECTRICITY DISTRIBUTION INC.</v>
          </cell>
          <cell r="C3483">
            <v>-5727950</v>
          </cell>
        </row>
        <row r="3484">
          <cell r="A3484" t="str">
            <v>TILLSONBURG HYDRO INC.</v>
          </cell>
          <cell r="B3484" t="str">
            <v>TILLSONBURG HYDRO INC.</v>
          </cell>
          <cell r="C3484">
            <v>-1520515</v>
          </cell>
        </row>
        <row r="3485">
          <cell r="A3485" t="str">
            <v>TORONTO HYDRO-ELECTRIC SYSTEM LIMITED</v>
          </cell>
          <cell r="B3485" t="str">
            <v>TORONTO HYDRO-ELECTRIC SYSTEM LIMITED</v>
          </cell>
          <cell r="C3485">
            <v>-172013390</v>
          </cell>
        </row>
        <row r="3486">
          <cell r="A3486" t="str">
            <v>VERIDIAN CONNECTIONS INC.</v>
          </cell>
          <cell r="B3486" t="str">
            <v>VERIDIAN CONNECTIONS INC.</v>
          </cell>
          <cell r="C3486">
            <v>-29385414</v>
          </cell>
        </row>
        <row r="3487">
          <cell r="A3487" t="str">
            <v>WASAGA DISTRIBUTION INC.</v>
          </cell>
          <cell r="B3487" t="str">
            <v>WASAGA DISTRIBUTION INC.</v>
          </cell>
          <cell r="C3487">
            <v>-1364416</v>
          </cell>
        </row>
        <row r="3488">
          <cell r="A3488" t="str">
            <v>WATERLOO NORTH HYDRO INC.</v>
          </cell>
          <cell r="B3488" t="str">
            <v>WATERLOO NORTH HYDRO INC.</v>
          </cell>
          <cell r="C3488">
            <v>-17014606</v>
          </cell>
        </row>
        <row r="3489">
          <cell r="A3489" t="str">
            <v>WELLAND HYDRO-ELECTRIC SYSTEM CORP.</v>
          </cell>
          <cell r="B3489" t="str">
            <v>WELLAND HYDRO-ELECTRIC SYSTEM CORP.</v>
          </cell>
          <cell r="C3489">
            <v>-631962</v>
          </cell>
        </row>
        <row r="3490">
          <cell r="A3490" t="str">
            <v>WELLINGTON NORTH POWER INC.</v>
          </cell>
          <cell r="B3490" t="str">
            <v>WELLINGTON NORTH POWER INC.</v>
          </cell>
          <cell r="C3490">
            <v>-200072</v>
          </cell>
        </row>
        <row r="3491">
          <cell r="A3491" t="str">
            <v>WEST COAST HURON ENERGY INC.</v>
          </cell>
          <cell r="B3491" t="str">
            <v>WEST COAST HURON ENERGY INC.</v>
          </cell>
          <cell r="C3491">
            <v>-166135</v>
          </cell>
        </row>
        <row r="3492">
          <cell r="A3492" t="str">
            <v>WEST NIPISSING ENERGY SERVICES LTD.</v>
          </cell>
          <cell r="B3492" t="str">
            <v>GREATER SUDBURY HYDRO INC.</v>
          </cell>
          <cell r="C3492">
            <v>-90782</v>
          </cell>
        </row>
        <row r="3493">
          <cell r="A3493" t="str">
            <v>WEST PERTH POWER INC.</v>
          </cell>
          <cell r="B3493" t="str">
            <v>ERIE THAMES POWERLINES CORPORATION</v>
          </cell>
          <cell r="C3493">
            <v>-232979</v>
          </cell>
        </row>
        <row r="3494">
          <cell r="A3494" t="str">
            <v>WESTARIO POWER INC.</v>
          </cell>
          <cell r="B3494" t="str">
            <v>WESTARIO POWER INC.</v>
          </cell>
          <cell r="C3494">
            <v>-4437179</v>
          </cell>
        </row>
        <row r="3495">
          <cell r="A3495" t="str">
            <v>WHITBY HYDRO ELECTRIC CORPORATION</v>
          </cell>
          <cell r="B3495" t="str">
            <v>WHITBY HYDRO ELECTRIC CORPORATION</v>
          </cell>
          <cell r="C3495">
            <v>-15884569</v>
          </cell>
        </row>
        <row r="3496">
          <cell r="A3496" t="str">
            <v>WOODSTOCK HYDRO SERVICES INC.</v>
          </cell>
          <cell r="B3496" t="str">
            <v>WOODSTOCK HYDRO SERVICES INC.</v>
          </cell>
          <cell r="C3496">
            <v>-1221567</v>
          </cell>
        </row>
        <row r="3501">
          <cell r="A3501" t="str">
            <v>ATIKOKAN HYDRO INC.</v>
          </cell>
          <cell r="B3501" t="str">
            <v>ATIKOKAN HYDRO INC.</v>
          </cell>
          <cell r="C3501">
            <v>0</v>
          </cell>
        </row>
        <row r="3502">
          <cell r="A3502" t="str">
            <v>ATTAWAPISKAT POWER CORPORATION</v>
          </cell>
          <cell r="B3502" t="str">
            <v>ATTAWAPISKAT POWER CORPORATION</v>
          </cell>
          <cell r="C3502">
            <v>-511790</v>
          </cell>
        </row>
        <row r="3503">
          <cell r="A3503" t="str">
            <v>BARRIE HYDRO DISTRIBUTION INC.</v>
          </cell>
          <cell r="B3503" t="str">
            <v>POWERSTREAM INC.</v>
          </cell>
          <cell r="C3503">
            <v>-21867467</v>
          </cell>
        </row>
        <row r="3504">
          <cell r="A3504" t="str">
            <v>BLUEWATER POWER DISTRIBUTION CORPORATION</v>
          </cell>
          <cell r="B3504" t="str">
            <v>BLUEWATER POWER DISTRIBUTION CORPORATION</v>
          </cell>
          <cell r="C3504">
            <v>-3056088</v>
          </cell>
        </row>
        <row r="3505">
          <cell r="A3505" t="str">
            <v>BRANT COUNTY POWER INC.</v>
          </cell>
          <cell r="B3505" t="str">
            <v>BRANT COUNTY POWER INC.</v>
          </cell>
          <cell r="C3505">
            <v>-1699499</v>
          </cell>
        </row>
        <row r="3506">
          <cell r="A3506" t="str">
            <v>BRANTFORD POWER INC.</v>
          </cell>
          <cell r="B3506" t="str">
            <v>BRANTFORD POWER INC.</v>
          </cell>
          <cell r="C3506">
            <v>-2016598</v>
          </cell>
        </row>
        <row r="3507">
          <cell r="A3507" t="str">
            <v>BURLINGTON HYDRO INC.</v>
          </cell>
          <cell r="B3507" t="str">
            <v>BURLINGTON HYDRO INC.</v>
          </cell>
          <cell r="C3507">
            <v>-11447083</v>
          </cell>
        </row>
        <row r="3508">
          <cell r="A3508" t="str">
            <v>CAMBRIDGE AND NORTH DUMFRIES HYDRO INC.</v>
          </cell>
          <cell r="B3508" t="str">
            <v>CAMBRIDGE AND NORTH DUMFRIES HYDRO INC.</v>
          </cell>
          <cell r="C3508">
            <v>-10760943</v>
          </cell>
        </row>
        <row r="3509">
          <cell r="A3509" t="str">
            <v>CANADIAN NIAGARA POWER INC.</v>
          </cell>
          <cell r="B3509" t="str">
            <v>CANADIAN NIAGARA POWER INC.</v>
          </cell>
          <cell r="C3509">
            <v>-3480330</v>
          </cell>
        </row>
        <row r="3510">
          <cell r="A3510" t="str">
            <v>CENTRE WELLINGTON HYDRO LTD.</v>
          </cell>
          <cell r="B3510" t="str">
            <v>CENTRE WELLINGTON HYDRO LTD.</v>
          </cell>
          <cell r="C3510">
            <v>-960491</v>
          </cell>
        </row>
        <row r="3511">
          <cell r="A3511" t="str">
            <v>CHAPLEAU PUBLIC UTILITIES CORPORATION</v>
          </cell>
          <cell r="B3511" t="str">
            <v>CHAPLEAU PUBLIC UTILITIES CORPORATION</v>
          </cell>
          <cell r="C3511">
            <v>0</v>
          </cell>
        </row>
        <row r="3512">
          <cell r="A3512" t="str">
            <v>CLINTON POWER CORPORATION</v>
          </cell>
          <cell r="B3512" t="str">
            <v>ERIE THAMES POWERLINES CORPORATION</v>
          </cell>
          <cell r="C3512">
            <v>-3074</v>
          </cell>
        </row>
        <row r="3513">
          <cell r="A3513" t="str">
            <v>COLLUS POWER CORPORATION</v>
          </cell>
          <cell r="B3513" t="str">
            <v>COLLUS POWER CORPORATION</v>
          </cell>
          <cell r="C3513">
            <v>-6129230</v>
          </cell>
        </row>
        <row r="3514">
          <cell r="A3514" t="str">
            <v>COOPERATIVE HYDRO EMBRUN INC.</v>
          </cell>
          <cell r="B3514" t="str">
            <v>COOPERATIVE HYDRO EMBRUN INC.</v>
          </cell>
          <cell r="C3514">
            <v>-394640</v>
          </cell>
        </row>
        <row r="3515">
          <cell r="A3515" t="str">
            <v>E.L.K. ENERGY INC.</v>
          </cell>
          <cell r="B3515" t="str">
            <v>E.L.K. ENERGY INC.</v>
          </cell>
          <cell r="C3515">
            <v>-3319944</v>
          </cell>
        </row>
        <row r="3516">
          <cell r="A3516" t="str">
            <v>EASTERN ONTARIO POWER INC.</v>
          </cell>
          <cell r="B3516" t="str">
            <v>CANADIAN NIAGARA POWER INC.</v>
          </cell>
          <cell r="C3516">
            <v>-747312</v>
          </cell>
        </row>
        <row r="3517">
          <cell r="A3517" t="str">
            <v>ENERSOURCE HYDRO MISSISSAUGA INC.</v>
          </cell>
          <cell r="B3517" t="str">
            <v>ENERSOURCE HYDRO MISSISSAUGA INC.</v>
          </cell>
          <cell r="C3517">
            <v>-59510187</v>
          </cell>
        </row>
        <row r="3518">
          <cell r="A3518" t="str">
            <v>ENTEGRUS POWERLINES INC.</v>
          </cell>
          <cell r="B3518" t="str">
            <v>CHATHAM-KENT HYDRO INC.</v>
          </cell>
          <cell r="C3518">
            <v>-3551848</v>
          </cell>
        </row>
        <row r="3519">
          <cell r="A3519" t="str">
            <v>ENWIN UTILITIES LTD.</v>
          </cell>
          <cell r="B3519" t="str">
            <v>ENWIN UTILITIES LTD.</v>
          </cell>
          <cell r="C3519">
            <v>-10046195</v>
          </cell>
        </row>
        <row r="3520">
          <cell r="A3520" t="str">
            <v>ERIE THAMES POWERLINES CORPORATION</v>
          </cell>
          <cell r="B3520" t="str">
            <v>ERIE THAMES POWERLINES CORPORATION</v>
          </cell>
          <cell r="C3520">
            <v>-1697325</v>
          </cell>
        </row>
        <row r="3521">
          <cell r="A3521" t="str">
            <v>ESPANOLA REGIONAL HYDRO DISTRIBUTION CORPORATION</v>
          </cell>
          <cell r="B3521" t="str">
            <v>ESPANOLA REGIONAL HYDRO DISTRIBUTION CORPORATION</v>
          </cell>
          <cell r="C3521">
            <v>-162225</v>
          </cell>
        </row>
        <row r="3522">
          <cell r="A3522" t="str">
            <v>ESSEX POWERLINES CORPORATION</v>
          </cell>
          <cell r="B3522" t="str">
            <v>ESSEX POWERLINES CORPORATION</v>
          </cell>
          <cell r="C3522">
            <v>-6928269</v>
          </cell>
        </row>
        <row r="3523">
          <cell r="A3523" t="str">
            <v>FESTIVAL HYDRO INC.</v>
          </cell>
          <cell r="B3523" t="str">
            <v>FESTIVAL HYDRO INC.</v>
          </cell>
          <cell r="C3523">
            <v>-3166416</v>
          </cell>
        </row>
        <row r="3524">
          <cell r="A3524" t="str">
            <v>FORT ALBANY POWER CORPORATION</v>
          </cell>
          <cell r="B3524" t="str">
            <v>FORT ALBANY POWER CORPORATION</v>
          </cell>
          <cell r="C3524">
            <v>-21725</v>
          </cell>
        </row>
        <row r="3525">
          <cell r="A3525" t="str">
            <v>FORT FRANCES POWER CORPORATION</v>
          </cell>
          <cell r="B3525" t="str">
            <v>FORT FRANCES POWER CORPORATION</v>
          </cell>
          <cell r="C3525">
            <v>0</v>
          </cell>
        </row>
        <row r="3526">
          <cell r="A3526" t="str">
            <v>GRAND VALLEY ENERGY INC.</v>
          </cell>
          <cell r="B3526" t="str">
            <v>ORANGEVILLE HYDRO LIMITED</v>
          </cell>
          <cell r="C3526">
            <v>0</v>
          </cell>
        </row>
        <row r="3527">
          <cell r="A3527" t="str">
            <v>GREAT LAKES POWER LIMITED</v>
          </cell>
          <cell r="B3527" t="str">
            <v>GREAT LAKES POWER LIMITED</v>
          </cell>
          <cell r="C3527">
            <v>0</v>
          </cell>
        </row>
        <row r="3528">
          <cell r="A3528" t="str">
            <v>GREATER SUDBURY HYDRO INC.</v>
          </cell>
          <cell r="B3528" t="str">
            <v>GREATER SUDBURY HYDRO INC.</v>
          </cell>
          <cell r="C3528">
            <v>-8077147</v>
          </cell>
        </row>
        <row r="3529">
          <cell r="A3529" t="str">
            <v>GRIMSBY POWER INCORPORATED</v>
          </cell>
          <cell r="B3529" t="str">
            <v>GRIMSBY POWER INCORPORATED</v>
          </cell>
          <cell r="C3529">
            <v>-3859433</v>
          </cell>
        </row>
        <row r="3530">
          <cell r="A3530" t="str">
            <v>GUELPH HYDRO ELECTRIC SYSTEMS INC.</v>
          </cell>
          <cell r="B3530" t="str">
            <v>GUELPH HYDRO ELECTRIC SYSTEMS INC.</v>
          </cell>
          <cell r="C3530">
            <v>-21926645</v>
          </cell>
        </row>
        <row r="3531">
          <cell r="A3531" t="str">
            <v>HALDIMAND COUNTY HYDRO INC.</v>
          </cell>
          <cell r="B3531" t="str">
            <v>HALDIMAND COUNTY HYDRO INC.</v>
          </cell>
          <cell r="C3531">
            <v>-2108118</v>
          </cell>
        </row>
        <row r="3532">
          <cell r="A3532" t="str">
            <v>HALTON HILLS HYDRO INC.</v>
          </cell>
          <cell r="B3532" t="str">
            <v>HALTON HILLS HYDRO INC.</v>
          </cell>
          <cell r="C3532">
            <v>-4317869</v>
          </cell>
        </row>
        <row r="3533">
          <cell r="A3533" t="str">
            <v>HEARST POWER DISTRIBUTION COMPANY LIMITED</v>
          </cell>
          <cell r="B3533" t="str">
            <v>HEARST POWER DISTRIBUTION COMPANY LIMITED</v>
          </cell>
          <cell r="C3533">
            <v>0</v>
          </cell>
        </row>
        <row r="3534">
          <cell r="A3534" t="str">
            <v>HORIZON UTILITIES CORPORATION</v>
          </cell>
          <cell r="B3534" t="str">
            <v>HORIZON UTILITIES CORPORATION</v>
          </cell>
          <cell r="C3534">
            <v>-13929032</v>
          </cell>
        </row>
        <row r="3535">
          <cell r="A3535" t="str">
            <v>HYDRO 2000 INC.</v>
          </cell>
          <cell r="B3535" t="str">
            <v>HYDRO 2000 INC.</v>
          </cell>
          <cell r="C3535">
            <v>-106600</v>
          </cell>
        </row>
        <row r="3536">
          <cell r="A3536" t="str">
            <v>HYDRO HAWKESBURY INC.</v>
          </cell>
          <cell r="B3536" t="str">
            <v>HYDRO HAWKESBURY INC.</v>
          </cell>
          <cell r="C3536">
            <v>0</v>
          </cell>
        </row>
        <row r="3537">
          <cell r="A3537" t="str">
            <v>HYDRO ONE BRAMPTON NETWORKS INC.</v>
          </cell>
          <cell r="B3537" t="str">
            <v>HYDRO ONE BRAMPTON NETWORKS INC.</v>
          </cell>
          <cell r="C3537">
            <v>-71500020</v>
          </cell>
        </row>
        <row r="3538">
          <cell r="A3538" t="str">
            <v>HYDRO ONE NETWORKS INC.</v>
          </cell>
          <cell r="B3538" t="str">
            <v>HYDRO ONE NETWORKS INC.</v>
          </cell>
          <cell r="C3538">
            <v>0</v>
          </cell>
        </row>
        <row r="3539">
          <cell r="A3539" t="str">
            <v>HYDRO ONE REMOTE COMMUNITIES INC.</v>
          </cell>
          <cell r="B3539" t="str">
            <v>HYDRO ONE REMOTE COMMUNITIES INC.</v>
          </cell>
          <cell r="C3539">
            <v>0</v>
          </cell>
        </row>
        <row r="3540">
          <cell r="A3540" t="str">
            <v>HYDRO OTTAWA LIMITED</v>
          </cell>
          <cell r="B3540" t="str">
            <v>HYDRO OTTAWA LIMITED</v>
          </cell>
          <cell r="C3540">
            <v>-115389771</v>
          </cell>
        </row>
        <row r="3541">
          <cell r="A3541" t="str">
            <v>INNISFIL HYDRO DISTRIBUTION SYSTEMS LIMITED</v>
          </cell>
          <cell r="B3541" t="str">
            <v>INNISFIL HYDRO DISTRIBUTION SYSTEMS LIMITED</v>
          </cell>
          <cell r="C3541">
            <v>-4314831</v>
          </cell>
        </row>
        <row r="3542">
          <cell r="A3542" t="str">
            <v>KENORA HYDRO ELECTRIC CORPORATION LTD.</v>
          </cell>
          <cell r="B3542" t="str">
            <v>KENORA HYDRO ELECTRIC CORPORATION LTD.</v>
          </cell>
          <cell r="C3542">
            <v>-376226</v>
          </cell>
        </row>
        <row r="3543">
          <cell r="A3543" t="str">
            <v>KINGSTON HYDRO CORPORATION</v>
          </cell>
          <cell r="B3543" t="str">
            <v>KINGSTON HYDRO CORPORATION</v>
          </cell>
          <cell r="C3543">
            <v>-203201</v>
          </cell>
        </row>
        <row r="3544">
          <cell r="A3544" t="str">
            <v>KITCHENER-WILMOT HYDRO INC.</v>
          </cell>
          <cell r="B3544" t="str">
            <v>KITCHENER-WILMOT HYDRO INC.</v>
          </cell>
          <cell r="C3544">
            <v>-30771382</v>
          </cell>
        </row>
        <row r="3545">
          <cell r="A3545" t="str">
            <v>LAKEFRONT UTILITIES INC.</v>
          </cell>
          <cell r="B3545" t="str">
            <v>LAKEFRONT UTILITIES INC.</v>
          </cell>
          <cell r="C3545">
            <v>-1229648</v>
          </cell>
        </row>
        <row r="3546">
          <cell r="A3546" t="str">
            <v>LAKELAND POWER DISTRIBUTION LTD.</v>
          </cell>
          <cell r="B3546" t="str">
            <v>LAKELAND POWER DISTRIBUTION LTD.</v>
          </cell>
          <cell r="C3546">
            <v>-3286585</v>
          </cell>
        </row>
        <row r="3547">
          <cell r="A3547" t="str">
            <v>LONDON HYDRO INC.</v>
          </cell>
          <cell r="B3547" t="str">
            <v>LONDON HYDRO INC.</v>
          </cell>
          <cell r="C3547">
            <v>-18974911</v>
          </cell>
        </row>
        <row r="3548">
          <cell r="A3548" t="str">
            <v>MIDDLESEX POWER DISTRIBUTION CORPORATION</v>
          </cell>
          <cell r="B3548" t="str">
            <v>MIDDLESEX POWER DISTRIBUTION CORPORATION</v>
          </cell>
          <cell r="C3548">
            <v>-756395</v>
          </cell>
        </row>
        <row r="3549">
          <cell r="A3549" t="str">
            <v>MIDLAND POWER UTILITY CORPORATION</v>
          </cell>
          <cell r="B3549" t="str">
            <v>MIDLAND POWER UTILITY CORPORATION</v>
          </cell>
          <cell r="C3549">
            <v>-523610</v>
          </cell>
        </row>
        <row r="3550">
          <cell r="A3550" t="str">
            <v>MILTON HYDRO DISTRIBUTION INC.</v>
          </cell>
          <cell r="B3550" t="str">
            <v>MILTON HYDRO DISTRIBUTION INC.</v>
          </cell>
          <cell r="C3550">
            <v>-25969118</v>
          </cell>
        </row>
        <row r="3551">
          <cell r="A3551" t="str">
            <v>NEWBURY POWER INC.</v>
          </cell>
          <cell r="B3551" t="str">
            <v>MIDDLESEX POWER DISTRIBUTION CORPORATION</v>
          </cell>
          <cell r="C3551">
            <v>0</v>
          </cell>
        </row>
        <row r="3552">
          <cell r="A3552" t="str">
            <v>NEWMARKET-TAY POWER DISTRIBUTION LTD.</v>
          </cell>
          <cell r="B3552" t="str">
            <v>NEWMARKET-TAY POWER DISTRIBUTION LTD.</v>
          </cell>
          <cell r="C3552">
            <v>-14266967</v>
          </cell>
        </row>
        <row r="3553">
          <cell r="A3553" t="str">
            <v>NIAGARA FALLS HYDRO INC.</v>
          </cell>
          <cell r="B3553" t="str">
            <v>NIAGARA PENINSULA ENERGY INC.</v>
          </cell>
          <cell r="C3553">
            <v>-6705964</v>
          </cell>
        </row>
        <row r="3554">
          <cell r="A3554" t="str">
            <v>NIAGARA-ON-THE-LAKE HYDRO INC.</v>
          </cell>
          <cell r="B3554" t="str">
            <v>NIAGARA-ON-THE-LAKE HYDRO INC.</v>
          </cell>
          <cell r="C3554">
            <v>-4827565</v>
          </cell>
        </row>
        <row r="3555">
          <cell r="A3555" t="str">
            <v>NORFOLK POWER DISTRIBUTION INC.</v>
          </cell>
          <cell r="B3555" t="str">
            <v>NORFOLK POWER DISTRIBUTION INC.</v>
          </cell>
          <cell r="C3555">
            <v>-6791146</v>
          </cell>
        </row>
        <row r="3556">
          <cell r="A3556" t="str">
            <v>NORTH BAY HYDRO DISTRIBUTION LIMITED</v>
          </cell>
          <cell r="B3556" t="str">
            <v>NORTH BAY HYDRO DISTRIBUTION LIMITED</v>
          </cell>
          <cell r="C3556">
            <v>-3815935</v>
          </cell>
        </row>
        <row r="3557">
          <cell r="A3557" t="str">
            <v>NORTHERN ONTARIO WIRES INC.</v>
          </cell>
          <cell r="B3557" t="str">
            <v>NORTHERN ONTARIO WIRES INC.</v>
          </cell>
          <cell r="C3557">
            <v>0</v>
          </cell>
        </row>
        <row r="3558">
          <cell r="A3558" t="str">
            <v>OAKVILLE HYDRO ELECTRICITY DISTRIBUTION INC.</v>
          </cell>
          <cell r="B3558" t="str">
            <v>OAKVILLE HYDRO ELECTRICITY DISTRIBUTION INC.</v>
          </cell>
          <cell r="C3558">
            <v>-22844591</v>
          </cell>
        </row>
        <row r="3559">
          <cell r="A3559" t="str">
            <v>ORANGEVILLE HYDRO LIMITED</v>
          </cell>
          <cell r="B3559" t="str">
            <v>ORANGEVILLE HYDRO LIMITED</v>
          </cell>
          <cell r="C3559">
            <v>-2832170</v>
          </cell>
        </row>
        <row r="3560">
          <cell r="A3560" t="str">
            <v>ORILLIA POWER DISTRIBUTION CORPORATION</v>
          </cell>
          <cell r="B3560" t="str">
            <v>ORILLIA POWER DISTRIBUTION CORPORATION</v>
          </cell>
          <cell r="C3560">
            <v>-371388</v>
          </cell>
        </row>
        <row r="3561">
          <cell r="A3561" t="str">
            <v>OSHAWA PUC NETWORKS INC.</v>
          </cell>
          <cell r="B3561" t="str">
            <v>OSHAWA PUC NETWORKS INC.</v>
          </cell>
          <cell r="C3561">
            <v>-21882907</v>
          </cell>
        </row>
        <row r="3562">
          <cell r="A3562" t="str">
            <v>OTTAWA RIVER POWER CORPORATION</v>
          </cell>
          <cell r="B3562" t="str">
            <v>OTTAWA RIVER POWER CORPORATION</v>
          </cell>
          <cell r="C3562">
            <v>-813516</v>
          </cell>
        </row>
        <row r="3563">
          <cell r="A3563" t="str">
            <v>PARRY SOUND POWER CORPORATION</v>
          </cell>
          <cell r="B3563" t="str">
            <v>PARRY SOUND POWER CORPORATION</v>
          </cell>
          <cell r="C3563">
            <v>-434181</v>
          </cell>
        </row>
        <row r="3564">
          <cell r="A3564" t="str">
            <v>PENINSULA WEST UTILITIES LIMITED</v>
          </cell>
          <cell r="B3564" t="str">
            <v>NIAGARA PENINSULA ENERGY INC.</v>
          </cell>
          <cell r="C3564">
            <v>-6703820</v>
          </cell>
        </row>
        <row r="3565">
          <cell r="A3565" t="str">
            <v>PETERBOROUGH DISTRIBUTION INCORPORATED</v>
          </cell>
          <cell r="B3565" t="str">
            <v>PETERBOROUGH DISTRIBUTION INCORPORATED</v>
          </cell>
          <cell r="C3565">
            <v>0</v>
          </cell>
        </row>
        <row r="3566">
          <cell r="A3566" t="str">
            <v>PORT COLBORNE HYDRO INC.</v>
          </cell>
          <cell r="B3566" t="str">
            <v>CANADIAN NIAGARA POWER INC.</v>
          </cell>
          <cell r="C3566">
            <v>-314763</v>
          </cell>
        </row>
        <row r="3567">
          <cell r="A3567" t="str">
            <v>POWERSTREAM INC.</v>
          </cell>
          <cell r="B3567" t="str">
            <v>POWERSTREAM INC.</v>
          </cell>
          <cell r="C3567">
            <v>-158559671</v>
          </cell>
        </row>
        <row r="3568">
          <cell r="A3568" t="str">
            <v>PUC DISTRIBUTION INC.</v>
          </cell>
          <cell r="B3568" t="str">
            <v>PUC DISTRIBUTION INC.</v>
          </cell>
          <cell r="C3568">
            <v>-2805264</v>
          </cell>
        </row>
        <row r="3569">
          <cell r="A3569" t="str">
            <v>RENFREW HYDRO INC.</v>
          </cell>
          <cell r="B3569" t="str">
            <v>RENFREW HYDRO INC.</v>
          </cell>
          <cell r="C3569">
            <v>0</v>
          </cell>
        </row>
        <row r="3570">
          <cell r="A3570" t="str">
            <v>RIDEAU ST. LAWRENCE DISTRIBUTION INC.</v>
          </cell>
          <cell r="B3570" t="str">
            <v>RIDEAU ST. LAWRENCE DISTRIBUTION INC.</v>
          </cell>
          <cell r="C3570">
            <v>-258722</v>
          </cell>
        </row>
        <row r="3571">
          <cell r="A3571" t="str">
            <v>SIOUX LOOKOUT HYDRO INC.</v>
          </cell>
          <cell r="B3571" t="str">
            <v>SIOUX LOOKOUT HYDRO INC.</v>
          </cell>
          <cell r="C3571">
            <v>-524528</v>
          </cell>
        </row>
        <row r="3572">
          <cell r="A3572" t="str">
            <v>ST. THOMAS ENERGY INC.</v>
          </cell>
          <cell r="B3572" t="str">
            <v>ST. THOMAS ENERGY INC.</v>
          </cell>
          <cell r="C3572">
            <v>-5533757</v>
          </cell>
        </row>
        <row r="3573">
          <cell r="A3573" t="str">
            <v>THUNDER BAY HYDRO ELECTRICITY DISTRIBUTION INC.</v>
          </cell>
          <cell r="B3573" t="str">
            <v>THUNDER BAY HYDRO ELECTRICITY DISTRIBUTION INC.</v>
          </cell>
          <cell r="C3573">
            <v>-6401324</v>
          </cell>
        </row>
        <row r="3574">
          <cell r="A3574" t="str">
            <v>TILLSONBURG HYDRO INC.</v>
          </cell>
          <cell r="B3574" t="str">
            <v>TILLSONBURG HYDRO INC.</v>
          </cell>
          <cell r="C3574">
            <v>-1658900</v>
          </cell>
        </row>
        <row r="3575">
          <cell r="A3575" t="str">
            <v>TORONTO HYDRO-ELECTRIC SYSTEM LIMITED</v>
          </cell>
          <cell r="B3575" t="str">
            <v>TORONTO HYDRO-ELECTRIC SYSTEM LIMITED</v>
          </cell>
          <cell r="C3575">
            <v>-201176588</v>
          </cell>
        </row>
        <row r="3576">
          <cell r="A3576" t="str">
            <v>VERIDIAN CONNECTIONS INC.</v>
          </cell>
          <cell r="B3576" t="str">
            <v>VERIDIAN CONNECTIONS INC.</v>
          </cell>
          <cell r="C3576">
            <v>-35198211</v>
          </cell>
        </row>
        <row r="3577">
          <cell r="A3577" t="str">
            <v>WASAGA DISTRIBUTION INC.</v>
          </cell>
          <cell r="B3577" t="str">
            <v>WASAGA DISTRIBUTION INC.</v>
          </cell>
          <cell r="C3577">
            <v>-1435422</v>
          </cell>
        </row>
        <row r="3578">
          <cell r="A3578" t="str">
            <v>WATERLOO NORTH HYDRO INC.</v>
          </cell>
          <cell r="B3578" t="str">
            <v>WATERLOO NORTH HYDRO INC.</v>
          </cell>
          <cell r="C3578">
            <v>-18696778</v>
          </cell>
        </row>
        <row r="3579">
          <cell r="A3579" t="str">
            <v>WELLAND HYDRO-ELECTRIC SYSTEM CORP.</v>
          </cell>
          <cell r="B3579" t="str">
            <v>WELLAND HYDRO-ELECTRIC SYSTEM CORP.</v>
          </cell>
          <cell r="C3579">
            <v>-1405492</v>
          </cell>
        </row>
        <row r="3580">
          <cell r="A3580" t="str">
            <v>WELLINGTON NORTH POWER INC.</v>
          </cell>
          <cell r="B3580" t="str">
            <v>WELLINGTON NORTH POWER INC.</v>
          </cell>
          <cell r="C3580">
            <v>-206210</v>
          </cell>
        </row>
        <row r="3581">
          <cell r="A3581" t="str">
            <v>WEST COAST HURON ENERGY INC.</v>
          </cell>
          <cell r="B3581" t="str">
            <v>WEST COAST HURON ENERGY INC.</v>
          </cell>
          <cell r="C3581">
            <v>-273090</v>
          </cell>
        </row>
        <row r="3582">
          <cell r="A3582" t="str">
            <v>WEST NIPISSING ENERGY SERVICES LTD.</v>
          </cell>
          <cell r="B3582" t="str">
            <v>GREATER SUDBURY HYDRO INC.</v>
          </cell>
          <cell r="C3582">
            <v>-123309</v>
          </cell>
        </row>
        <row r="3583">
          <cell r="A3583" t="str">
            <v>WEST PERTH POWER INC.</v>
          </cell>
          <cell r="B3583" t="str">
            <v>ERIE THAMES POWERLINES CORPORATION</v>
          </cell>
          <cell r="C3583">
            <v>-232979</v>
          </cell>
        </row>
        <row r="3584">
          <cell r="A3584" t="str">
            <v>WESTARIO POWER INC.</v>
          </cell>
          <cell r="B3584" t="str">
            <v>WESTARIO POWER INC.</v>
          </cell>
          <cell r="C3584">
            <v>-5114728</v>
          </cell>
        </row>
        <row r="3585">
          <cell r="A3585" t="str">
            <v>WHITBY HYDRO ELECTRIC CORPORATION</v>
          </cell>
          <cell r="B3585" t="str">
            <v>WHITBY HYDRO ELECTRIC CORPORATION</v>
          </cell>
          <cell r="C3585">
            <v>-17656006</v>
          </cell>
        </row>
        <row r="3586">
          <cell r="A3586" t="str">
            <v>WOODSTOCK HYDRO SERVICES INC.</v>
          </cell>
          <cell r="B3586" t="str">
            <v>WOODSTOCK HYDRO SERVICES INC.</v>
          </cell>
          <cell r="C3586">
            <v>-1457862</v>
          </cell>
        </row>
        <row r="3591">
          <cell r="A3591" t="str">
            <v>ATIKOKAN HYDRO INC.</v>
          </cell>
          <cell r="B3591" t="str">
            <v>ATIKOKAN HYDRO INC.</v>
          </cell>
          <cell r="C3591">
            <v>0</v>
          </cell>
        </row>
        <row r="3592">
          <cell r="A3592" t="str">
            <v>ATTAWAPISKAT POWER CORPORATION</v>
          </cell>
          <cell r="B3592" t="str">
            <v>ATTAWAPISKAT POWER CORPORATION</v>
          </cell>
          <cell r="C3592">
            <v>-891730</v>
          </cell>
        </row>
        <row r="3593">
          <cell r="A3593" t="str">
            <v>BARRIE HYDRO DISTRIBUTION INC.</v>
          </cell>
          <cell r="B3593" t="str">
            <v>POWERSTREAM INC.</v>
          </cell>
          <cell r="C3593">
            <v>-37009632</v>
          </cell>
        </row>
        <row r="3594">
          <cell r="A3594" t="str">
            <v>BLUEWATER POWER DISTRIBUTION CORPORATION</v>
          </cell>
          <cell r="B3594" t="str">
            <v>BLUEWATER POWER DISTRIBUTION CORPORATION</v>
          </cell>
          <cell r="C3594">
            <v>-3296161</v>
          </cell>
        </row>
        <row r="3595">
          <cell r="A3595" t="str">
            <v>BRANT COUNTY POWER INC.</v>
          </cell>
          <cell r="B3595" t="str">
            <v>BRANT COUNTY POWER INC.</v>
          </cell>
          <cell r="C3595">
            <v>-1790109</v>
          </cell>
        </row>
        <row r="3596">
          <cell r="A3596" t="str">
            <v>BRANTFORD POWER INC.</v>
          </cell>
          <cell r="B3596" t="str">
            <v>BRANTFORD POWER INC.</v>
          </cell>
          <cell r="C3596">
            <v>-2644169</v>
          </cell>
        </row>
        <row r="3597">
          <cell r="A3597" t="str">
            <v>BURLINGTON HYDRO INC.</v>
          </cell>
          <cell r="B3597" t="str">
            <v>BURLINGTON HYDRO INC.</v>
          </cell>
          <cell r="C3597">
            <v>-13092065</v>
          </cell>
        </row>
        <row r="3598">
          <cell r="A3598" t="str">
            <v>CAMBRIDGE AND NORTH DUMFRIES HYDRO INC.</v>
          </cell>
          <cell r="B3598" t="str">
            <v>CAMBRIDGE AND NORTH DUMFRIES HYDRO INC.</v>
          </cell>
          <cell r="C3598">
            <v>-11419225</v>
          </cell>
        </row>
        <row r="3599">
          <cell r="A3599" t="str">
            <v>CANADIAN NIAGARA POWER INC.</v>
          </cell>
          <cell r="B3599" t="str">
            <v>CANADIAN NIAGARA POWER INC.</v>
          </cell>
          <cell r="C3599">
            <v>-4193762</v>
          </cell>
        </row>
        <row r="3600">
          <cell r="A3600" t="str">
            <v>CENTRE WELLINGTON HYDRO LTD.</v>
          </cell>
          <cell r="B3600" t="str">
            <v>CENTRE WELLINGTON HYDRO LTD.</v>
          </cell>
          <cell r="C3600">
            <v>-1210534</v>
          </cell>
        </row>
        <row r="3601">
          <cell r="A3601" t="str">
            <v>CHAPLEAU PUBLIC UTILITIES CORPORATION</v>
          </cell>
          <cell r="B3601" t="str">
            <v>CHAPLEAU PUBLIC UTILITIES CORPORATION</v>
          </cell>
          <cell r="C3601">
            <v>0</v>
          </cell>
        </row>
        <row r="3602">
          <cell r="A3602" t="str">
            <v>COLLUS POWER CORPORATION</v>
          </cell>
          <cell r="B3602" t="str">
            <v>COLLUS POWER CORPORATION</v>
          </cell>
          <cell r="C3602">
            <v>-6738873</v>
          </cell>
        </row>
        <row r="3603">
          <cell r="A3603" t="str">
            <v>COOPERATIVE HYDRO EMBRUN INC.</v>
          </cell>
          <cell r="B3603" t="str">
            <v>COOPERATIVE HYDRO EMBRUN INC.</v>
          </cell>
          <cell r="C3603">
            <v>-486899</v>
          </cell>
        </row>
        <row r="3604">
          <cell r="A3604" t="str">
            <v>E.L.K. ENERGY INC.</v>
          </cell>
          <cell r="B3604" t="str">
            <v>E.L.K. ENERGY INC.</v>
          </cell>
          <cell r="C3604">
            <v>-3455631</v>
          </cell>
        </row>
        <row r="3605">
          <cell r="A3605" t="str">
            <v>EASTERN ONTARIO POWER INC.</v>
          </cell>
          <cell r="B3605" t="str">
            <v>CANADIAN NIAGARA POWER INC.</v>
          </cell>
          <cell r="C3605">
            <v>-1086190</v>
          </cell>
        </row>
        <row r="3606">
          <cell r="A3606" t="str">
            <v>ENERSOURCE HYDRO MISSISSAUGA INC.</v>
          </cell>
          <cell r="B3606" t="str">
            <v>ENERSOURCE HYDRO MISSISSAUGA INC.</v>
          </cell>
          <cell r="C3606">
            <v>-63456142</v>
          </cell>
        </row>
        <row r="3607">
          <cell r="A3607" t="str">
            <v>ENTEGRUS POWERLINES INC.</v>
          </cell>
          <cell r="B3607" t="str">
            <v>CHATHAM-KENT HYDRO INC.</v>
          </cell>
          <cell r="C3607">
            <v>-3886753</v>
          </cell>
        </row>
        <row r="3608">
          <cell r="A3608" t="str">
            <v>ENWIN UTILITIES LTD.</v>
          </cell>
          <cell r="B3608" t="str">
            <v>ENWIN UTILITIES LTD.</v>
          </cell>
          <cell r="C3608">
            <v>-11399979</v>
          </cell>
        </row>
        <row r="3609">
          <cell r="A3609" t="str">
            <v>ERIE THAMES POWERLINES CORPORATION</v>
          </cell>
          <cell r="B3609" t="str">
            <v>ERIE THAMES POWERLINES CORPORATION</v>
          </cell>
          <cell r="C3609">
            <v>-2720547</v>
          </cell>
        </row>
        <row r="3610">
          <cell r="A3610" t="str">
            <v>ESPANOLA REGIONAL HYDRO DISTRIBUTION CORPORATION</v>
          </cell>
          <cell r="B3610" t="str">
            <v>ESPANOLA REGIONAL HYDRO DISTRIBUTION CORPORATION</v>
          </cell>
          <cell r="C3610">
            <v>-177095</v>
          </cell>
        </row>
        <row r="3611">
          <cell r="A3611" t="str">
            <v>ESSEX POWERLINES CORPORATION</v>
          </cell>
          <cell r="B3611" t="str">
            <v>ESSEX POWERLINES CORPORATION</v>
          </cell>
          <cell r="C3611">
            <v>-7942366</v>
          </cell>
        </row>
        <row r="3612">
          <cell r="A3612" t="str">
            <v>FESTIVAL HYDRO INC.</v>
          </cell>
          <cell r="B3612" t="str">
            <v>FESTIVAL HYDRO INC.</v>
          </cell>
          <cell r="C3612">
            <v>-3578326</v>
          </cell>
        </row>
        <row r="3613">
          <cell r="A3613" t="str">
            <v>FORT FRANCES POWER CORPORATION</v>
          </cell>
          <cell r="B3613" t="str">
            <v>FORT FRANCES POWER CORPORATION</v>
          </cell>
          <cell r="C3613">
            <v>0</v>
          </cell>
        </row>
        <row r="3614">
          <cell r="A3614" t="str">
            <v>GRAND VALLEY ENERGY INC.</v>
          </cell>
          <cell r="B3614" t="str">
            <v>ORANGEVILLE HYDRO LIMITED</v>
          </cell>
          <cell r="C3614">
            <v>0</v>
          </cell>
        </row>
        <row r="3615">
          <cell r="A3615" t="str">
            <v>GREAT LAKES POWER LIMITED</v>
          </cell>
          <cell r="B3615" t="str">
            <v>GREAT LAKES POWER LIMITED</v>
          </cell>
          <cell r="C3615">
            <v>0</v>
          </cell>
        </row>
        <row r="3616">
          <cell r="A3616" t="str">
            <v>GREATER SUDBURY HYDRO INC.</v>
          </cell>
          <cell r="B3616" t="str">
            <v>GREATER SUDBURY HYDRO INC.</v>
          </cell>
          <cell r="C3616">
            <v>-11463452</v>
          </cell>
        </row>
        <row r="3617">
          <cell r="A3617" t="str">
            <v>GRIMSBY POWER INCORPORATED</v>
          </cell>
          <cell r="B3617" t="str">
            <v>GRIMSBY POWER INCORPORATED</v>
          </cell>
          <cell r="C3617">
            <v>-4022043</v>
          </cell>
        </row>
        <row r="3618">
          <cell r="A3618" t="str">
            <v>GUELPH HYDRO ELECTRIC SYSTEMS INC.</v>
          </cell>
          <cell r="B3618" t="str">
            <v>GUELPH HYDRO ELECTRIC SYSTEMS INC.</v>
          </cell>
          <cell r="C3618">
            <v>-27458350</v>
          </cell>
        </row>
        <row r="3619">
          <cell r="A3619" t="str">
            <v>HALDIMAND COUNTY HYDRO INC.</v>
          </cell>
          <cell r="B3619" t="str">
            <v>HALDIMAND COUNTY HYDRO INC.</v>
          </cell>
          <cell r="C3619">
            <v>-2249223</v>
          </cell>
        </row>
        <row r="3620">
          <cell r="A3620" t="str">
            <v>HALTON HILLS HYDRO INC.</v>
          </cell>
          <cell r="B3620" t="str">
            <v>HALTON HILLS HYDRO INC.</v>
          </cell>
          <cell r="C3620">
            <v>-4666684</v>
          </cell>
        </row>
        <row r="3621">
          <cell r="A3621" t="str">
            <v>HEARST POWER DISTRIBUTION COMPANY LIMITED</v>
          </cell>
          <cell r="B3621" t="str">
            <v>HEARST POWER DISTRIBUTION COMPANY LIMITED</v>
          </cell>
          <cell r="C3621">
            <v>0</v>
          </cell>
        </row>
        <row r="3622">
          <cell r="A3622" t="str">
            <v>HORIZON UTILITIES CORPORATION</v>
          </cell>
          <cell r="B3622" t="str">
            <v>HORIZON UTILITIES CORPORATION</v>
          </cell>
          <cell r="C3622">
            <v>-17837619</v>
          </cell>
        </row>
        <row r="3623">
          <cell r="A3623" t="str">
            <v>HYDRO 2000 INC.</v>
          </cell>
          <cell r="B3623" t="str">
            <v>HYDRO 2000 INC.</v>
          </cell>
          <cell r="C3623">
            <v>-110995</v>
          </cell>
        </row>
        <row r="3624">
          <cell r="A3624" t="str">
            <v>HYDRO HAWKESBURY INC.</v>
          </cell>
          <cell r="B3624" t="str">
            <v>HYDRO HAWKESBURY INC.</v>
          </cell>
          <cell r="C3624">
            <v>-54774</v>
          </cell>
        </row>
        <row r="3625">
          <cell r="A3625" t="str">
            <v>HYDRO ONE BRAMPTON NETWORKS INC.</v>
          </cell>
          <cell r="B3625" t="str">
            <v>HYDRO ONE BRAMPTON NETWORKS INC.</v>
          </cell>
          <cell r="C3625">
            <v>-87582820</v>
          </cell>
        </row>
        <row r="3626">
          <cell r="A3626" t="str">
            <v>HYDRO ONE NETWORKS INC.</v>
          </cell>
          <cell r="B3626" t="str">
            <v>HYDRO ONE NETWORKS INC.</v>
          </cell>
          <cell r="C3626">
            <v>0</v>
          </cell>
        </row>
        <row r="3627">
          <cell r="A3627" t="str">
            <v>HYDRO ONE REMOTE COMMUNITIES INC.</v>
          </cell>
          <cell r="B3627" t="str">
            <v>HYDRO ONE REMOTE COMMUNITIES INC.</v>
          </cell>
          <cell r="C3627">
            <v>0</v>
          </cell>
        </row>
        <row r="3628">
          <cell r="A3628" t="str">
            <v>HYDRO OTTAWA LIMITED</v>
          </cell>
          <cell r="B3628" t="str">
            <v>HYDRO OTTAWA LIMITED</v>
          </cell>
          <cell r="C3628">
            <v>-130908140</v>
          </cell>
        </row>
        <row r="3629">
          <cell r="A3629" t="str">
            <v>INNISFIL HYDRO DISTRIBUTION SYSTEMS LIMITED</v>
          </cell>
          <cell r="B3629" t="str">
            <v>INNISFIL HYDRO DISTRIBUTION SYSTEMS LIMITED</v>
          </cell>
          <cell r="C3629">
            <v>-4566109</v>
          </cell>
        </row>
        <row r="3630">
          <cell r="A3630" t="str">
            <v>KENORA HYDRO ELECTRIC CORPORATION LTD.</v>
          </cell>
          <cell r="B3630" t="str">
            <v>KENORA HYDRO ELECTRIC CORPORATION LTD.</v>
          </cell>
          <cell r="C3630">
            <v>-400422</v>
          </cell>
        </row>
        <row r="3631">
          <cell r="A3631" t="str">
            <v>KINGSTON HYDRO CORPORATION</v>
          </cell>
          <cell r="B3631" t="str">
            <v>KINGSTON HYDRO CORPORATION</v>
          </cell>
          <cell r="C3631">
            <v>-502032</v>
          </cell>
        </row>
        <row r="3632">
          <cell r="A3632" t="str">
            <v>KITCHENER-WILMOT HYDRO INC.</v>
          </cell>
          <cell r="B3632" t="str">
            <v>KITCHENER-WILMOT HYDRO INC.</v>
          </cell>
          <cell r="C3632">
            <v>-35269965</v>
          </cell>
        </row>
        <row r="3633">
          <cell r="A3633" t="str">
            <v>LAKEFRONT UTILITIES INC.</v>
          </cell>
          <cell r="B3633" t="str">
            <v>LAKEFRONT UTILITIES INC.</v>
          </cell>
          <cell r="C3633">
            <v>-1501383</v>
          </cell>
        </row>
        <row r="3634">
          <cell r="A3634" t="str">
            <v>LAKELAND POWER DISTRIBUTION LTD.</v>
          </cell>
          <cell r="B3634" t="str">
            <v>LAKELAND POWER DISTRIBUTION LTD.</v>
          </cell>
          <cell r="C3634">
            <v>-3765651</v>
          </cell>
        </row>
        <row r="3635">
          <cell r="A3635" t="str">
            <v>LONDON HYDRO INC.</v>
          </cell>
          <cell r="B3635" t="str">
            <v>LONDON HYDRO INC.</v>
          </cell>
          <cell r="C3635">
            <v>-22453005</v>
          </cell>
        </row>
        <row r="3636">
          <cell r="A3636" t="str">
            <v>MIDDLESEX POWER DISTRIBUTION CORPORATION</v>
          </cell>
          <cell r="B3636" t="str">
            <v>MIDDLESEX POWER DISTRIBUTION CORPORATION</v>
          </cell>
          <cell r="C3636">
            <v>-838745</v>
          </cell>
        </row>
        <row r="3637">
          <cell r="A3637" t="str">
            <v>MIDLAND POWER UTILITY CORPORATION</v>
          </cell>
          <cell r="B3637" t="str">
            <v>MIDLAND POWER UTILITY CORPORATION</v>
          </cell>
          <cell r="C3637">
            <v>-784980</v>
          </cell>
        </row>
        <row r="3638">
          <cell r="A3638" t="str">
            <v>MILTON HYDRO DISTRIBUTION INC.</v>
          </cell>
          <cell r="B3638" t="str">
            <v>MILTON HYDRO DISTRIBUTION INC.</v>
          </cell>
          <cell r="C3638">
            <v>-31780091</v>
          </cell>
        </row>
        <row r="3639">
          <cell r="A3639" t="str">
            <v>NEWMARKET-TAY POWER DISTRIBUTION LTD.</v>
          </cell>
          <cell r="B3639" t="str">
            <v>NEWMARKET-TAY POWER DISTRIBUTION LTD.</v>
          </cell>
          <cell r="C3639">
            <v>-15837221</v>
          </cell>
        </row>
        <row r="3640">
          <cell r="A3640" t="str">
            <v>NIAGARA PENINSULA ENERGY INC.</v>
          </cell>
          <cell r="B3640" t="str">
            <v>NIAGARA PENINSULA ENERGY INC.</v>
          </cell>
          <cell r="C3640">
            <v>-15122688</v>
          </cell>
        </row>
        <row r="3641">
          <cell r="A3641" t="str">
            <v>NIAGARA-ON-THE-LAKE HYDRO INC.</v>
          </cell>
          <cell r="B3641" t="str">
            <v>NIAGARA-ON-THE-LAKE HYDRO INC.</v>
          </cell>
          <cell r="C3641">
            <v>-5038608</v>
          </cell>
        </row>
        <row r="3642">
          <cell r="A3642" t="str">
            <v>NORFOLK POWER DISTRIBUTION INC.</v>
          </cell>
          <cell r="B3642" t="str">
            <v>NORFOLK POWER DISTRIBUTION INC.</v>
          </cell>
          <cell r="C3642">
            <v>-7122607</v>
          </cell>
        </row>
        <row r="3643">
          <cell r="A3643" t="str">
            <v>NORTH BAY HYDRO DISTRIBUTION LIMITED</v>
          </cell>
          <cell r="B3643" t="str">
            <v>NORTH BAY HYDRO DISTRIBUTION LIMITED</v>
          </cell>
          <cell r="C3643">
            <v>-5267808</v>
          </cell>
        </row>
        <row r="3644">
          <cell r="A3644" t="str">
            <v>NORTHERN ONTARIO WIRES INC.</v>
          </cell>
          <cell r="B3644" t="str">
            <v>NORTHERN ONTARIO WIRES INC.</v>
          </cell>
          <cell r="C3644">
            <v>0</v>
          </cell>
        </row>
        <row r="3645">
          <cell r="A3645" t="str">
            <v>OAKVILLE HYDRO ELECTRICITY DISTRIBUTION INC.</v>
          </cell>
          <cell r="B3645" t="str">
            <v>OAKVILLE HYDRO ELECTRICITY DISTRIBUTION INC.</v>
          </cell>
          <cell r="C3645">
            <v>-26528944</v>
          </cell>
        </row>
        <row r="3646">
          <cell r="A3646" t="str">
            <v>ORANGEVILLE HYDRO LIMITED</v>
          </cell>
          <cell r="B3646" t="str">
            <v>ORANGEVILLE HYDRO LIMITED</v>
          </cell>
          <cell r="C3646">
            <v>-3086415</v>
          </cell>
        </row>
        <row r="3647">
          <cell r="A3647" t="str">
            <v>ORILLIA POWER DISTRIBUTION CORPORATION</v>
          </cell>
          <cell r="B3647" t="str">
            <v>ORILLIA POWER DISTRIBUTION CORPORATION</v>
          </cell>
          <cell r="C3647">
            <v>-371388</v>
          </cell>
        </row>
        <row r="3648">
          <cell r="A3648" t="str">
            <v>OSHAWA PUC NETWORKS INC.</v>
          </cell>
          <cell r="B3648" t="str">
            <v>OSHAWA PUC NETWORKS INC.</v>
          </cell>
          <cell r="C3648">
            <v>-25016471</v>
          </cell>
        </row>
        <row r="3649">
          <cell r="A3649" t="str">
            <v>OTTAWA RIVER POWER CORPORATION</v>
          </cell>
          <cell r="B3649" t="str">
            <v>OTTAWA RIVER POWER CORPORATION</v>
          </cell>
          <cell r="C3649">
            <v>-963537</v>
          </cell>
        </row>
        <row r="3650">
          <cell r="A3650" t="str">
            <v>PARRY SOUND POWER CORPORATION</v>
          </cell>
          <cell r="B3650" t="str">
            <v>PARRY SOUND POWER CORPORATION</v>
          </cell>
          <cell r="C3650">
            <v>-792085</v>
          </cell>
        </row>
        <row r="3651">
          <cell r="A3651" t="str">
            <v>PETERBOROUGH DISTRIBUTION INCORPORATED</v>
          </cell>
          <cell r="B3651" t="str">
            <v>PETERBOROUGH DISTRIBUTION INCORPORATED</v>
          </cell>
          <cell r="C3651">
            <v>-8184401</v>
          </cell>
        </row>
        <row r="3652">
          <cell r="A3652" t="str">
            <v>PORT COLBORNE HYDRO INC.</v>
          </cell>
          <cell r="B3652" t="str">
            <v>CANADIAN NIAGARA POWER INC.</v>
          </cell>
          <cell r="C3652">
            <v>-407239</v>
          </cell>
        </row>
        <row r="3653">
          <cell r="A3653" t="str">
            <v>POWERSTREAM INC.</v>
          </cell>
          <cell r="B3653" t="str">
            <v>POWERSTREAM INC.</v>
          </cell>
          <cell r="C3653">
            <v>-180723860</v>
          </cell>
        </row>
        <row r="3654">
          <cell r="A3654" t="str">
            <v>PUC DISTRIBUTION INC.</v>
          </cell>
          <cell r="B3654" t="str">
            <v>PUC DISTRIBUTION INC.</v>
          </cell>
          <cell r="C3654">
            <v>-2925643</v>
          </cell>
        </row>
        <row r="3655">
          <cell r="A3655" t="str">
            <v>RENFREW HYDRO INC.</v>
          </cell>
          <cell r="B3655" t="str">
            <v>RENFREW HYDRO INC.</v>
          </cell>
          <cell r="C3655">
            <v>0</v>
          </cell>
        </row>
        <row r="3656">
          <cell r="A3656" t="str">
            <v>RIDEAU ST. LAWRENCE DISTRIBUTION INC.</v>
          </cell>
          <cell r="B3656" t="str">
            <v>RIDEAU ST. LAWRENCE DISTRIBUTION INC.</v>
          </cell>
          <cell r="C3656">
            <v>-361204</v>
          </cell>
        </row>
        <row r="3657">
          <cell r="A3657" t="str">
            <v>SIOUX LOOKOUT HYDRO INC.</v>
          </cell>
          <cell r="B3657" t="str">
            <v>SIOUX LOOKOUT HYDRO INC.</v>
          </cell>
          <cell r="C3657">
            <v>-608208</v>
          </cell>
        </row>
        <row r="3658">
          <cell r="A3658" t="str">
            <v>ST. THOMAS ENERGY INC.</v>
          </cell>
          <cell r="B3658" t="str">
            <v>ST. THOMAS ENERGY INC.</v>
          </cell>
          <cell r="C3658">
            <v>-6261178</v>
          </cell>
        </row>
        <row r="3659">
          <cell r="A3659" t="str">
            <v>THUNDER BAY HYDRO ELECTRICITY DISTRIBUTION INC.</v>
          </cell>
          <cell r="B3659" t="str">
            <v>THUNDER BAY HYDRO ELECTRICITY DISTRIBUTION INC.</v>
          </cell>
          <cell r="C3659">
            <v>-7494028</v>
          </cell>
        </row>
        <row r="3660">
          <cell r="A3660" t="str">
            <v>TILLSONBURG HYDRO INC.</v>
          </cell>
          <cell r="B3660" t="str">
            <v>TILLSONBURG HYDRO INC.</v>
          </cell>
          <cell r="C3660">
            <v>-2427357</v>
          </cell>
        </row>
        <row r="3661">
          <cell r="A3661" t="str">
            <v>TORONTO HYDRO-ELECTRIC SYSTEM LIMITED</v>
          </cell>
          <cell r="B3661" t="str">
            <v>TORONTO HYDRO-ELECTRIC SYSTEM LIMITED</v>
          </cell>
          <cell r="C3661">
            <v>-224183983</v>
          </cell>
        </row>
        <row r="3662">
          <cell r="A3662" t="str">
            <v>VERIDIAN CONNECTIONS INC.</v>
          </cell>
          <cell r="B3662" t="str">
            <v>VERIDIAN CONNECTIONS INC.</v>
          </cell>
          <cell r="C3662">
            <v>-42165994</v>
          </cell>
        </row>
        <row r="3663">
          <cell r="A3663" t="str">
            <v>WASAGA DISTRIBUTION INC.</v>
          </cell>
          <cell r="B3663" t="str">
            <v>WASAGA DISTRIBUTION INC.</v>
          </cell>
          <cell r="C3663">
            <v>-2396922</v>
          </cell>
        </row>
        <row r="3664">
          <cell r="A3664" t="str">
            <v>WATERLOO NORTH HYDRO INC.</v>
          </cell>
          <cell r="B3664" t="str">
            <v>WATERLOO NORTH HYDRO INC.</v>
          </cell>
          <cell r="C3664">
            <v>-20689911</v>
          </cell>
        </row>
        <row r="3665">
          <cell r="A3665" t="str">
            <v>WELLAND HYDRO-ELECTRIC SYSTEM CORP.</v>
          </cell>
          <cell r="B3665" t="str">
            <v>WELLAND HYDRO-ELECTRIC SYSTEM CORP.</v>
          </cell>
          <cell r="C3665">
            <v>-1444763</v>
          </cell>
        </row>
        <row r="3666">
          <cell r="A3666" t="str">
            <v>WELLINGTON NORTH POWER INC.</v>
          </cell>
          <cell r="B3666" t="str">
            <v>WELLINGTON NORTH POWER INC.</v>
          </cell>
          <cell r="C3666">
            <v>-196597</v>
          </cell>
        </row>
        <row r="3667">
          <cell r="A3667" t="str">
            <v>WEST COAST HURON ENERGY INC.</v>
          </cell>
          <cell r="B3667" t="str">
            <v>WEST COAST HURON ENERGY INC.</v>
          </cell>
          <cell r="C3667">
            <v>-320425</v>
          </cell>
        </row>
        <row r="3668">
          <cell r="A3668" t="str">
            <v>WEST PERTH POWER INC.</v>
          </cell>
          <cell r="B3668" t="str">
            <v>ERIE THAMES POWERLINES CORPORATION</v>
          </cell>
          <cell r="C3668">
            <v>-282598</v>
          </cell>
        </row>
        <row r="3669">
          <cell r="A3669" t="str">
            <v>WESTARIO POWER INC.</v>
          </cell>
          <cell r="B3669" t="str">
            <v>WESTARIO POWER INC.</v>
          </cell>
          <cell r="C3669">
            <v>-6007144</v>
          </cell>
        </row>
        <row r="3670">
          <cell r="A3670" t="str">
            <v>WHITBY HYDRO ELECTRIC CORPORATION</v>
          </cell>
          <cell r="B3670" t="str">
            <v>WHITBY HYDRO ELECTRIC CORPORATION</v>
          </cell>
          <cell r="C3670">
            <v>-20894884</v>
          </cell>
        </row>
        <row r="3671">
          <cell r="A3671" t="str">
            <v>WOODSTOCK HYDRO SERVICES INC.</v>
          </cell>
          <cell r="B3671" t="str">
            <v>WOODSTOCK HYDRO SERVICES INC.</v>
          </cell>
          <cell r="C3671">
            <v>-3171548</v>
          </cell>
        </row>
        <row r="3676">
          <cell r="A3676" t="str">
            <v>ALGOMA POWER INC.</v>
          </cell>
          <cell r="B3676" t="str">
            <v>ALGOMA POWER INC.</v>
          </cell>
          <cell r="C3676">
            <v>0</v>
          </cell>
        </row>
        <row r="3677">
          <cell r="A3677" t="str">
            <v>ATIKOKAN HYDRO INC.</v>
          </cell>
          <cell r="B3677" t="str">
            <v>ATIKOKAN HYDRO INC.</v>
          </cell>
          <cell r="C3677">
            <v>0</v>
          </cell>
        </row>
        <row r="3678">
          <cell r="A3678" t="str">
            <v>BLUEWATER POWER DISTRIBUTION CORPORATION</v>
          </cell>
          <cell r="B3678" t="str">
            <v>BLUEWATER POWER DISTRIBUTION CORPORATION</v>
          </cell>
          <cell r="C3678">
            <v>-4383984</v>
          </cell>
        </row>
        <row r="3679">
          <cell r="A3679" t="str">
            <v>BRANT COUNTY POWER INC.</v>
          </cell>
          <cell r="B3679" t="str">
            <v>BRANT COUNTY POWER INC.</v>
          </cell>
          <cell r="C3679">
            <v>-1798770</v>
          </cell>
        </row>
        <row r="3680">
          <cell r="A3680" t="str">
            <v>BRANTFORD POWER INC.</v>
          </cell>
          <cell r="B3680" t="str">
            <v>BRANTFORD POWER INC.</v>
          </cell>
          <cell r="C3680">
            <v>-3389425</v>
          </cell>
        </row>
        <row r="3681">
          <cell r="A3681" t="str">
            <v>BURLINGTON HYDRO INC.</v>
          </cell>
          <cell r="B3681" t="str">
            <v>BURLINGTON HYDRO INC.</v>
          </cell>
          <cell r="C3681">
            <v>-19753629</v>
          </cell>
        </row>
        <row r="3682">
          <cell r="A3682" t="str">
            <v>CAMBRIDGE AND NORTH DUMFRIES HYDRO INC.</v>
          </cell>
          <cell r="B3682" t="str">
            <v>CAMBRIDGE AND NORTH DUMFRIES HYDRO INC.</v>
          </cell>
          <cell r="C3682">
            <v>-13745395</v>
          </cell>
        </row>
        <row r="3683">
          <cell r="A3683" t="str">
            <v>CANADIAN NIAGARA POWER INC.</v>
          </cell>
          <cell r="B3683" t="str">
            <v>CANADIAN NIAGARA POWER INC.</v>
          </cell>
          <cell r="C3683">
            <v>-5691056</v>
          </cell>
        </row>
        <row r="3684">
          <cell r="A3684" t="str">
            <v>CENTRE WELLINGTON HYDRO LTD.</v>
          </cell>
          <cell r="B3684" t="str">
            <v>CENTRE WELLINGTON HYDRO LTD.</v>
          </cell>
          <cell r="C3684">
            <v>-1324667</v>
          </cell>
        </row>
        <row r="3685">
          <cell r="A3685" t="str">
            <v>CHAPLEAU PUBLIC UTILITIES CORPORATION</v>
          </cell>
          <cell r="B3685" t="str">
            <v>CHAPLEAU PUBLIC UTILITIES CORPORATION</v>
          </cell>
          <cell r="C3685">
            <v>0</v>
          </cell>
        </row>
        <row r="3686">
          <cell r="A3686" t="str">
            <v>CLINTON POWER CORPORATION</v>
          </cell>
          <cell r="B3686" t="str">
            <v>ERIE THAMES POWERLINES CORPORATION</v>
          </cell>
          <cell r="C3686">
            <v>-49582</v>
          </cell>
        </row>
        <row r="3687">
          <cell r="A3687" t="str">
            <v>COLLUS POWER CORPORATION</v>
          </cell>
          <cell r="B3687" t="str">
            <v>COLLUS POWER CORPORATION</v>
          </cell>
          <cell r="C3687">
            <v>-9354806</v>
          </cell>
        </row>
        <row r="3688">
          <cell r="A3688" t="str">
            <v>COOPERATIVE HYDRO EMBRUN INC.</v>
          </cell>
          <cell r="B3688" t="str">
            <v>COOPERATIVE HYDRO EMBRUN INC.</v>
          </cell>
          <cell r="C3688">
            <v>-421428</v>
          </cell>
        </row>
        <row r="3689">
          <cell r="A3689" t="str">
            <v>E.L.K. ENERGY INC.</v>
          </cell>
          <cell r="B3689" t="str">
            <v>E.L.K. ENERGY INC.</v>
          </cell>
          <cell r="C3689">
            <v>-3645343</v>
          </cell>
        </row>
        <row r="3690">
          <cell r="A3690" t="str">
            <v>ENERSOURCE HYDRO MISSISSAUGA INC.</v>
          </cell>
          <cell r="B3690" t="str">
            <v>ENERSOURCE HYDRO MISSISSAUGA INC.</v>
          </cell>
          <cell r="C3690">
            <v>-54183836</v>
          </cell>
        </row>
        <row r="3691">
          <cell r="A3691" t="str">
            <v>ENTEGRUS POWERLINES INC.</v>
          </cell>
          <cell r="B3691" t="str">
            <v>CHATHAM-KENT HYDRO INC.</v>
          </cell>
          <cell r="C3691">
            <v>-4167517</v>
          </cell>
        </row>
        <row r="3692">
          <cell r="A3692" t="str">
            <v>ENWIN UTILITIES LTD.</v>
          </cell>
          <cell r="B3692" t="str">
            <v>ENWIN UTILITIES LTD.</v>
          </cell>
          <cell r="C3692">
            <v>-11951032</v>
          </cell>
        </row>
        <row r="3693">
          <cell r="A3693" t="str">
            <v>ERIE THAMES POWERLINES CORPORATION</v>
          </cell>
          <cell r="B3693" t="str">
            <v>ERIE THAMES POWERLINES CORPORATION</v>
          </cell>
          <cell r="C3693">
            <v>-3066437</v>
          </cell>
        </row>
        <row r="3694">
          <cell r="A3694" t="str">
            <v>ESPANOLA REGIONAL HYDRO DISTRIBUTION CORPORATION</v>
          </cell>
          <cell r="B3694" t="str">
            <v>ESPANOLA REGIONAL HYDRO DISTRIBUTION CORPORATION</v>
          </cell>
          <cell r="C3694">
            <v>-220966</v>
          </cell>
        </row>
        <row r="3695">
          <cell r="A3695" t="str">
            <v>ESSEX POWERLINES CORPORATION</v>
          </cell>
          <cell r="B3695" t="str">
            <v>ESSEX POWERLINES CORPORATION</v>
          </cell>
          <cell r="C3695">
            <v>-8396091</v>
          </cell>
        </row>
        <row r="3696">
          <cell r="A3696" t="str">
            <v>FESTIVAL HYDRO INC.</v>
          </cell>
          <cell r="B3696" t="str">
            <v>FESTIVAL HYDRO INC.</v>
          </cell>
          <cell r="C3696">
            <v>-3824532</v>
          </cell>
        </row>
        <row r="3697">
          <cell r="A3697" t="str">
            <v>FORT FRANCES POWER CORPORATION</v>
          </cell>
          <cell r="B3697" t="str">
            <v>FORT FRANCES POWER CORPORATION</v>
          </cell>
          <cell r="C3697">
            <v>0</v>
          </cell>
        </row>
        <row r="3698">
          <cell r="A3698" t="str">
            <v>GREATER SUDBURY HYDRO INC.</v>
          </cell>
          <cell r="B3698" t="str">
            <v>GREATER SUDBURY HYDRO INC.</v>
          </cell>
          <cell r="C3698">
            <v>-12251664</v>
          </cell>
        </row>
        <row r="3699">
          <cell r="A3699" t="str">
            <v>GRIMSBY POWER INCORPORATED</v>
          </cell>
          <cell r="B3699" t="str">
            <v>GRIMSBY POWER INCORPORATED</v>
          </cell>
          <cell r="C3699">
            <v>-4109851</v>
          </cell>
        </row>
        <row r="3700">
          <cell r="A3700" t="str">
            <v>GUELPH HYDRO ELECTRIC SYSTEMS INC.</v>
          </cell>
          <cell r="B3700" t="str">
            <v>GUELPH HYDRO ELECTRIC SYSTEMS INC.</v>
          </cell>
          <cell r="C3700">
            <v>-31794646</v>
          </cell>
        </row>
        <row r="3701">
          <cell r="A3701" t="str">
            <v>HALDIMAND COUNTY HYDRO INC.</v>
          </cell>
          <cell r="B3701" t="str">
            <v>HALDIMAND COUNTY HYDRO INC.</v>
          </cell>
          <cell r="C3701">
            <v>-3456315</v>
          </cell>
        </row>
        <row r="3702">
          <cell r="A3702" t="str">
            <v>HALTON HILLS HYDRO INC.</v>
          </cell>
          <cell r="B3702" t="str">
            <v>HALTON HILLS HYDRO INC.</v>
          </cell>
          <cell r="C3702">
            <v>-5466025</v>
          </cell>
        </row>
        <row r="3703">
          <cell r="A3703" t="str">
            <v>HEARST POWER DISTRIBUTION COMPANY LIMITED</v>
          </cell>
          <cell r="B3703" t="str">
            <v>HEARST POWER DISTRIBUTION COMPANY LIMITED</v>
          </cell>
          <cell r="C3703">
            <v>0</v>
          </cell>
        </row>
        <row r="3704">
          <cell r="A3704" t="str">
            <v>HORIZON UTILITIES CORPORATION</v>
          </cell>
          <cell r="B3704" t="str">
            <v>HORIZON UTILITIES CORPORATION</v>
          </cell>
          <cell r="C3704">
            <v>-23512928</v>
          </cell>
        </row>
        <row r="3705">
          <cell r="A3705" t="str">
            <v>HYDRO 2000 INC.</v>
          </cell>
          <cell r="B3705" t="str">
            <v>HYDRO 2000 INC.</v>
          </cell>
          <cell r="C3705">
            <v>-140754</v>
          </cell>
        </row>
        <row r="3706">
          <cell r="A3706" t="str">
            <v>HYDRO HAWKESBURY INC.</v>
          </cell>
          <cell r="B3706" t="str">
            <v>HYDRO HAWKESBURY INC.</v>
          </cell>
          <cell r="C3706">
            <v>-66537</v>
          </cell>
        </row>
        <row r="3707">
          <cell r="A3707" t="str">
            <v>HYDRO ONE BRAMPTON NETWORKS INC.</v>
          </cell>
          <cell r="B3707" t="str">
            <v>HYDRO ONE BRAMPTON NETWORKS INC.</v>
          </cell>
          <cell r="C3707">
            <v>-100287257</v>
          </cell>
        </row>
        <row r="3708">
          <cell r="A3708" t="str">
            <v>HYDRO ONE NETWORKS INC.</v>
          </cell>
          <cell r="B3708" t="str">
            <v>HYDRO ONE NETWORKS INC.</v>
          </cell>
          <cell r="C3708">
            <v>0</v>
          </cell>
        </row>
        <row r="3709">
          <cell r="A3709" t="str">
            <v>HYDRO ONE REMOTE COMMUNITIES INC.</v>
          </cell>
          <cell r="B3709" t="str">
            <v>HYDRO ONE REMOTE COMMUNITIES INC.</v>
          </cell>
          <cell r="C3709">
            <v>0</v>
          </cell>
        </row>
        <row r="3710">
          <cell r="A3710" t="str">
            <v>HYDRO OTTAWA LIMITED</v>
          </cell>
          <cell r="B3710" t="str">
            <v>HYDRO OTTAWA LIMITED</v>
          </cell>
          <cell r="C3710">
            <v>-155393004</v>
          </cell>
        </row>
        <row r="3711">
          <cell r="A3711" t="str">
            <v>INNISFIL HYDRO DISTRIBUTION SYSTEMS LIMITED</v>
          </cell>
          <cell r="B3711" t="str">
            <v>INNISFIL HYDRO DISTRIBUTION SYSTEMS LIMITED</v>
          </cell>
          <cell r="C3711">
            <v>-5391302</v>
          </cell>
        </row>
        <row r="3712">
          <cell r="A3712" t="str">
            <v>KENORA HYDRO ELECTRIC CORPORATION LTD.</v>
          </cell>
          <cell r="B3712" t="str">
            <v>KENORA HYDRO ELECTRIC CORPORATION LTD.</v>
          </cell>
          <cell r="C3712">
            <v>-455313</v>
          </cell>
        </row>
        <row r="3713">
          <cell r="A3713" t="str">
            <v>KINGSTON HYDRO CORPORATION</v>
          </cell>
          <cell r="B3713" t="str">
            <v>KINGSTON HYDRO CORPORATION</v>
          </cell>
          <cell r="C3713">
            <v>-596128</v>
          </cell>
        </row>
        <row r="3714">
          <cell r="A3714" t="str">
            <v>KITCHENER-WILMOT HYDRO INC.</v>
          </cell>
          <cell r="B3714" t="str">
            <v>KITCHENER-WILMOT HYDRO INC.</v>
          </cell>
          <cell r="C3714">
            <v>-37619038</v>
          </cell>
        </row>
        <row r="3715">
          <cell r="A3715" t="str">
            <v>LAKEFRONT UTILITIES INC.</v>
          </cell>
          <cell r="B3715" t="str">
            <v>LAKEFRONT UTILITIES INC.</v>
          </cell>
          <cell r="C3715">
            <v>-1601978</v>
          </cell>
        </row>
        <row r="3716">
          <cell r="A3716" t="str">
            <v>LAKELAND POWER DISTRIBUTION LTD.</v>
          </cell>
          <cell r="B3716" t="str">
            <v>LAKELAND POWER DISTRIBUTION LTD.</v>
          </cell>
          <cell r="C3716">
            <v>-4111835</v>
          </cell>
        </row>
        <row r="3717">
          <cell r="A3717" t="str">
            <v>LONDON HYDRO INC.</v>
          </cell>
          <cell r="B3717" t="str">
            <v>LONDON HYDRO INC.</v>
          </cell>
          <cell r="C3717">
            <v>-26148513</v>
          </cell>
        </row>
        <row r="3718">
          <cell r="A3718" t="str">
            <v>MIDDLESEX POWER DISTRIBUTION CORPORATION</v>
          </cell>
          <cell r="B3718" t="str">
            <v>MIDDLESEX POWER DISTRIBUTION CORPORATION</v>
          </cell>
          <cell r="C3718">
            <v>-979322</v>
          </cell>
        </row>
        <row r="3719">
          <cell r="A3719" t="str">
            <v>MIDLAND POWER UTILITY CORPORATION</v>
          </cell>
          <cell r="B3719" t="str">
            <v>MIDLAND POWER UTILITY CORPORATION</v>
          </cell>
          <cell r="C3719">
            <v>-1259866</v>
          </cell>
        </row>
        <row r="3720">
          <cell r="A3720" t="str">
            <v>MILTON HYDRO DISTRIBUTION INC.</v>
          </cell>
          <cell r="B3720" t="str">
            <v>MILTON HYDRO DISTRIBUTION INC.</v>
          </cell>
          <cell r="C3720">
            <v>-35454436</v>
          </cell>
        </row>
        <row r="3721">
          <cell r="A3721" t="str">
            <v>NEWMARKET-TAY POWER DISTRIBUTION LTD.</v>
          </cell>
          <cell r="B3721" t="str">
            <v>NEWMARKET-TAY POWER DISTRIBUTION LTD.</v>
          </cell>
          <cell r="C3721">
            <v>-17954602</v>
          </cell>
        </row>
        <row r="3722">
          <cell r="A3722" t="str">
            <v>NIAGARA PENINSULA ENERGY INC.</v>
          </cell>
          <cell r="B3722" t="str">
            <v>NIAGARA PENINSULA ENERGY INC.</v>
          </cell>
          <cell r="C3722">
            <v>-16320649</v>
          </cell>
        </row>
        <row r="3723">
          <cell r="A3723" t="str">
            <v>NIAGARA-ON-THE-LAKE HYDRO INC.</v>
          </cell>
          <cell r="B3723" t="str">
            <v>NIAGARA-ON-THE-LAKE HYDRO INC.</v>
          </cell>
          <cell r="C3723">
            <v>-5507838</v>
          </cell>
        </row>
        <row r="3724">
          <cell r="A3724" t="str">
            <v>NORFOLK POWER DISTRIBUTION INC.</v>
          </cell>
          <cell r="B3724" t="str">
            <v>NORFOLK POWER DISTRIBUTION INC.</v>
          </cell>
          <cell r="C3724">
            <v>-7654021</v>
          </cell>
        </row>
        <row r="3725">
          <cell r="A3725" t="str">
            <v>NORTH BAY HYDRO DISTRIBUTION LIMITED</v>
          </cell>
          <cell r="B3725" t="str">
            <v>NORTH BAY HYDRO DISTRIBUTION LIMITED</v>
          </cell>
          <cell r="C3725">
            <v>-6191811</v>
          </cell>
        </row>
        <row r="3726">
          <cell r="A3726" t="str">
            <v>NORTHERN ONTARIO WIRES INC.</v>
          </cell>
          <cell r="B3726" t="str">
            <v>NORTHERN ONTARIO WIRES INC.</v>
          </cell>
          <cell r="C3726">
            <v>0</v>
          </cell>
        </row>
        <row r="3727">
          <cell r="A3727" t="str">
            <v>OAKVILLE HYDRO ELECTRICITY DISTRIBUTION INC.</v>
          </cell>
          <cell r="B3727" t="str">
            <v>OAKVILLE HYDRO ELECTRICITY DISTRIBUTION INC.</v>
          </cell>
          <cell r="C3727">
            <v>-30508383</v>
          </cell>
        </row>
        <row r="3728">
          <cell r="A3728" t="str">
            <v>ORANGEVILLE HYDRO LIMITED</v>
          </cell>
          <cell r="B3728" t="str">
            <v>ORANGEVILLE HYDRO LIMITED</v>
          </cell>
          <cell r="C3728">
            <v>-3340092</v>
          </cell>
        </row>
        <row r="3729">
          <cell r="A3729" t="str">
            <v>ORILLIA POWER DISTRIBUTION CORPORATION</v>
          </cell>
          <cell r="B3729" t="str">
            <v>ORILLIA POWER DISTRIBUTION CORPORATION</v>
          </cell>
          <cell r="C3729">
            <v>-411379</v>
          </cell>
        </row>
        <row r="3730">
          <cell r="A3730" t="str">
            <v>OSHAWA PUC NETWORKS INC.</v>
          </cell>
          <cell r="B3730" t="str">
            <v>OSHAWA PUC NETWORKS INC.</v>
          </cell>
          <cell r="C3730">
            <v>-26281845</v>
          </cell>
        </row>
        <row r="3731">
          <cell r="A3731" t="str">
            <v>OTTAWA RIVER POWER CORPORATION</v>
          </cell>
          <cell r="B3731" t="str">
            <v>OTTAWA RIVER POWER CORPORATION</v>
          </cell>
          <cell r="C3731">
            <v>-1032514</v>
          </cell>
        </row>
        <row r="3732">
          <cell r="A3732" t="str">
            <v>PARRY SOUND POWER CORPORATION</v>
          </cell>
          <cell r="B3732" t="str">
            <v>PARRY SOUND POWER CORPORATION</v>
          </cell>
          <cell r="C3732">
            <v>-798703</v>
          </cell>
        </row>
        <row r="3733">
          <cell r="A3733" t="str">
            <v>PETERBOROUGH DISTRIBUTION INCORPORATED</v>
          </cell>
          <cell r="B3733" t="str">
            <v>PETERBOROUGH DISTRIBUTION INCORPORATED</v>
          </cell>
          <cell r="C3733">
            <v>-9084756</v>
          </cell>
        </row>
        <row r="3734">
          <cell r="A3734" t="str">
            <v>PORT COLBORNE HYDRO INC.</v>
          </cell>
          <cell r="B3734" t="str">
            <v>CANADIAN NIAGARA POWER INC.</v>
          </cell>
          <cell r="C3734">
            <v>-1260417</v>
          </cell>
        </row>
        <row r="3735">
          <cell r="A3735" t="str">
            <v>POWERSTREAM INC.</v>
          </cell>
          <cell r="B3735" t="str">
            <v>POWERSTREAM INC.</v>
          </cell>
          <cell r="C3735">
            <v>-253973279</v>
          </cell>
        </row>
        <row r="3736">
          <cell r="A3736" t="str">
            <v>PUC DISTRIBUTION INC.</v>
          </cell>
          <cell r="B3736" t="str">
            <v>PUC DISTRIBUTION INC.</v>
          </cell>
          <cell r="C3736">
            <v>-3969222</v>
          </cell>
        </row>
        <row r="3737">
          <cell r="A3737" t="str">
            <v>RENFREW HYDRO INC.</v>
          </cell>
          <cell r="B3737" t="str">
            <v>RENFREW HYDRO INC.</v>
          </cell>
          <cell r="C3737">
            <v>0</v>
          </cell>
        </row>
        <row r="3738">
          <cell r="A3738" t="str">
            <v>RIDEAU ST. LAWRENCE DISTRIBUTION INC.</v>
          </cell>
          <cell r="B3738" t="str">
            <v>RIDEAU ST. LAWRENCE DISTRIBUTION INC.</v>
          </cell>
          <cell r="C3738">
            <v>-360987</v>
          </cell>
        </row>
        <row r="3739">
          <cell r="A3739" t="str">
            <v>SIOUX LOOKOUT HYDRO INC.</v>
          </cell>
          <cell r="B3739" t="str">
            <v>SIOUX LOOKOUT HYDRO INC.</v>
          </cell>
          <cell r="C3739">
            <v>-704417</v>
          </cell>
        </row>
        <row r="3740">
          <cell r="A3740" t="str">
            <v>ST. THOMAS ENERGY INC.</v>
          </cell>
          <cell r="B3740" t="str">
            <v>ST. THOMAS ENERGY INC.</v>
          </cell>
          <cell r="C3740">
            <v>-6526610</v>
          </cell>
        </row>
        <row r="3741">
          <cell r="A3741" t="str">
            <v>THUNDER BAY HYDRO ELECTRICITY DISTRIBUTION INC.</v>
          </cell>
          <cell r="B3741" t="str">
            <v>THUNDER BAY HYDRO ELECTRICITY DISTRIBUTION INC.</v>
          </cell>
          <cell r="C3741">
            <v>-8315003</v>
          </cell>
        </row>
        <row r="3742">
          <cell r="A3742" t="str">
            <v>TILLSONBURG HYDRO INC.</v>
          </cell>
          <cell r="B3742" t="str">
            <v>TILLSONBURG HYDRO INC.</v>
          </cell>
          <cell r="C3742">
            <v>-2519204</v>
          </cell>
        </row>
        <row r="3743">
          <cell r="A3743" t="str">
            <v>TORONTO HYDRO-ELECTRIC SYSTEM LIMITED</v>
          </cell>
          <cell r="B3743" t="str">
            <v>TORONTO HYDRO-ELECTRIC SYSTEM LIMITED</v>
          </cell>
          <cell r="C3743">
            <v>-242733722</v>
          </cell>
        </row>
        <row r="3744">
          <cell r="A3744" t="str">
            <v>VERIDIAN CONNECTIONS INC.</v>
          </cell>
          <cell r="B3744" t="str">
            <v>VERIDIAN CONNECTIONS INC.</v>
          </cell>
          <cell r="C3744">
            <v>-45880811</v>
          </cell>
        </row>
        <row r="3745">
          <cell r="A3745" t="str">
            <v>WASAGA DISTRIBUTION INC.</v>
          </cell>
          <cell r="B3745" t="str">
            <v>WASAGA DISTRIBUTION INC.</v>
          </cell>
          <cell r="C3745">
            <v>-3815152</v>
          </cell>
        </row>
        <row r="3746">
          <cell r="A3746" t="str">
            <v>WATERLOO NORTH HYDRO INC.</v>
          </cell>
          <cell r="B3746" t="str">
            <v>WATERLOO NORTH HYDRO INC.</v>
          </cell>
          <cell r="C3746">
            <v>-22468948</v>
          </cell>
        </row>
        <row r="3747">
          <cell r="A3747" t="str">
            <v>WELLAND HYDRO-ELECTRIC SYSTEM CORP.</v>
          </cell>
          <cell r="B3747" t="str">
            <v>WELLAND HYDRO-ELECTRIC SYSTEM CORP.</v>
          </cell>
          <cell r="C3747">
            <v>-1518155</v>
          </cell>
        </row>
        <row r="3748">
          <cell r="A3748" t="str">
            <v>WELLINGTON NORTH POWER INC.</v>
          </cell>
          <cell r="B3748" t="str">
            <v>WELLINGTON NORTH POWER INC.</v>
          </cell>
          <cell r="C3748">
            <v>-186985</v>
          </cell>
        </row>
        <row r="3749">
          <cell r="A3749" t="str">
            <v>WEST COAST HURON ENERGY INC.</v>
          </cell>
          <cell r="B3749" t="str">
            <v>WEST COAST HURON ENERGY INC.</v>
          </cell>
          <cell r="C3749">
            <v>-346545</v>
          </cell>
        </row>
        <row r="3750">
          <cell r="A3750" t="str">
            <v>WEST PERTH POWER INC.</v>
          </cell>
          <cell r="B3750" t="str">
            <v>ERIE THAMES POWERLINES CORPORATION</v>
          </cell>
          <cell r="C3750">
            <v>-349199</v>
          </cell>
        </row>
        <row r="3751">
          <cell r="A3751" t="str">
            <v>WESTARIO POWER INC.</v>
          </cell>
          <cell r="B3751" t="str">
            <v>WESTARIO POWER INC.</v>
          </cell>
          <cell r="C3751">
            <v>-7268124</v>
          </cell>
        </row>
        <row r="3752">
          <cell r="A3752" t="str">
            <v>WHITBY HYDRO ELECTRIC CORPORATION</v>
          </cell>
          <cell r="B3752" t="str">
            <v>WHITBY HYDRO ELECTRIC CORPORATION</v>
          </cell>
          <cell r="C3752">
            <v>-22417547</v>
          </cell>
        </row>
        <row r="3753">
          <cell r="A3753" t="str">
            <v>WOODSTOCK HYDRO SERVICES INC.</v>
          </cell>
          <cell r="B3753" t="str">
            <v>WOODSTOCK HYDRO SERVICES INC.</v>
          </cell>
          <cell r="C3753">
            <v>-3412744</v>
          </cell>
        </row>
        <row r="3758">
          <cell r="A3758" t="str">
            <v>ALGOMA POWER INC.</v>
          </cell>
          <cell r="B3758" t="str">
            <v>ALGOMA POWER INC.</v>
          </cell>
          <cell r="C3758">
            <v>-91299</v>
          </cell>
        </row>
        <row r="3759">
          <cell r="A3759" t="str">
            <v>ATIKOKAN HYDRO INC.</v>
          </cell>
          <cell r="B3759" t="str">
            <v>ATIKOKAN HYDRO INC.</v>
          </cell>
          <cell r="C3759">
            <v>0</v>
          </cell>
        </row>
        <row r="3760">
          <cell r="A3760" t="str">
            <v>BLUEWATER POWER DISTRIBUTION CORPORATION</v>
          </cell>
          <cell r="B3760" t="str">
            <v>BLUEWATER POWER DISTRIBUTION CORPORATION</v>
          </cell>
          <cell r="C3760">
            <v>-4629976</v>
          </cell>
        </row>
        <row r="3761">
          <cell r="A3761" t="str">
            <v>BRANT COUNTY POWER INC.</v>
          </cell>
          <cell r="B3761" t="str">
            <v>BRANT COUNTY POWER INC.</v>
          </cell>
          <cell r="C3761">
            <v>-1828479</v>
          </cell>
        </row>
        <row r="3762">
          <cell r="A3762" t="str">
            <v>BRANTFORD POWER INC.</v>
          </cell>
          <cell r="B3762" t="str">
            <v>BRANTFORD POWER INC.</v>
          </cell>
          <cell r="C3762">
            <v>-3586013</v>
          </cell>
        </row>
        <row r="3763">
          <cell r="A3763" t="str">
            <v>BURLINGTON HYDRO INC.</v>
          </cell>
          <cell r="B3763" t="str">
            <v>BURLINGTON HYDRO INC.</v>
          </cell>
          <cell r="C3763">
            <v>-22658819</v>
          </cell>
        </row>
        <row r="3764">
          <cell r="A3764" t="str">
            <v>CAMBRIDGE AND NORTH DUMFRIES HYDRO INC.</v>
          </cell>
          <cell r="B3764" t="str">
            <v>CAMBRIDGE AND NORTH DUMFRIES HYDRO INC.</v>
          </cell>
          <cell r="C3764">
            <v>-15549083</v>
          </cell>
        </row>
        <row r="3765">
          <cell r="A3765" t="str">
            <v>CANADIAN NIAGARA POWER INC.</v>
          </cell>
          <cell r="B3765" t="str">
            <v>CANADIAN NIAGARA POWER INC.</v>
          </cell>
          <cell r="C3765">
            <v>-6067153</v>
          </cell>
        </row>
        <row r="3766">
          <cell r="A3766" t="str">
            <v>CENTRE WELLINGTON HYDRO LTD.</v>
          </cell>
          <cell r="B3766" t="str">
            <v>CENTRE WELLINGTON HYDRO LTD.</v>
          </cell>
          <cell r="C3766">
            <v>-1397512</v>
          </cell>
        </row>
        <row r="3767">
          <cell r="A3767" t="str">
            <v>CHAPLEAU PUBLIC UTILITIES CORPORATION</v>
          </cell>
          <cell r="B3767" t="str">
            <v>CHAPLEAU PUBLIC UTILITIES CORPORATION</v>
          </cell>
          <cell r="C3767">
            <v>0</v>
          </cell>
        </row>
        <row r="3768">
          <cell r="A3768" t="str">
            <v>CLINTON POWER CORPORATION</v>
          </cell>
          <cell r="B3768" t="str">
            <v>ERIE THAMES POWERLINES CORPORATION</v>
          </cell>
          <cell r="C3768">
            <v>-52946</v>
          </cell>
        </row>
        <row r="3769">
          <cell r="A3769" t="str">
            <v>COLLUS POWER CORPORATION</v>
          </cell>
          <cell r="B3769" t="str">
            <v>COLLUS POWER CORPORATION</v>
          </cell>
          <cell r="C3769">
            <v>-9636769</v>
          </cell>
        </row>
        <row r="3770">
          <cell r="A3770" t="str">
            <v>COOPERATIVE HYDRO EMBRUN INC.</v>
          </cell>
          <cell r="B3770" t="str">
            <v>COOPERATIVE HYDRO EMBRUN INC.</v>
          </cell>
          <cell r="C3770">
            <v>-411107</v>
          </cell>
        </row>
        <row r="3771">
          <cell r="A3771" t="str">
            <v>E.L.K. ENERGY INC.</v>
          </cell>
          <cell r="B3771" t="str">
            <v>E.L.K. ENERGY INC.</v>
          </cell>
          <cell r="C3771">
            <v>-3679777</v>
          </cell>
        </row>
        <row r="3772">
          <cell r="A3772" t="str">
            <v>ENERSOURCE HYDRO MISSISSAUGA INC.</v>
          </cell>
          <cell r="B3772" t="str">
            <v>ENERSOURCE HYDRO MISSISSAUGA INC.</v>
          </cell>
          <cell r="C3772">
            <v>-61515316</v>
          </cell>
        </row>
        <row r="3773">
          <cell r="A3773" t="str">
            <v>ENTEGRUS POWERLINES INC.</v>
          </cell>
          <cell r="B3773" t="str">
            <v>CHATHAM-KENT HYDRO INC.</v>
          </cell>
          <cell r="C3773">
            <v>-4444968</v>
          </cell>
        </row>
        <row r="3774">
          <cell r="A3774" t="str">
            <v>ENWIN UTILITIES LTD.</v>
          </cell>
          <cell r="B3774" t="str">
            <v>ENWIN UTILITIES LTD.</v>
          </cell>
          <cell r="C3774">
            <v>-12172241</v>
          </cell>
        </row>
        <row r="3775">
          <cell r="A3775" t="str">
            <v>ERIE THAMES POWERLINES CORPORATION</v>
          </cell>
          <cell r="B3775" t="str">
            <v>ERIE THAMES POWERLINES CORPORATION</v>
          </cell>
          <cell r="C3775">
            <v>-3726409</v>
          </cell>
        </row>
        <row r="3776">
          <cell r="A3776" t="str">
            <v>ESPANOLA REGIONAL HYDRO DISTRIBUTION CORPORATION</v>
          </cell>
          <cell r="B3776" t="str">
            <v>ESPANOLA REGIONAL HYDRO DISTRIBUTION CORPORATION</v>
          </cell>
          <cell r="C3776">
            <v>-239607</v>
          </cell>
        </row>
        <row r="3777">
          <cell r="A3777" t="str">
            <v>ESSEX POWERLINES CORPORATION</v>
          </cell>
          <cell r="B3777" t="str">
            <v>ESSEX POWERLINES CORPORATION</v>
          </cell>
          <cell r="C3777">
            <v>-10063338</v>
          </cell>
        </row>
        <row r="3778">
          <cell r="A3778" t="str">
            <v>FESTIVAL HYDRO INC.</v>
          </cell>
          <cell r="B3778" t="str">
            <v>FESTIVAL HYDRO INC.</v>
          </cell>
          <cell r="C3778">
            <v>-4298581</v>
          </cell>
        </row>
        <row r="3779">
          <cell r="A3779" t="str">
            <v>FORT FRANCES POWER CORPORATION</v>
          </cell>
          <cell r="B3779" t="str">
            <v>FORT FRANCES POWER CORPORATION</v>
          </cell>
          <cell r="C3779">
            <v>0</v>
          </cell>
        </row>
        <row r="3780">
          <cell r="A3780" t="str">
            <v>GREATER SUDBURY HYDRO INC.</v>
          </cell>
          <cell r="B3780" t="str">
            <v>GREATER SUDBURY HYDRO INC.</v>
          </cell>
          <cell r="C3780">
            <v>-13513098</v>
          </cell>
        </row>
        <row r="3781">
          <cell r="A3781" t="str">
            <v>GRIMSBY POWER INCORPORATED</v>
          </cell>
          <cell r="B3781" t="str">
            <v>GRIMSBY POWER INCORPORATED</v>
          </cell>
          <cell r="C3781">
            <v>-4977193</v>
          </cell>
        </row>
        <row r="3782">
          <cell r="A3782" t="str">
            <v>GUELPH HYDRO ELECTRIC SYSTEMS INC.</v>
          </cell>
          <cell r="B3782" t="str">
            <v>GUELPH HYDRO ELECTRIC SYSTEMS INC.</v>
          </cell>
          <cell r="C3782">
            <v>-35235111</v>
          </cell>
        </row>
        <row r="3783">
          <cell r="A3783" t="str">
            <v>HALDIMAND COUNTY HYDRO INC.</v>
          </cell>
          <cell r="B3783" t="str">
            <v>HALDIMAND COUNTY HYDRO INC.</v>
          </cell>
          <cell r="C3783">
            <v>-3786815</v>
          </cell>
        </row>
        <row r="3784">
          <cell r="A3784" t="str">
            <v>HALTON HILLS HYDRO INC.</v>
          </cell>
          <cell r="B3784" t="str">
            <v>HALTON HILLS HYDRO INC.</v>
          </cell>
          <cell r="C3784">
            <v>-5912892</v>
          </cell>
        </row>
        <row r="3785">
          <cell r="A3785" t="str">
            <v>HEARST POWER DISTRIBUTION COMPANY LIMITED</v>
          </cell>
          <cell r="B3785" t="str">
            <v>HEARST POWER DISTRIBUTION COMPANY LIMITED</v>
          </cell>
          <cell r="C3785">
            <v>0</v>
          </cell>
        </row>
        <row r="3786">
          <cell r="A3786" t="str">
            <v>HORIZON UTILITIES CORPORATION</v>
          </cell>
          <cell r="B3786" t="str">
            <v>HORIZON UTILITIES CORPORATION</v>
          </cell>
          <cell r="C3786">
            <v>-29668803</v>
          </cell>
        </row>
        <row r="3787">
          <cell r="A3787" t="str">
            <v>HYDRO 2000 INC.</v>
          </cell>
          <cell r="B3787" t="str">
            <v>HYDRO 2000 INC.</v>
          </cell>
          <cell r="C3787">
            <v>-148262</v>
          </cell>
        </row>
        <row r="3788">
          <cell r="A3788" t="str">
            <v>HYDRO HAWKESBURY INC.</v>
          </cell>
          <cell r="B3788" t="str">
            <v>HYDRO HAWKESBURY INC.</v>
          </cell>
          <cell r="C3788">
            <v>-136546</v>
          </cell>
        </row>
        <row r="3789">
          <cell r="A3789" t="str">
            <v>HYDRO ONE BRAMPTON NETWORKS INC.</v>
          </cell>
          <cell r="B3789" t="str">
            <v>HYDRO ONE BRAMPTON NETWORKS INC.</v>
          </cell>
          <cell r="C3789">
            <v>-109104091</v>
          </cell>
        </row>
        <row r="3790">
          <cell r="A3790" t="str">
            <v>HYDRO ONE NETWORKS INC.</v>
          </cell>
          <cell r="B3790" t="str">
            <v>HYDRO ONE NETWORKS INC.</v>
          </cell>
          <cell r="C3790">
            <v>0</v>
          </cell>
        </row>
        <row r="3791">
          <cell r="A3791" t="str">
            <v>HYDRO ONE REMOTE COMMUNITIES INC.</v>
          </cell>
          <cell r="B3791" t="str">
            <v>HYDRO ONE REMOTE COMMUNITIES INC.</v>
          </cell>
          <cell r="C3791">
            <v>0</v>
          </cell>
        </row>
        <row r="3792">
          <cell r="A3792" t="str">
            <v>HYDRO OTTAWA LIMITED</v>
          </cell>
          <cell r="B3792" t="str">
            <v>HYDRO OTTAWA LIMITED</v>
          </cell>
          <cell r="C3792">
            <v>-174598596</v>
          </cell>
        </row>
        <row r="3793">
          <cell r="A3793" t="str">
            <v>INNISFIL HYDRO DISTRIBUTION SYSTEMS LIMITED</v>
          </cell>
          <cell r="B3793" t="str">
            <v>INNISFIL HYDRO DISTRIBUTION SYSTEMS LIMITED</v>
          </cell>
          <cell r="C3793">
            <v>-7193540</v>
          </cell>
        </row>
        <row r="3794">
          <cell r="A3794" t="str">
            <v>KASHECHEWAN POWER CORPORATION</v>
          </cell>
          <cell r="B3794" t="str">
            <v>KASHECHEWAN POWER CORPORATION</v>
          </cell>
          <cell r="C3794">
            <v>-283008</v>
          </cell>
        </row>
        <row r="3795">
          <cell r="A3795" t="str">
            <v>KENORA HYDRO ELECTRIC CORPORATION LTD.</v>
          </cell>
          <cell r="B3795" t="str">
            <v>KENORA HYDRO ELECTRIC CORPORATION LTD.</v>
          </cell>
          <cell r="C3795">
            <v>-485313</v>
          </cell>
        </row>
        <row r="3796">
          <cell r="A3796" t="str">
            <v>KINGSTON HYDRO CORPORATION</v>
          </cell>
          <cell r="B3796" t="str">
            <v>KINGSTON HYDRO CORPORATION</v>
          </cell>
          <cell r="C3796">
            <v>-1376299</v>
          </cell>
        </row>
        <row r="3797">
          <cell r="A3797" t="str">
            <v>KITCHENER-WILMOT HYDRO INC.</v>
          </cell>
          <cell r="B3797" t="str">
            <v>KITCHENER-WILMOT HYDRO INC.</v>
          </cell>
          <cell r="C3797">
            <v>-41724111</v>
          </cell>
        </row>
        <row r="3798">
          <cell r="A3798" t="str">
            <v>LAKEFRONT UTILITIES INC.</v>
          </cell>
          <cell r="B3798" t="str">
            <v>LAKEFRONT UTILITIES INC.</v>
          </cell>
          <cell r="C3798">
            <v>-2157659</v>
          </cell>
        </row>
        <row r="3799">
          <cell r="A3799" t="str">
            <v>LAKELAND POWER DISTRIBUTION LTD.</v>
          </cell>
          <cell r="B3799" t="str">
            <v>LAKELAND POWER DISTRIBUTION LTD.</v>
          </cell>
          <cell r="C3799">
            <v>-4672796</v>
          </cell>
        </row>
        <row r="3800">
          <cell r="A3800" t="str">
            <v>LONDON HYDRO INC.</v>
          </cell>
          <cell r="B3800" t="str">
            <v>LONDON HYDRO INC.</v>
          </cell>
          <cell r="C3800">
            <v>0</v>
          </cell>
        </row>
        <row r="3801">
          <cell r="A3801" t="str">
            <v>MIDDLESEX POWER DISTRIBUTION CORPORATION</v>
          </cell>
          <cell r="B3801" t="str">
            <v>MIDDLESEX POWER DISTRIBUTION CORPORATION</v>
          </cell>
          <cell r="C3801">
            <v>-1077400</v>
          </cell>
        </row>
        <row r="3802">
          <cell r="A3802" t="str">
            <v>MIDLAND POWER UTILITY CORPORATION</v>
          </cell>
          <cell r="B3802" t="str">
            <v>MIDLAND POWER UTILITY CORPORATION</v>
          </cell>
          <cell r="C3802">
            <v>-1429952</v>
          </cell>
        </row>
        <row r="3803">
          <cell r="A3803" t="str">
            <v>MILTON HYDRO DISTRIBUTION INC.</v>
          </cell>
          <cell r="B3803" t="str">
            <v>MILTON HYDRO DISTRIBUTION INC.</v>
          </cell>
          <cell r="C3803">
            <v>-38175516</v>
          </cell>
        </row>
        <row r="3804">
          <cell r="A3804" t="str">
            <v>NEWMARKET-TAY POWER DISTRIBUTION LTD.</v>
          </cell>
          <cell r="B3804" t="str">
            <v>NEWMARKET-TAY POWER DISTRIBUTION LTD.</v>
          </cell>
          <cell r="C3804">
            <v>-19059628</v>
          </cell>
        </row>
        <row r="3805">
          <cell r="A3805" t="str">
            <v>NIAGARA PENINSULA ENERGY INC.</v>
          </cell>
          <cell r="B3805" t="str">
            <v>NIAGARA PENINSULA ENERGY INC.</v>
          </cell>
          <cell r="C3805">
            <v>-17481077</v>
          </cell>
        </row>
        <row r="3806">
          <cell r="A3806" t="str">
            <v>NIAGARA-ON-THE-LAKE HYDRO INC.</v>
          </cell>
          <cell r="B3806" t="str">
            <v>NIAGARA-ON-THE-LAKE HYDRO INC.</v>
          </cell>
          <cell r="C3806">
            <v>-5807978</v>
          </cell>
        </row>
        <row r="3807">
          <cell r="A3807" t="str">
            <v>NORFOLK POWER DISTRIBUTION INC.</v>
          </cell>
          <cell r="B3807" t="str">
            <v>NORFOLK POWER DISTRIBUTION INC.</v>
          </cell>
          <cell r="C3807">
            <v>-8473522</v>
          </cell>
        </row>
        <row r="3808">
          <cell r="A3808" t="str">
            <v>NORTH BAY HYDRO DISTRIBUTION LIMITED</v>
          </cell>
          <cell r="B3808" t="str">
            <v>NORTH BAY HYDRO DISTRIBUTION LIMITED</v>
          </cell>
          <cell r="C3808">
            <v>-7096812</v>
          </cell>
        </row>
        <row r="3809">
          <cell r="A3809" t="str">
            <v>NORTHERN ONTARIO WIRES INC.</v>
          </cell>
          <cell r="B3809" t="str">
            <v>NORTHERN ONTARIO WIRES INC.</v>
          </cell>
          <cell r="C3809">
            <v>0</v>
          </cell>
        </row>
        <row r="3810">
          <cell r="A3810" t="str">
            <v>OAKVILLE HYDRO ELECTRICITY DISTRIBUTION INC.</v>
          </cell>
          <cell r="B3810" t="str">
            <v>OAKVILLE HYDRO ELECTRICITY DISTRIBUTION INC.</v>
          </cell>
          <cell r="C3810">
            <v>-34251899</v>
          </cell>
        </row>
        <row r="3811">
          <cell r="A3811" t="str">
            <v>ORANGEVILLE HYDRO LIMITED</v>
          </cell>
          <cell r="B3811" t="str">
            <v>ORANGEVILLE HYDRO LIMITED</v>
          </cell>
          <cell r="C3811">
            <v>-3607833</v>
          </cell>
        </row>
        <row r="3812">
          <cell r="A3812" t="str">
            <v>ORILLIA POWER DISTRIBUTION CORPORATION</v>
          </cell>
          <cell r="B3812" t="str">
            <v>ORILLIA POWER DISTRIBUTION CORPORATION</v>
          </cell>
          <cell r="C3812">
            <v>-411379</v>
          </cell>
        </row>
        <row r="3813">
          <cell r="A3813" t="str">
            <v>OSHAWA PUC NETWORKS INC.</v>
          </cell>
          <cell r="B3813" t="str">
            <v>OSHAWA PUC NETWORKS INC.</v>
          </cell>
          <cell r="C3813">
            <v>-28454846</v>
          </cell>
        </row>
        <row r="3814">
          <cell r="A3814" t="str">
            <v>OTTAWA RIVER POWER CORPORATION</v>
          </cell>
          <cell r="B3814" t="str">
            <v>OTTAWA RIVER POWER CORPORATION</v>
          </cell>
          <cell r="C3814">
            <v>-1083826</v>
          </cell>
        </row>
        <row r="3815">
          <cell r="A3815" t="str">
            <v>PARRY SOUND POWER CORPORATION</v>
          </cell>
          <cell r="B3815" t="str">
            <v>PARRY SOUND POWER CORPORATION</v>
          </cell>
          <cell r="C3815">
            <v>-835036</v>
          </cell>
        </row>
        <row r="3816">
          <cell r="A3816" t="str">
            <v>PETERBOROUGH DISTRIBUTION INCORPORATED</v>
          </cell>
          <cell r="B3816" t="str">
            <v>PETERBOROUGH DISTRIBUTION INCORPORATED</v>
          </cell>
          <cell r="C3816">
            <v>-10533302</v>
          </cell>
        </row>
        <row r="3817">
          <cell r="A3817" t="str">
            <v>PORT COLBORNE HYDRO INC.</v>
          </cell>
          <cell r="B3817" t="str">
            <v>CANADIAN NIAGARA POWER INC.</v>
          </cell>
          <cell r="C3817">
            <v>-1450611</v>
          </cell>
        </row>
        <row r="3818">
          <cell r="A3818" t="str">
            <v>POWERSTREAM INC.</v>
          </cell>
          <cell r="B3818" t="str">
            <v>POWERSTREAM INC.</v>
          </cell>
          <cell r="C3818">
            <v>-277009926</v>
          </cell>
        </row>
        <row r="3819">
          <cell r="A3819" t="str">
            <v>PUC DISTRIBUTION INC.</v>
          </cell>
          <cell r="B3819" t="str">
            <v>PUC DISTRIBUTION INC.</v>
          </cell>
          <cell r="C3819">
            <v>-5370005</v>
          </cell>
        </row>
        <row r="3820">
          <cell r="A3820" t="str">
            <v>RENFREW HYDRO INC.</v>
          </cell>
          <cell r="B3820" t="str">
            <v>RENFREW HYDRO INC.</v>
          </cell>
          <cell r="C3820">
            <v>0</v>
          </cell>
        </row>
        <row r="3821">
          <cell r="A3821" t="str">
            <v>RIDEAU ST. LAWRENCE DISTRIBUTION INC.</v>
          </cell>
          <cell r="B3821" t="str">
            <v>RIDEAU ST. LAWRENCE DISTRIBUTION INC.</v>
          </cell>
          <cell r="C3821">
            <v>-360987</v>
          </cell>
        </row>
        <row r="3822">
          <cell r="A3822" t="str">
            <v>SIOUX LOOKOUT HYDRO INC.</v>
          </cell>
          <cell r="B3822" t="str">
            <v>SIOUX LOOKOUT HYDRO INC.</v>
          </cell>
          <cell r="C3822">
            <v>-817216</v>
          </cell>
        </row>
        <row r="3823">
          <cell r="A3823" t="str">
            <v>ST. THOMAS ENERGY INC.</v>
          </cell>
          <cell r="B3823" t="str">
            <v>ST. THOMAS ENERGY INC.</v>
          </cell>
          <cell r="C3823">
            <v>-6911139</v>
          </cell>
        </row>
        <row r="3824">
          <cell r="A3824" t="str">
            <v>THUNDER BAY HYDRO ELECTRICITY DISTRIBUTION INC.</v>
          </cell>
          <cell r="B3824" t="str">
            <v>THUNDER BAY HYDRO ELECTRICITY DISTRIBUTION INC.</v>
          </cell>
          <cell r="C3824">
            <v>-10305020</v>
          </cell>
        </row>
        <row r="3825">
          <cell r="A3825" t="str">
            <v>TILLSONBURG HYDRO INC.</v>
          </cell>
          <cell r="B3825" t="str">
            <v>TILLSONBURG HYDRO INC.</v>
          </cell>
          <cell r="C3825">
            <v>-2609529</v>
          </cell>
        </row>
        <row r="3826">
          <cell r="A3826" t="str">
            <v>TORONTO HYDRO-ELECTRIC SYSTEM LIMITED</v>
          </cell>
          <cell r="B3826" t="str">
            <v>TORONTO HYDRO-ELECTRIC SYSTEM LIMITED</v>
          </cell>
          <cell r="C3826">
            <v>-258098312</v>
          </cell>
        </row>
        <row r="3827">
          <cell r="A3827" t="str">
            <v>VERIDIAN CONNECTIONS INC.</v>
          </cell>
          <cell r="B3827" t="str">
            <v>VERIDIAN CONNECTIONS INC.</v>
          </cell>
          <cell r="C3827">
            <v>-48475389</v>
          </cell>
        </row>
        <row r="3828">
          <cell r="A3828" t="str">
            <v>WASAGA DISTRIBUTION INC.</v>
          </cell>
          <cell r="B3828" t="str">
            <v>WASAGA DISTRIBUTION INC.</v>
          </cell>
          <cell r="C3828">
            <v>-3609377</v>
          </cell>
        </row>
        <row r="3829">
          <cell r="A3829" t="str">
            <v>WATERLOO NORTH HYDRO INC.</v>
          </cell>
          <cell r="B3829" t="str">
            <v>WATERLOO NORTH HYDRO INC.</v>
          </cell>
          <cell r="C3829">
            <v>-25788604</v>
          </cell>
        </row>
        <row r="3830">
          <cell r="A3830" t="str">
            <v>WELLAND HYDRO-ELECTRIC SYSTEM CORP.</v>
          </cell>
          <cell r="B3830" t="str">
            <v>WELLAND HYDRO-ELECTRIC SYSTEM CORP.</v>
          </cell>
          <cell r="C3830">
            <v>-1728419</v>
          </cell>
        </row>
        <row r="3831">
          <cell r="A3831" t="str">
            <v>WELLINGTON NORTH POWER INC.</v>
          </cell>
          <cell r="B3831" t="str">
            <v>WELLINGTON NORTH POWER INC.</v>
          </cell>
          <cell r="C3831">
            <v>-245574</v>
          </cell>
        </row>
        <row r="3832">
          <cell r="A3832" t="str">
            <v>WEST COAST HURON ENERGY INC.</v>
          </cell>
          <cell r="B3832" t="str">
            <v>WEST COAST HURON ENERGY INC.</v>
          </cell>
          <cell r="C3832">
            <v>-425620</v>
          </cell>
        </row>
        <row r="3833">
          <cell r="A3833" t="str">
            <v>WEST PERTH POWER INC.</v>
          </cell>
          <cell r="B3833" t="str">
            <v>ERIE THAMES POWERLINES CORPORATION</v>
          </cell>
          <cell r="C3833">
            <v>-349199</v>
          </cell>
        </row>
        <row r="3834">
          <cell r="A3834" t="str">
            <v>WESTARIO POWER INC.</v>
          </cell>
          <cell r="B3834" t="str">
            <v>WESTARIO POWER INC.</v>
          </cell>
          <cell r="C3834">
            <v>-7555737</v>
          </cell>
        </row>
        <row r="3835">
          <cell r="A3835" t="str">
            <v>WHITBY HYDRO ELECTRIC CORPORATION</v>
          </cell>
          <cell r="B3835" t="str">
            <v>WHITBY HYDRO ELECTRIC CORPORATION</v>
          </cell>
          <cell r="C3835">
            <v>-25605468</v>
          </cell>
        </row>
        <row r="3836">
          <cell r="A3836" t="str">
            <v>WOODSTOCK HYDRO SERVICES INC.</v>
          </cell>
          <cell r="B3836" t="str">
            <v>WOODSTOCK HYDRO SERVICES INC.</v>
          </cell>
          <cell r="C3836">
            <v>-4586367</v>
          </cell>
        </row>
        <row r="3841">
          <cell r="A3841" t="str">
            <v>ALGOMA POWER INC.</v>
          </cell>
          <cell r="B3841" t="str">
            <v>ALGOMA POWER INC.</v>
          </cell>
          <cell r="C3841">
            <v>-121890</v>
          </cell>
        </row>
        <row r="3842">
          <cell r="A3842" t="str">
            <v>ATIKOKAN HYDRO INC.</v>
          </cell>
          <cell r="B3842" t="str">
            <v>ATIKOKAN HYDRO INC.</v>
          </cell>
          <cell r="C3842">
            <v>0</v>
          </cell>
        </row>
        <row r="3843">
          <cell r="A3843" t="str">
            <v>BLUEWATER POWER DISTRIBUTION CORPORATION</v>
          </cell>
          <cell r="B3843" t="str">
            <v>BLUEWATER POWER DISTRIBUTION CORPORATION</v>
          </cell>
          <cell r="C3843">
            <v>-5074914</v>
          </cell>
        </row>
        <row r="3844">
          <cell r="A3844" t="str">
            <v>BRANT COUNTY POWER INC.</v>
          </cell>
          <cell r="B3844" t="str">
            <v>BRANT COUNTY POWER INC.</v>
          </cell>
          <cell r="C3844">
            <v>-1836974</v>
          </cell>
        </row>
        <row r="3845">
          <cell r="A3845" t="str">
            <v>BRANTFORD POWER INC.</v>
          </cell>
          <cell r="B3845" t="str">
            <v>BRANTFORD POWER INC.</v>
          </cell>
          <cell r="C3845">
            <v>-3851573</v>
          </cell>
        </row>
        <row r="3846">
          <cell r="A3846" t="str">
            <v>BURLINGTON HYDRO INC.</v>
          </cell>
          <cell r="B3846" t="str">
            <v>BURLINGTON HYDRO INC.</v>
          </cell>
          <cell r="C3846">
            <v>-24106435</v>
          </cell>
        </row>
        <row r="3847">
          <cell r="A3847" t="str">
            <v>CAMBRIDGE AND NORTH DUMFRIES HYDRO INC.</v>
          </cell>
          <cell r="B3847" t="str">
            <v>CAMBRIDGE AND NORTH DUMFRIES HYDRO INC.</v>
          </cell>
          <cell r="C3847">
            <v>-16891915</v>
          </cell>
        </row>
        <row r="3848">
          <cell r="A3848" t="str">
            <v>CANADIAN NIAGARA POWER INC.</v>
          </cell>
          <cell r="B3848" t="str">
            <v>CANADIAN NIAGARA POWER INC.</v>
          </cell>
          <cell r="C3848">
            <v>-6317364</v>
          </cell>
        </row>
        <row r="3849">
          <cell r="A3849" t="str">
            <v>CENTRE WELLINGTON HYDRO LTD.</v>
          </cell>
          <cell r="B3849" t="str">
            <v>CENTRE WELLINGTON HYDRO LTD.</v>
          </cell>
          <cell r="C3849">
            <v>-1534411</v>
          </cell>
        </row>
        <row r="3850">
          <cell r="A3850" t="str">
            <v>CHAPLEAU PUBLIC UTILITIES CORPORATION</v>
          </cell>
          <cell r="B3850" t="str">
            <v>CHAPLEAU PUBLIC UTILITIES CORPORATION</v>
          </cell>
          <cell r="C3850">
            <v>0</v>
          </cell>
        </row>
        <row r="3851">
          <cell r="A3851" t="str">
            <v>COLLUS POWER CORPORATION</v>
          </cell>
          <cell r="B3851" t="str">
            <v>COLLUS POWER CORPORATION</v>
          </cell>
          <cell r="C3851">
            <v>-10231780</v>
          </cell>
        </row>
        <row r="3852">
          <cell r="A3852" t="str">
            <v>COOPERATIVE HYDRO EMBRUN INC.</v>
          </cell>
          <cell r="B3852" t="str">
            <v>COOPERATIVE HYDRO EMBRUN INC.</v>
          </cell>
          <cell r="C3852">
            <v>-396826</v>
          </cell>
        </row>
        <row r="3853">
          <cell r="A3853" t="str">
            <v>E.L.K. ENERGY INC.</v>
          </cell>
          <cell r="B3853" t="str">
            <v>E.L.K. ENERGY INC.</v>
          </cell>
          <cell r="C3853">
            <v>-3871421</v>
          </cell>
        </row>
        <row r="3854">
          <cell r="A3854" t="str">
            <v>ENERSOURCE HYDRO MISSISSAUGA INC.</v>
          </cell>
          <cell r="B3854" t="str">
            <v>ENERSOURCE HYDRO MISSISSAUGA INC.</v>
          </cell>
          <cell r="C3854">
            <v>-816596</v>
          </cell>
        </row>
        <row r="3855">
          <cell r="A3855" t="str">
            <v>ENTEGRUS POWERLINES INC.</v>
          </cell>
          <cell r="B3855" t="str">
            <v>CHATHAM-KENT HYDRO INC.</v>
          </cell>
          <cell r="C3855">
            <v>-4767222</v>
          </cell>
        </row>
        <row r="3856">
          <cell r="A3856" t="str">
            <v>ENWIN UTILITIES LTD.</v>
          </cell>
          <cell r="B3856" t="str">
            <v>ENWIN UTILITIES LTD.</v>
          </cell>
          <cell r="C3856">
            <v>-12499296</v>
          </cell>
        </row>
        <row r="3857">
          <cell r="A3857" t="str">
            <v>ERIE THAMES POWERLINES CORPORATION</v>
          </cell>
          <cell r="B3857" t="str">
            <v>ERIE THAMES POWERLINES CORPORATION</v>
          </cell>
          <cell r="C3857">
            <v>-4773539</v>
          </cell>
        </row>
        <row r="3858">
          <cell r="A3858" t="str">
            <v>ESPANOLA REGIONAL HYDRO DISTRIBUTION CORPORATION</v>
          </cell>
          <cell r="B3858" t="str">
            <v>ESPANOLA REGIONAL HYDRO DISTRIBUTION CORPORATION</v>
          </cell>
          <cell r="C3858">
            <v>-251533</v>
          </cell>
        </row>
        <row r="3859">
          <cell r="A3859" t="str">
            <v>ESSEX POWERLINES CORPORATION</v>
          </cell>
          <cell r="B3859" t="str">
            <v>ESSEX POWERLINES CORPORATION</v>
          </cell>
          <cell r="C3859">
            <v>-12003010</v>
          </cell>
        </row>
        <row r="3860">
          <cell r="A3860" t="str">
            <v>FESTIVAL HYDRO INC.</v>
          </cell>
          <cell r="B3860" t="str">
            <v>FESTIVAL HYDRO INC.</v>
          </cell>
          <cell r="C3860">
            <v>-4405061</v>
          </cell>
        </row>
        <row r="3861">
          <cell r="A3861" t="str">
            <v>FORT FRANCES POWER CORPORATION</v>
          </cell>
          <cell r="B3861" t="str">
            <v>FORT FRANCES POWER CORPORATION</v>
          </cell>
          <cell r="C3861">
            <v>0</v>
          </cell>
        </row>
        <row r="3862">
          <cell r="A3862" t="str">
            <v>GREATER SUDBURY HYDRO INC.</v>
          </cell>
          <cell r="B3862" t="str">
            <v>GREATER SUDBURY HYDRO INC.</v>
          </cell>
          <cell r="C3862">
            <v>-14578301</v>
          </cell>
        </row>
        <row r="3863">
          <cell r="A3863" t="str">
            <v>GRIMSBY POWER INCORPORATED</v>
          </cell>
          <cell r="B3863" t="str">
            <v>GRIMSBY POWER INCORPORATED</v>
          </cell>
          <cell r="C3863">
            <v>-5686522</v>
          </cell>
        </row>
        <row r="3864">
          <cell r="A3864" t="str">
            <v>GUELPH HYDRO ELECTRIC SYSTEMS INC.</v>
          </cell>
          <cell r="B3864" t="str">
            <v>GUELPH HYDRO ELECTRIC SYSTEMS INC.</v>
          </cell>
          <cell r="C3864">
            <v>-31565438</v>
          </cell>
        </row>
        <row r="3865">
          <cell r="A3865" t="str">
            <v>HALDIMAND COUNTY HYDRO INC.</v>
          </cell>
          <cell r="B3865" t="str">
            <v>HALDIMAND COUNTY HYDRO INC.</v>
          </cell>
          <cell r="C3865">
            <v>-3953284</v>
          </cell>
        </row>
        <row r="3866">
          <cell r="A3866" t="str">
            <v>HALTON HILLS HYDRO INC.</v>
          </cell>
          <cell r="B3866" t="str">
            <v>HALTON HILLS HYDRO INC.</v>
          </cell>
          <cell r="C3866">
            <v>-6385598</v>
          </cell>
        </row>
        <row r="3867">
          <cell r="A3867" t="str">
            <v>HEARST POWER DISTRIBUTION COMPANY LIMITED</v>
          </cell>
          <cell r="B3867" t="str">
            <v>HEARST POWER DISTRIBUTION COMPANY LIMITED</v>
          </cell>
          <cell r="C3867">
            <v>0</v>
          </cell>
        </row>
        <row r="3868">
          <cell r="A3868" t="str">
            <v>HORIZON UTILITIES CORPORATION</v>
          </cell>
          <cell r="B3868" t="str">
            <v>HORIZON UTILITIES CORPORATION</v>
          </cell>
          <cell r="C3868">
            <v>-33834063</v>
          </cell>
        </row>
        <row r="3869">
          <cell r="A3869" t="str">
            <v>HYDRO 2000 INC.</v>
          </cell>
          <cell r="B3869" t="str">
            <v>HYDRO 2000 INC.</v>
          </cell>
          <cell r="C3869">
            <v>-148764</v>
          </cell>
        </row>
        <row r="3870">
          <cell r="A3870" t="str">
            <v>HYDRO HAWKESBURY INC.</v>
          </cell>
          <cell r="B3870" t="str">
            <v>HYDRO HAWKESBURY INC.</v>
          </cell>
          <cell r="C3870">
            <v>-130769</v>
          </cell>
        </row>
        <row r="3871">
          <cell r="A3871" t="str">
            <v>HYDRO ONE BRAMPTON NETWORKS INC.</v>
          </cell>
          <cell r="B3871" t="str">
            <v>HYDRO ONE BRAMPTON NETWORKS INC.</v>
          </cell>
          <cell r="C3871">
            <v>-123538549</v>
          </cell>
        </row>
        <row r="3872">
          <cell r="A3872" t="str">
            <v>HYDRO ONE NETWORKS INC.</v>
          </cell>
          <cell r="B3872" t="str">
            <v>HYDRO ONE NETWORKS INC.</v>
          </cell>
          <cell r="C3872">
            <v>0</v>
          </cell>
        </row>
        <row r="3873">
          <cell r="A3873" t="str">
            <v>HYDRO ONE REMOTE COMMUNITIES INC.</v>
          </cell>
          <cell r="B3873" t="str">
            <v>HYDRO ONE REMOTE COMMUNITIES INC.</v>
          </cell>
          <cell r="C3873">
            <v>0</v>
          </cell>
        </row>
        <row r="3874">
          <cell r="A3874" t="str">
            <v>HYDRO OTTAWA LIMITED</v>
          </cell>
          <cell r="B3874" t="str">
            <v>HYDRO OTTAWA LIMITED</v>
          </cell>
          <cell r="C3874">
            <v>-195648455</v>
          </cell>
        </row>
        <row r="3875">
          <cell r="A3875" t="str">
            <v>INNISFIL HYDRO DISTRIBUTION SYSTEMS LIMITED</v>
          </cell>
          <cell r="B3875" t="str">
            <v>INNISFIL HYDRO DISTRIBUTION SYSTEMS LIMITED</v>
          </cell>
          <cell r="C3875">
            <v>-7714947</v>
          </cell>
        </row>
        <row r="3876">
          <cell r="A3876" t="str">
            <v>KENORA HYDRO ELECTRIC CORPORATION LTD.</v>
          </cell>
          <cell r="B3876" t="str">
            <v>KENORA HYDRO ELECTRIC CORPORATION LTD.</v>
          </cell>
          <cell r="C3876">
            <v>-508211</v>
          </cell>
        </row>
        <row r="3877">
          <cell r="A3877" t="str">
            <v>KINGSTON HYDRO CORPORATION</v>
          </cell>
          <cell r="B3877" t="str">
            <v>KINGSTON HYDRO CORPORATION</v>
          </cell>
          <cell r="C3877">
            <v>-1783772</v>
          </cell>
        </row>
        <row r="3878">
          <cell r="A3878" t="str">
            <v>KITCHENER-WILMOT HYDRO INC.</v>
          </cell>
          <cell r="B3878" t="str">
            <v>KITCHENER-WILMOT HYDRO INC.</v>
          </cell>
          <cell r="C3878">
            <v>-44537160</v>
          </cell>
        </row>
        <row r="3879">
          <cell r="A3879" t="str">
            <v>LAKEFRONT UTILITIES INC.</v>
          </cell>
          <cell r="B3879" t="str">
            <v>LAKEFRONT UTILITIES INC.</v>
          </cell>
          <cell r="C3879">
            <v>-2400063</v>
          </cell>
        </row>
        <row r="3880">
          <cell r="A3880" t="str">
            <v>LAKELAND POWER DISTRIBUTION LTD.</v>
          </cell>
          <cell r="B3880" t="str">
            <v>LAKELAND POWER DISTRIBUTION LTD.</v>
          </cell>
          <cell r="C3880">
            <v>-4997238</v>
          </cell>
        </row>
        <row r="3881">
          <cell r="A3881" t="str">
            <v>LONDON HYDRO INC.</v>
          </cell>
          <cell r="B3881" t="str">
            <v>LONDON HYDRO INC.</v>
          </cell>
          <cell r="C3881">
            <v>-33062374</v>
          </cell>
        </row>
        <row r="3882">
          <cell r="A3882" t="str">
            <v>MIDDLESEX POWER DISTRIBUTION CORPORATION</v>
          </cell>
          <cell r="B3882" t="str">
            <v>MIDDLESEX POWER DISTRIBUTION CORPORATION</v>
          </cell>
          <cell r="C3882">
            <v>-1262569</v>
          </cell>
        </row>
        <row r="3883">
          <cell r="A3883" t="str">
            <v>MIDLAND POWER UTILITY CORPORATION</v>
          </cell>
          <cell r="B3883" t="str">
            <v>MIDLAND POWER UTILITY CORPORATION</v>
          </cell>
          <cell r="C3883">
            <v>-1621821</v>
          </cell>
        </row>
        <row r="3884">
          <cell r="A3884" t="str">
            <v>MILTON HYDRO DISTRIBUTION INC.</v>
          </cell>
          <cell r="B3884" t="str">
            <v>MILTON HYDRO DISTRIBUTION INC.</v>
          </cell>
          <cell r="C3884">
            <v>-40103153</v>
          </cell>
        </row>
        <row r="3885">
          <cell r="A3885" t="str">
            <v>NEWMARKET-TAY POWER DISTRIBUTION LTD.</v>
          </cell>
          <cell r="B3885" t="str">
            <v>NEWMARKET-TAY POWER DISTRIBUTION LTD.</v>
          </cell>
          <cell r="C3885">
            <v>-20286814</v>
          </cell>
        </row>
        <row r="3886">
          <cell r="A3886" t="str">
            <v>NIAGARA PENINSULA ENERGY INC.</v>
          </cell>
          <cell r="B3886" t="str">
            <v>NIAGARA PENINSULA ENERGY INC.</v>
          </cell>
          <cell r="C3886">
            <v>-19052603</v>
          </cell>
        </row>
        <row r="3887">
          <cell r="A3887" t="str">
            <v>NIAGARA-ON-THE-LAKE HYDRO INC.</v>
          </cell>
          <cell r="B3887" t="str">
            <v>NIAGARA-ON-THE-LAKE HYDRO INC.</v>
          </cell>
          <cell r="C3887">
            <v>-6253644</v>
          </cell>
        </row>
        <row r="3888">
          <cell r="A3888" t="str">
            <v>NORFOLK POWER DISTRIBUTION INC.</v>
          </cell>
          <cell r="B3888" t="str">
            <v>NORFOLK POWER DISTRIBUTION INC.</v>
          </cell>
          <cell r="C3888">
            <v>-9811775</v>
          </cell>
        </row>
        <row r="3889">
          <cell r="A3889" t="str">
            <v>NORTH BAY HYDRO DISTRIBUTION LIMITED</v>
          </cell>
          <cell r="B3889" t="str">
            <v>NORTH BAY HYDRO DISTRIBUTION LIMITED</v>
          </cell>
          <cell r="C3889">
            <v>-7560942</v>
          </cell>
        </row>
        <row r="3890">
          <cell r="A3890" t="str">
            <v>NORTHERN ONTARIO WIRES INC.</v>
          </cell>
          <cell r="B3890" t="str">
            <v>NORTHERN ONTARIO WIRES INC.</v>
          </cell>
          <cell r="C3890">
            <v>0</v>
          </cell>
        </row>
        <row r="3891">
          <cell r="A3891" t="str">
            <v>OAKVILLE HYDRO ELECTRICITY DISTRIBUTION INC.</v>
          </cell>
          <cell r="B3891" t="str">
            <v>OAKVILLE HYDRO ELECTRICITY DISTRIBUTION INC.</v>
          </cell>
          <cell r="C3891">
            <v>-38964886</v>
          </cell>
        </row>
        <row r="3892">
          <cell r="A3892" t="str">
            <v>ORANGEVILLE HYDRO LIMITED</v>
          </cell>
          <cell r="B3892" t="str">
            <v>ORANGEVILLE HYDRO LIMITED</v>
          </cell>
          <cell r="C3892">
            <v>-3793000</v>
          </cell>
        </row>
        <row r="3893">
          <cell r="A3893" t="str">
            <v>ORILLIA POWER DISTRIBUTION CORPORATION</v>
          </cell>
          <cell r="B3893" t="str">
            <v>ORILLIA POWER DISTRIBUTION CORPORATION</v>
          </cell>
          <cell r="C3893">
            <v>-504949</v>
          </cell>
        </row>
        <row r="3894">
          <cell r="A3894" t="str">
            <v>OSHAWA PUC NETWORKS INC.</v>
          </cell>
          <cell r="B3894" t="str">
            <v>OSHAWA PUC NETWORKS INC.</v>
          </cell>
          <cell r="C3894">
            <v>-29385637</v>
          </cell>
        </row>
        <row r="3895">
          <cell r="A3895" t="str">
            <v>OTTAWA RIVER POWER CORPORATION</v>
          </cell>
          <cell r="B3895" t="str">
            <v>OTTAWA RIVER POWER CORPORATION</v>
          </cell>
          <cell r="C3895">
            <v>-1279394</v>
          </cell>
        </row>
        <row r="3896">
          <cell r="A3896" t="str">
            <v>PARRY SOUND POWER CORPORATION</v>
          </cell>
          <cell r="B3896" t="str">
            <v>PARRY SOUND POWER CORPORATION</v>
          </cell>
          <cell r="C3896">
            <v>-909103</v>
          </cell>
        </row>
        <row r="3897">
          <cell r="A3897" t="str">
            <v>PETERBOROUGH DISTRIBUTION INCORPORATED</v>
          </cell>
          <cell r="B3897" t="str">
            <v>PETERBOROUGH DISTRIBUTION INCORPORATED</v>
          </cell>
          <cell r="C3897">
            <v>-11944112</v>
          </cell>
        </row>
        <row r="3898">
          <cell r="A3898" t="str">
            <v>PORT COLBORNE HYDRO INC.</v>
          </cell>
          <cell r="B3898" t="str">
            <v>CANADIAN NIAGARA POWER INC.</v>
          </cell>
          <cell r="C3898">
            <v>-1749436</v>
          </cell>
        </row>
        <row r="3899">
          <cell r="A3899" t="str">
            <v>POWERSTREAM INC.</v>
          </cell>
          <cell r="B3899" t="str">
            <v>POWERSTREAM INC.</v>
          </cell>
          <cell r="C3899">
            <v>-300872178</v>
          </cell>
        </row>
        <row r="3900">
          <cell r="A3900" t="str">
            <v>PUC DISTRIBUTION INC.</v>
          </cell>
          <cell r="B3900" t="str">
            <v>PUC DISTRIBUTION INC.</v>
          </cell>
          <cell r="C3900">
            <v>-9598438</v>
          </cell>
        </row>
        <row r="3901">
          <cell r="A3901" t="str">
            <v>RENFREW HYDRO INC.</v>
          </cell>
          <cell r="B3901" t="str">
            <v>RENFREW HYDRO INC.</v>
          </cell>
          <cell r="C3901">
            <v>0</v>
          </cell>
        </row>
        <row r="3902">
          <cell r="A3902" t="str">
            <v>RIDEAU ST. LAWRENCE DISTRIBUTION INC.</v>
          </cell>
          <cell r="B3902" t="str">
            <v>RIDEAU ST. LAWRENCE DISTRIBUTION INC.</v>
          </cell>
          <cell r="C3902">
            <v>-430179</v>
          </cell>
        </row>
        <row r="3903">
          <cell r="A3903" t="str">
            <v>SIOUX LOOKOUT HYDRO INC.</v>
          </cell>
          <cell r="B3903" t="str">
            <v>SIOUX LOOKOUT HYDRO INC.</v>
          </cell>
          <cell r="C3903">
            <v>-891191</v>
          </cell>
        </row>
        <row r="3904">
          <cell r="A3904" t="str">
            <v>ST. THOMAS ENERGY INC.</v>
          </cell>
          <cell r="B3904" t="str">
            <v>ST. THOMAS ENERGY INC.</v>
          </cell>
          <cell r="C3904">
            <v>-7183004</v>
          </cell>
        </row>
        <row r="3905">
          <cell r="A3905" t="str">
            <v>THUNDER BAY HYDRO ELECTRICITY DISTRIBUTION INC.</v>
          </cell>
          <cell r="B3905" t="str">
            <v>THUNDER BAY HYDRO ELECTRICITY DISTRIBUTION INC.</v>
          </cell>
          <cell r="C3905">
            <v>-12634977</v>
          </cell>
        </row>
        <row r="3906">
          <cell r="A3906" t="str">
            <v>TILLSONBURG HYDRO INC.</v>
          </cell>
          <cell r="B3906" t="str">
            <v>TILLSONBURG HYDRO INC.</v>
          </cell>
          <cell r="C3906">
            <v>-2782321</v>
          </cell>
        </row>
        <row r="3907">
          <cell r="A3907" t="str">
            <v>TORONTO HYDRO-ELECTRIC SYSTEM LIMITED</v>
          </cell>
          <cell r="B3907" t="str">
            <v>TORONTO HYDRO-ELECTRIC SYSTEM LIMITED</v>
          </cell>
          <cell r="C3907">
            <v>-294479391</v>
          </cell>
        </row>
        <row r="3908">
          <cell r="A3908" t="str">
            <v>VERIDIAN CONNECTIONS INC.</v>
          </cell>
          <cell r="B3908" t="str">
            <v>VERIDIAN CONNECTIONS INC.</v>
          </cell>
          <cell r="C3908">
            <v>-54263737</v>
          </cell>
        </row>
        <row r="3909">
          <cell r="A3909" t="str">
            <v>WASAGA DISTRIBUTION INC.</v>
          </cell>
          <cell r="B3909" t="str">
            <v>WASAGA DISTRIBUTION INC.</v>
          </cell>
          <cell r="C3909">
            <v>-5377446</v>
          </cell>
        </row>
        <row r="3910">
          <cell r="A3910" t="str">
            <v>WATERLOO NORTH HYDRO INC.</v>
          </cell>
          <cell r="B3910" t="str">
            <v>WATERLOO NORTH HYDRO INC.</v>
          </cell>
          <cell r="C3910">
            <v>-27272714</v>
          </cell>
        </row>
        <row r="3911">
          <cell r="A3911" t="str">
            <v>WELLAND HYDRO-ELECTRIC SYSTEM CORP.</v>
          </cell>
          <cell r="B3911" t="str">
            <v>WELLAND HYDRO-ELECTRIC SYSTEM CORP.</v>
          </cell>
          <cell r="C3911">
            <v>-2033600</v>
          </cell>
        </row>
        <row r="3912">
          <cell r="A3912" t="str">
            <v>WELLINGTON NORTH POWER INC.</v>
          </cell>
          <cell r="B3912" t="str">
            <v>WELLINGTON NORTH POWER INC.</v>
          </cell>
          <cell r="C3912">
            <v>-344256</v>
          </cell>
        </row>
        <row r="3913">
          <cell r="A3913" t="str">
            <v>WEST COAST HURON ENERGY INC.</v>
          </cell>
          <cell r="B3913" t="str">
            <v>WEST COAST HURON ENERGY INC.</v>
          </cell>
          <cell r="C3913">
            <v>-425620</v>
          </cell>
        </row>
        <row r="3914">
          <cell r="A3914" t="str">
            <v>WESTARIO POWER INC.</v>
          </cell>
          <cell r="B3914" t="str">
            <v>WESTARIO POWER INC.</v>
          </cell>
          <cell r="C3914">
            <v>-8188457</v>
          </cell>
        </row>
        <row r="3915">
          <cell r="A3915" t="str">
            <v>WHITBY HYDRO ELECTRIC CORPORATION</v>
          </cell>
          <cell r="B3915" t="str">
            <v>WHITBY HYDRO ELECTRIC CORPORATION</v>
          </cell>
          <cell r="C3915">
            <v>-27799803</v>
          </cell>
        </row>
        <row r="3916">
          <cell r="A3916" t="str">
            <v>WOODSTOCK HYDRO SERVICES INC.</v>
          </cell>
          <cell r="B3916" t="str">
            <v>WOODSTOCK HYDRO SERVICES INC.</v>
          </cell>
          <cell r="C3916">
            <v>-5351572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8">
          <cell r="C8" t="str">
            <v>Row Reference</v>
          </cell>
        </row>
      </sheetData>
      <sheetData sheetId="15" refreshError="1"/>
      <sheetData sheetId="16">
        <row r="1">
          <cell r="A1" t="str">
            <v>Distributor Data for Year ended Dec 31st, 2011</v>
          </cell>
        </row>
      </sheetData>
      <sheetData sheetId="17">
        <row r="1">
          <cell r="A1" t="str">
            <v>Distributor Data for Year ended Dec 31st, 2011</v>
          </cell>
        </row>
      </sheetData>
      <sheetData sheetId="18">
        <row r="1">
          <cell r="A1" t="str">
            <v>Distributor Data for Year ended Dec 31st, 2009</v>
          </cell>
        </row>
      </sheetData>
      <sheetData sheetId="19">
        <row r="1">
          <cell r="A1" t="str">
            <v>Distributor Data for Year ended Dec 31st, 2008</v>
          </cell>
        </row>
      </sheetData>
      <sheetData sheetId="20">
        <row r="1">
          <cell r="A1" t="str">
            <v>Distributor Data for Year ended Dec 31st, 2007</v>
          </cell>
        </row>
      </sheetData>
      <sheetData sheetId="21">
        <row r="1">
          <cell r="A1" t="str">
            <v>Distributor Data for Year ended Dec 31st, 2006</v>
          </cell>
        </row>
      </sheetData>
      <sheetData sheetId="22">
        <row r="1">
          <cell r="A1" t="str">
            <v>Distributor Data for Year ended Dec 31st, 2005</v>
          </cell>
        </row>
      </sheetData>
      <sheetData sheetId="23">
        <row r="1">
          <cell r="A1" t="str">
            <v>Distributor Data for Year ended Dec 31st, 2004</v>
          </cell>
        </row>
      </sheetData>
      <sheetData sheetId="24">
        <row r="1">
          <cell r="A1" t="str">
            <v>Distributor Data for Year ended Dec 31st, 2003</v>
          </cell>
        </row>
      </sheetData>
      <sheetData sheetId="25">
        <row r="1">
          <cell r="A1" t="str">
            <v>Distributor Data for Year ended Dec 31st, 2002</v>
          </cell>
        </row>
      </sheetData>
      <sheetData sheetId="26">
        <row r="1">
          <cell r="D1" t="str">
            <v>ASPHODEL-NORWOOD DISTRIBUTION INC</v>
          </cell>
        </row>
      </sheetData>
      <sheetData sheetId="27">
        <row r="1">
          <cell r="D1" t="str">
            <v>ALVINSTON PUBLIC UTILITIES COMMISSION</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http://archive.org/details/ontariohydrostat1978onta" TargetMode="External"/><Relationship Id="rId13" Type="http://schemas.openxmlformats.org/officeDocument/2006/relationships/hyperlink" Target="http://archive.org/details/ontariohydrostat1983onta" TargetMode="External"/><Relationship Id="rId18" Type="http://schemas.openxmlformats.org/officeDocument/2006/relationships/hyperlink" Target="http://archive.org/details/ontariohydrostat1988onta" TargetMode="External"/><Relationship Id="rId26" Type="http://schemas.openxmlformats.org/officeDocument/2006/relationships/hyperlink" Target="http://archive.org/details/ontariohydrostat1996onta" TargetMode="External"/><Relationship Id="rId3" Type="http://schemas.openxmlformats.org/officeDocument/2006/relationships/hyperlink" Target="http://archive.org/details/ontariohydrostat1973onta" TargetMode="External"/><Relationship Id="rId21" Type="http://schemas.openxmlformats.org/officeDocument/2006/relationships/hyperlink" Target="http://archive.org/details/ontariohydrostat1991onta" TargetMode="External"/><Relationship Id="rId7" Type="http://schemas.openxmlformats.org/officeDocument/2006/relationships/hyperlink" Target="http://archive.org/details/ontariohydrostat1977onta" TargetMode="External"/><Relationship Id="rId12" Type="http://schemas.openxmlformats.org/officeDocument/2006/relationships/hyperlink" Target="http://archive.org/details/ontariohydrostat1982onta" TargetMode="External"/><Relationship Id="rId17" Type="http://schemas.openxmlformats.org/officeDocument/2006/relationships/hyperlink" Target="http://archive.org/details/ontariohydrostat1987onta" TargetMode="External"/><Relationship Id="rId25" Type="http://schemas.openxmlformats.org/officeDocument/2006/relationships/hyperlink" Target="http://archive.org/details/ontariohydrostat1995onta" TargetMode="External"/><Relationship Id="rId2" Type="http://schemas.openxmlformats.org/officeDocument/2006/relationships/hyperlink" Target="http://archive.org/details/ontariohydrostat1971onta" TargetMode="External"/><Relationship Id="rId16" Type="http://schemas.openxmlformats.org/officeDocument/2006/relationships/hyperlink" Target="http://archive.org/details/ontariohydrostat1986onta" TargetMode="External"/><Relationship Id="rId20" Type="http://schemas.openxmlformats.org/officeDocument/2006/relationships/hyperlink" Target="http://archive.org/details/ontariohydrostat1990onta" TargetMode="External"/><Relationship Id="rId1" Type="http://schemas.openxmlformats.org/officeDocument/2006/relationships/hyperlink" Target="http://archive.org/search.php?query=collection%3A%22toronto%22+AND+%28ontario+hydro+yearbook+AND+collection%3Atoronto%29&amp;sort=date" TargetMode="External"/><Relationship Id="rId6" Type="http://schemas.openxmlformats.org/officeDocument/2006/relationships/hyperlink" Target="http://archive.org/details/ontariohydrostat1976onta" TargetMode="External"/><Relationship Id="rId11" Type="http://schemas.openxmlformats.org/officeDocument/2006/relationships/hyperlink" Target="http://archive.org/details/ontariohydrostat1981onta" TargetMode="External"/><Relationship Id="rId24" Type="http://schemas.openxmlformats.org/officeDocument/2006/relationships/hyperlink" Target="http://archive.org/details/ontariohydrostat1994onta" TargetMode="External"/><Relationship Id="rId5" Type="http://schemas.openxmlformats.org/officeDocument/2006/relationships/hyperlink" Target="http://archive.org/details/ontariohydrostat1975onta" TargetMode="External"/><Relationship Id="rId15" Type="http://schemas.openxmlformats.org/officeDocument/2006/relationships/hyperlink" Target="http://archive.org/details/ontariohydrostat1985onta" TargetMode="External"/><Relationship Id="rId23" Type="http://schemas.openxmlformats.org/officeDocument/2006/relationships/hyperlink" Target="http://archive.org/details/ontariohydrostat1993onta" TargetMode="External"/><Relationship Id="rId28" Type="http://schemas.openxmlformats.org/officeDocument/2006/relationships/drawing" Target="../drawings/drawing1.xml"/><Relationship Id="rId10" Type="http://schemas.openxmlformats.org/officeDocument/2006/relationships/hyperlink" Target="http://archive.org/details/ontariohydrostat1980onta" TargetMode="External"/><Relationship Id="rId19" Type="http://schemas.openxmlformats.org/officeDocument/2006/relationships/hyperlink" Target="http://archive.org/details/ontariohydrostat1989onta" TargetMode="External"/><Relationship Id="rId4" Type="http://schemas.openxmlformats.org/officeDocument/2006/relationships/hyperlink" Target="http://archive.org/details/ontariohydrostat1974onta" TargetMode="External"/><Relationship Id="rId9" Type="http://schemas.openxmlformats.org/officeDocument/2006/relationships/hyperlink" Target="http://archive.org/details/ontariohydrostat1979onta" TargetMode="External"/><Relationship Id="rId14" Type="http://schemas.openxmlformats.org/officeDocument/2006/relationships/hyperlink" Target="http://archive.org/details/ontariohydrostat1984onta" TargetMode="External"/><Relationship Id="rId22" Type="http://schemas.openxmlformats.org/officeDocument/2006/relationships/hyperlink" Target="http://archive.org/details/ontariohydrostat1992onta" TargetMode="External"/><Relationship Id="rId27" Type="http://schemas.openxmlformats.org/officeDocument/2006/relationships/hyperlink" Target="http://archive.org/details/ontariohydrostat1997onta"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6.bin"/><Relationship Id="rId1" Type="http://schemas.openxmlformats.org/officeDocument/2006/relationships/hyperlink" Target="http://www5.statcan.gc.ca/cansim/a03?searchTypeByValue=1&amp;lang=eng&amp;pattern=2810063"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data.bls.gov/timeseries/CIU2024400000000I" TargetMode="External"/><Relationship Id="rId1" Type="http://schemas.openxmlformats.org/officeDocument/2006/relationships/hyperlink" Target="http://www.bea.gov/iTable/iTable.cfm?ReqID=9&amp;step=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T36"/>
  <sheetViews>
    <sheetView showGridLines="0" tabSelected="1" zoomScale="96" zoomScaleNormal="96" zoomScaleSheetLayoutView="96" zoomScalePageLayoutView="96" workbookViewId="0">
      <selection activeCell="F23" sqref="F23"/>
    </sheetView>
  </sheetViews>
  <sheetFormatPr defaultColWidth="8.85546875" defaultRowHeight="12.75" x14ac:dyDescent="0.2"/>
  <cols>
    <col min="2" max="2" width="10" customWidth="1"/>
    <col min="3" max="3" width="12.85546875" customWidth="1"/>
    <col min="4" max="4" width="13.140625" customWidth="1"/>
    <col min="5" max="5" width="14" customWidth="1"/>
    <col min="6" max="6" width="14.42578125" customWidth="1"/>
    <col min="7" max="7" width="12.140625" customWidth="1"/>
    <col min="8" max="8" width="8.85546875" customWidth="1"/>
    <col min="9" max="9" width="2.7109375" style="33" customWidth="1"/>
    <col min="10" max="10" width="10" customWidth="1"/>
    <col min="11" max="11" width="9.140625" customWidth="1"/>
    <col min="12" max="12" width="2.7109375" style="33" customWidth="1"/>
    <col min="13" max="13" width="8.28515625" customWidth="1"/>
    <col min="14" max="14" width="8.140625" customWidth="1"/>
    <col min="15" max="15" width="2.7109375" style="33" customWidth="1"/>
    <col min="17" max="17" width="8.42578125" customWidth="1"/>
    <col min="18" max="18" width="11" customWidth="1"/>
  </cols>
  <sheetData>
    <row r="1" spans="2:20" ht="15" x14ac:dyDescent="0.2">
      <c r="B1" s="759" t="s">
        <v>688</v>
      </c>
      <c r="C1" s="759"/>
      <c r="D1" s="759"/>
      <c r="E1" s="759"/>
      <c r="F1" s="759"/>
      <c r="G1" s="759"/>
      <c r="H1" s="759"/>
      <c r="I1" s="759"/>
      <c r="J1" s="759"/>
      <c r="K1" s="759"/>
      <c r="L1" s="759"/>
      <c r="M1" s="759"/>
      <c r="N1" s="759"/>
      <c r="O1" s="759"/>
      <c r="P1" s="759"/>
      <c r="Q1" s="759"/>
      <c r="R1" s="759"/>
    </row>
    <row r="3" spans="2:20" ht="26.25" x14ac:dyDescent="0.35">
      <c r="B3" s="760" t="s">
        <v>780</v>
      </c>
      <c r="C3" s="760"/>
      <c r="D3" s="760"/>
      <c r="E3" s="760"/>
      <c r="F3" s="760"/>
      <c r="G3" s="760"/>
      <c r="H3" s="760"/>
      <c r="I3" s="760"/>
      <c r="J3" s="760"/>
      <c r="K3" s="760"/>
      <c r="L3" s="760"/>
      <c r="M3" s="760"/>
      <c r="N3" s="760"/>
      <c r="O3" s="760"/>
      <c r="P3" s="760"/>
      <c r="Q3" s="760"/>
    </row>
    <row r="6" spans="2:20" ht="15" x14ac:dyDescent="0.25">
      <c r="B6" s="601"/>
      <c r="C6" s="761" t="s">
        <v>672</v>
      </c>
      <c r="D6" s="761"/>
      <c r="E6" s="605" t="s">
        <v>755</v>
      </c>
      <c r="F6" s="605" t="s">
        <v>755</v>
      </c>
      <c r="G6" s="761" t="s">
        <v>673</v>
      </c>
      <c r="H6" s="761"/>
      <c r="I6" s="681"/>
      <c r="J6" s="761" t="s">
        <v>638</v>
      </c>
      <c r="K6" s="761"/>
      <c r="L6" s="681"/>
      <c r="M6" s="761" t="s">
        <v>637</v>
      </c>
      <c r="N6" s="761"/>
      <c r="O6" s="681"/>
      <c r="P6" s="761" t="s">
        <v>597</v>
      </c>
      <c r="Q6" s="761"/>
      <c r="R6" s="606" t="s">
        <v>666</v>
      </c>
      <c r="T6" s="585"/>
    </row>
    <row r="7" spans="2:20" ht="15" x14ac:dyDescent="0.25">
      <c r="B7" s="601"/>
      <c r="C7" s="606" t="s">
        <v>21</v>
      </c>
      <c r="D7" s="606" t="s">
        <v>17</v>
      </c>
      <c r="E7" s="606" t="s">
        <v>632</v>
      </c>
      <c r="F7" s="606" t="s">
        <v>754</v>
      </c>
      <c r="G7" s="605" t="s">
        <v>216</v>
      </c>
      <c r="H7" s="605" t="s">
        <v>595</v>
      </c>
      <c r="I7" s="703"/>
      <c r="J7" s="605" t="s">
        <v>216</v>
      </c>
      <c r="K7" s="606" t="s">
        <v>17</v>
      </c>
      <c r="L7" s="703"/>
      <c r="M7" s="605" t="s">
        <v>28</v>
      </c>
      <c r="N7" s="605" t="s">
        <v>17</v>
      </c>
      <c r="O7" s="703"/>
      <c r="P7" s="605" t="s">
        <v>216</v>
      </c>
      <c r="Q7" s="605" t="s">
        <v>28</v>
      </c>
      <c r="R7" s="605" t="s">
        <v>674</v>
      </c>
      <c r="S7" s="38"/>
      <c r="T7" s="350"/>
    </row>
    <row r="8" spans="2:20" ht="15" x14ac:dyDescent="0.25">
      <c r="B8" s="601"/>
      <c r="C8" s="601"/>
      <c r="D8" s="604"/>
      <c r="E8" s="604"/>
      <c r="F8" s="604"/>
      <c r="G8" s="604"/>
      <c r="H8" s="604"/>
      <c r="I8" s="668"/>
      <c r="J8" s="604"/>
      <c r="K8" s="604"/>
      <c r="L8" s="668"/>
      <c r="M8" s="604"/>
      <c r="N8" s="604"/>
      <c r="O8" s="668"/>
      <c r="P8" s="604"/>
      <c r="Q8" s="604"/>
      <c r="R8" s="604"/>
      <c r="S8" s="38"/>
      <c r="T8" s="38"/>
    </row>
    <row r="9" spans="2:20" ht="15" x14ac:dyDescent="0.25">
      <c r="B9" s="606">
        <v>2002</v>
      </c>
      <c r="C9" s="704">
        <f>TFP_dataset!R6</f>
        <v>33977759</v>
      </c>
      <c r="D9" s="691"/>
      <c r="E9" s="687">
        <f>TFP_dataset!K6+TFP_dataset!M6</f>
        <v>117889.12</v>
      </c>
      <c r="F9" s="688">
        <f>TFP_dataset!AC6</f>
        <v>1</v>
      </c>
      <c r="G9" s="687">
        <f t="shared" ref="G9:G21" si="0">E9/F9</f>
        <v>117889.12</v>
      </c>
      <c r="H9" s="687">
        <f>TFP_dataset!G6</f>
        <v>6898.5099999999984</v>
      </c>
      <c r="I9" s="705"/>
      <c r="J9" s="687">
        <f t="shared" ref="J9:J21" si="1">C9/G9</f>
        <v>288.21793732958565</v>
      </c>
      <c r="K9" s="691"/>
      <c r="L9" s="705"/>
      <c r="M9" s="687">
        <f t="shared" ref="M9:M21" si="2">C9/H9</f>
        <v>4925.3764943444321</v>
      </c>
      <c r="N9" s="691"/>
      <c r="O9" s="705"/>
      <c r="P9" s="692">
        <f>1-Q9</f>
        <v>5.5443581309581269E-2</v>
      </c>
      <c r="Q9" s="692">
        <f>TFP_dataset!Y6</f>
        <v>0.94455641869041873</v>
      </c>
      <c r="R9" s="605"/>
      <c r="S9" s="38"/>
      <c r="T9" s="38"/>
    </row>
    <row r="10" spans="2:20" ht="15" x14ac:dyDescent="0.25">
      <c r="B10" s="606">
        <v>2003</v>
      </c>
      <c r="C10" s="704">
        <f>TFP_dataset!R7</f>
        <v>33202786</v>
      </c>
      <c r="D10" s="600">
        <f>LN(C10/C9)</f>
        <v>-2.3072375445428544E-2</v>
      </c>
      <c r="E10" s="687">
        <f>TFP_dataset!K7+TFP_dataset!M7</f>
        <v>130702.24399</v>
      </c>
      <c r="F10" s="688">
        <f>TFP_dataset!AC7</f>
        <v>1.0216477671655084</v>
      </c>
      <c r="G10" s="687">
        <f t="shared" si="0"/>
        <v>127932.78485071661</v>
      </c>
      <c r="H10" s="687">
        <f>TFP_dataset!G7</f>
        <v>6926.0099999999984</v>
      </c>
      <c r="I10" s="705"/>
      <c r="J10" s="687">
        <f t="shared" si="1"/>
        <v>259.53305119359339</v>
      </c>
      <c r="K10" s="600">
        <f t="shared" ref="K10:K21" si="3">LN(J10/J9)</f>
        <v>-0.10483286139779523</v>
      </c>
      <c r="L10" s="705"/>
      <c r="M10" s="687">
        <f t="shared" si="2"/>
        <v>4793.9269507263216</v>
      </c>
      <c r="N10" s="600">
        <f>LN(M10/M9)</f>
        <v>-2.7050819004050489E-2</v>
      </c>
      <c r="O10" s="705"/>
      <c r="P10" s="692">
        <f t="shared" ref="P10:P21" si="4">1-Q10</f>
        <v>6.3199829850418832E-2</v>
      </c>
      <c r="Q10" s="692">
        <f>TFP_dataset!Y7</f>
        <v>0.93680017014958117</v>
      </c>
      <c r="R10" s="600">
        <f>LN(J10/J9)*AVERAGE(P9:P10)+LN(M10/M9)*AVERAGE(Q9:Q10)</f>
        <v>-3.1664982422343294E-2</v>
      </c>
      <c r="S10" s="511"/>
      <c r="T10" s="516"/>
    </row>
    <row r="11" spans="2:20" ht="15" x14ac:dyDescent="0.25">
      <c r="B11" s="606">
        <v>2004</v>
      </c>
      <c r="C11" s="704">
        <f>TFP_dataset!R8</f>
        <v>35351273</v>
      </c>
      <c r="D11" s="600">
        <f t="shared" ref="D11:D21" si="5">LN(C11/C10)</f>
        <v>6.2700614945235975E-2</v>
      </c>
      <c r="E11" s="687">
        <f>TFP_dataset!K8+TFP_dataset!M8</f>
        <v>132211.12375</v>
      </c>
      <c r="F11" s="688">
        <f>TFP_dataset!AC8</f>
        <v>1.046469360323721</v>
      </c>
      <c r="G11" s="687">
        <f t="shared" si="0"/>
        <v>126340.17656197888</v>
      </c>
      <c r="H11" s="687">
        <f>TFP_dataset!G8</f>
        <v>6958.0099999999984</v>
      </c>
      <c r="I11" s="705"/>
      <c r="J11" s="687">
        <f t="shared" si="1"/>
        <v>279.81022317677127</v>
      </c>
      <c r="K11" s="600">
        <f t="shared" si="3"/>
        <v>7.5227539604093993E-2</v>
      </c>
      <c r="L11" s="705"/>
      <c r="M11" s="687">
        <f t="shared" si="2"/>
        <v>5080.6585503613833</v>
      </c>
      <c r="N11" s="600">
        <f t="shared" ref="N11:N21" si="6">LN(M11/M10)</f>
        <v>5.8090990835935427E-2</v>
      </c>
      <c r="O11" s="705"/>
      <c r="P11" s="692">
        <f t="shared" si="4"/>
        <v>7.1405751806133511E-2</v>
      </c>
      <c r="Q11" s="692">
        <f>TFP_dataset!Y8</f>
        <v>0.92859424819386649</v>
      </c>
      <c r="R11" s="600">
        <f t="shared" ref="R11:R21" si="7">LN(J11/J10)*AVERAGE(P10:P11)+LN(M11/M10)*AVERAGE(Q10:Q11)</f>
        <v>5.9244328393197362E-2</v>
      </c>
      <c r="S11" s="511"/>
      <c r="T11" s="516"/>
    </row>
    <row r="12" spans="2:20" ht="15" x14ac:dyDescent="0.25">
      <c r="B12" s="606">
        <v>2005</v>
      </c>
      <c r="C12" s="704">
        <f>TFP_dataset!R9</f>
        <v>33487118</v>
      </c>
      <c r="D12" s="600">
        <f t="shared" si="5"/>
        <v>-5.4173575445451087E-2</v>
      </c>
      <c r="E12" s="687">
        <f>TFP_dataset!K9+TFP_dataset!M9</f>
        <v>142388.46754000001</v>
      </c>
      <c r="F12" s="688">
        <f>TFP_dataset!AC9</f>
        <v>1.0786967724726459</v>
      </c>
      <c r="G12" s="687">
        <f t="shared" si="0"/>
        <v>132000.45756474233</v>
      </c>
      <c r="H12" s="687">
        <f>TFP_dataset!G9</f>
        <v>6923.6099999999988</v>
      </c>
      <c r="I12" s="705"/>
      <c r="J12" s="687">
        <f t="shared" si="1"/>
        <v>253.68940848993313</v>
      </c>
      <c r="K12" s="600">
        <f t="shared" si="3"/>
        <v>-9.8000881441323448E-2</v>
      </c>
      <c r="L12" s="705"/>
      <c r="M12" s="687">
        <f t="shared" si="2"/>
        <v>4836.6557330641108</v>
      </c>
      <c r="N12" s="600">
        <f t="shared" si="6"/>
        <v>-4.921737142651799E-2</v>
      </c>
      <c r="O12" s="705"/>
      <c r="P12" s="692">
        <f t="shared" si="4"/>
        <v>7.7472173273626876E-2</v>
      </c>
      <c r="Q12" s="692">
        <f>TFP_dataset!Y9</f>
        <v>0.92252782672637312</v>
      </c>
      <c r="R12" s="600">
        <f t="shared" si="7"/>
        <v>-5.2848765301073963E-2</v>
      </c>
      <c r="S12" s="511"/>
      <c r="T12" s="516"/>
    </row>
    <row r="13" spans="2:20" ht="15" x14ac:dyDescent="0.25">
      <c r="B13" s="606">
        <v>2006</v>
      </c>
      <c r="C13" s="704">
        <f>TFP_dataset!R10</f>
        <v>34329431</v>
      </c>
      <c r="D13" s="600">
        <f t="shared" si="5"/>
        <v>2.484220534338592E-2</v>
      </c>
      <c r="E13" s="687">
        <f>TFP_dataset!K10+TFP_dataset!M10</f>
        <v>156605.92076000001</v>
      </c>
      <c r="F13" s="688">
        <f>TFP_dataset!AC10</f>
        <v>1.099250227385117</v>
      </c>
      <c r="G13" s="687">
        <f t="shared" si="0"/>
        <v>142466.12541762419</v>
      </c>
      <c r="H13" s="687">
        <f>TFP_dataset!G10</f>
        <v>6971.0099999999984</v>
      </c>
      <c r="I13" s="705"/>
      <c r="J13" s="687">
        <f t="shared" si="1"/>
        <v>240.965569179108</v>
      </c>
      <c r="K13" s="600">
        <f t="shared" si="3"/>
        <v>-5.1456660758829535E-2</v>
      </c>
      <c r="L13" s="705"/>
      <c r="M13" s="687">
        <f t="shared" si="2"/>
        <v>4924.5993048353121</v>
      </c>
      <c r="N13" s="600">
        <f t="shared" si="6"/>
        <v>1.8019394230116902E-2</v>
      </c>
      <c r="O13" s="705"/>
      <c r="P13" s="692">
        <f t="shared" si="4"/>
        <v>0.11115318280774955</v>
      </c>
      <c r="Q13" s="692">
        <f>TFP_dataset!Y10</f>
        <v>0.88884681719225045</v>
      </c>
      <c r="R13" s="600">
        <f>LN(J13/J12)*AVERAGE(P12:P13)+LN(M13/M12)*AVERAGE(Q12:Q13)</f>
        <v>1.1466921424407245E-2</v>
      </c>
      <c r="S13" s="511"/>
      <c r="T13" s="516"/>
    </row>
    <row r="14" spans="2:20" ht="15" x14ac:dyDescent="0.25">
      <c r="B14" s="606">
        <v>2007</v>
      </c>
      <c r="C14" s="704">
        <f>TFP_dataset!R11</f>
        <v>32986718</v>
      </c>
      <c r="D14" s="600">
        <f t="shared" si="5"/>
        <v>-3.9898037308313178E-2</v>
      </c>
      <c r="E14" s="687">
        <f>TFP_dataset!K11+TFP_dataset!M11</f>
        <v>164954.10245000001</v>
      </c>
      <c r="F14" s="688">
        <f>TFP_dataset!AC11</f>
        <v>1.1354504219317154</v>
      </c>
      <c r="G14" s="687">
        <f t="shared" si="0"/>
        <v>145276.35840706056</v>
      </c>
      <c r="H14" s="687">
        <f>TFP_dataset!G11</f>
        <v>6970.8099999999986</v>
      </c>
      <c r="I14" s="705"/>
      <c r="J14" s="687">
        <f t="shared" si="1"/>
        <v>227.06184517354214</v>
      </c>
      <c r="K14" s="600">
        <f t="shared" si="3"/>
        <v>-5.9431630734301105E-2</v>
      </c>
      <c r="L14" s="705"/>
      <c r="M14" s="687">
        <f t="shared" si="2"/>
        <v>4732.1212312485932</v>
      </c>
      <c r="N14" s="600">
        <f t="shared" si="6"/>
        <v>-3.9869346649559372E-2</v>
      </c>
      <c r="O14" s="705"/>
      <c r="P14" s="692">
        <f t="shared" si="4"/>
        <v>0.11966019842657027</v>
      </c>
      <c r="Q14" s="692">
        <f>TFP_dataset!Y11</f>
        <v>0.88033980157342973</v>
      </c>
      <c r="R14" s="600">
        <f t="shared" si="7"/>
        <v>-4.2126965116692151E-2</v>
      </c>
      <c r="S14" s="511"/>
      <c r="T14" s="516"/>
    </row>
    <row r="15" spans="2:20" ht="12.75" customHeight="1" x14ac:dyDescent="0.25">
      <c r="B15" s="606">
        <v>2008</v>
      </c>
      <c r="C15" s="704">
        <f>TFP_dataset!R12</f>
        <v>37423326.099999994</v>
      </c>
      <c r="D15" s="600">
        <f t="shared" si="5"/>
        <v>0.12618920691928343</v>
      </c>
      <c r="E15" s="687">
        <f>TFP_dataset!K12+TFP_dataset!M12</f>
        <v>185739.43175000002</v>
      </c>
      <c r="F15" s="688">
        <f>TFP_dataset!AC12</f>
        <v>1.1628231376944895</v>
      </c>
      <c r="G15" s="687">
        <f t="shared" si="0"/>
        <v>159731.45505021731</v>
      </c>
      <c r="H15" s="687">
        <f>TFP_dataset!G12</f>
        <v>6999.16</v>
      </c>
      <c r="I15" s="705"/>
      <c r="J15" s="687">
        <f>C15/G15</f>
        <v>234.28902020728873</v>
      </c>
      <c r="K15" s="600">
        <f t="shared" si="3"/>
        <v>3.1333056231006656E-2</v>
      </c>
      <c r="L15" s="705"/>
      <c r="M15" s="687">
        <f t="shared" si="2"/>
        <v>5346.8310625846525</v>
      </c>
      <c r="N15" s="600">
        <f t="shared" si="6"/>
        <v>0.1221304954234418</v>
      </c>
      <c r="O15" s="705"/>
      <c r="P15" s="692">
        <f t="shared" si="4"/>
        <v>0.11496701450448499</v>
      </c>
      <c r="Q15" s="692">
        <f>TFP_dataset!Y12</f>
        <v>0.88503298549551501</v>
      </c>
      <c r="R15" s="600">
        <f t="shared" si="7"/>
        <v>0.1114787203739428</v>
      </c>
      <c r="S15" s="511"/>
      <c r="T15" s="516"/>
    </row>
    <row r="16" spans="2:20" ht="12.75" customHeight="1" x14ac:dyDescent="0.25">
      <c r="B16" s="606">
        <v>2009</v>
      </c>
      <c r="C16" s="704">
        <f>TFP_dataset!R13</f>
        <v>36302956.600000001</v>
      </c>
      <c r="D16" s="600">
        <f t="shared" si="5"/>
        <v>-3.0395015528687012E-2</v>
      </c>
      <c r="E16" s="687">
        <f>TFP_dataset!K13+TFP_dataset!M13</f>
        <v>185096.82796</v>
      </c>
      <c r="F16" s="688">
        <f>TFP_dataset!AC13</f>
        <v>1.177420350781766</v>
      </c>
      <c r="G16" s="687">
        <f t="shared" si="0"/>
        <v>157205.3921414745</v>
      </c>
      <c r="H16" s="687">
        <f>TFP_dataset!G13</f>
        <v>6905.222999999999</v>
      </c>
      <c r="I16" s="705"/>
      <c r="J16" s="687">
        <f t="shared" si="1"/>
        <v>230.92691736254017</v>
      </c>
      <c r="K16" s="600">
        <f t="shared" si="3"/>
        <v>-1.4454196893533821E-2</v>
      </c>
      <c r="L16" s="705"/>
      <c r="M16" s="687">
        <f t="shared" si="2"/>
        <v>5257.3184964482689</v>
      </c>
      <c r="N16" s="600">
        <f t="shared" si="6"/>
        <v>-1.688295545180702E-2</v>
      </c>
      <c r="O16" s="705"/>
      <c r="P16" s="692">
        <f t="shared" si="4"/>
        <v>0.13862322154371753</v>
      </c>
      <c r="Q16" s="692">
        <f>TFP_dataset!Y13</f>
        <v>0.86137677845628247</v>
      </c>
      <c r="R16" s="600">
        <f t="shared" si="7"/>
        <v>-1.6575000723758723E-2</v>
      </c>
      <c r="S16" s="511"/>
      <c r="T16" s="516"/>
    </row>
    <row r="17" spans="1:20" ht="12.75" customHeight="1" x14ac:dyDescent="0.25">
      <c r="B17" s="606">
        <v>2010</v>
      </c>
      <c r="C17" s="704">
        <f>TFP_dataset!R14</f>
        <v>30568258.300000001</v>
      </c>
      <c r="D17" s="600">
        <f t="shared" si="5"/>
        <v>-0.17193702686784199</v>
      </c>
      <c r="E17" s="687">
        <f>TFP_dataset!K14+TFP_dataset!M14</f>
        <v>184693.11345245526</v>
      </c>
      <c r="F17" s="688">
        <f>TFP_dataset!AC14</f>
        <v>1.2104167536102524</v>
      </c>
      <c r="G17" s="687">
        <f t="shared" si="0"/>
        <v>152586.38225353369</v>
      </c>
      <c r="H17" s="687">
        <f>TFP_dataset!G14</f>
        <v>6905.5699999999988</v>
      </c>
      <c r="I17" s="705"/>
      <c r="J17" s="687">
        <f t="shared" si="1"/>
        <v>200.33411795037222</v>
      </c>
      <c r="K17" s="600">
        <f t="shared" si="3"/>
        <v>-0.14211472299368269</v>
      </c>
      <c r="L17" s="705"/>
      <c r="M17" s="687">
        <f>C17/H17</f>
        <v>4426.6089982434478</v>
      </c>
      <c r="N17" s="600">
        <f t="shared" si="6"/>
        <v>-0.17198727742189379</v>
      </c>
      <c r="O17" s="705"/>
      <c r="P17" s="692">
        <f t="shared" si="4"/>
        <v>0.16403664934200413</v>
      </c>
      <c r="Q17" s="692">
        <f>TFP_dataset!Y14</f>
        <v>0.83596335065799587</v>
      </c>
      <c r="R17" s="600">
        <f t="shared" si="7"/>
        <v>-0.16746666568875929</v>
      </c>
      <c r="S17" s="511"/>
      <c r="T17" s="516"/>
    </row>
    <row r="18" spans="1:20" ht="12.75" customHeight="1" x14ac:dyDescent="0.25">
      <c r="B18" s="606">
        <v>2011</v>
      </c>
      <c r="C18" s="704">
        <f>TFP_dataset!R15</f>
        <v>30359920.599999994</v>
      </c>
      <c r="D18" s="600">
        <f t="shared" si="5"/>
        <v>-6.8388228812416461E-3</v>
      </c>
      <c r="E18" s="687">
        <f>TFP_dataset!K15+TFP_dataset!M15</f>
        <v>174610.63867432124</v>
      </c>
      <c r="F18" s="688">
        <f>TFP_dataset!AC15</f>
        <v>1.2315008058407915</v>
      </c>
      <c r="G18" s="687">
        <f t="shared" si="0"/>
        <v>141786.86513737848</v>
      </c>
      <c r="H18" s="687">
        <f>TFP_dataset!G15</f>
        <v>6422</v>
      </c>
      <c r="I18" s="705"/>
      <c r="J18" s="687">
        <f t="shared" si="1"/>
        <v>214.12364657744575</v>
      </c>
      <c r="K18" s="600">
        <f t="shared" si="3"/>
        <v>6.6567073494827517E-2</v>
      </c>
      <c r="L18" s="705"/>
      <c r="M18" s="687">
        <f t="shared" si="2"/>
        <v>4727.4868576767349</v>
      </c>
      <c r="N18" s="600">
        <f t="shared" si="6"/>
        <v>6.5759913783345253E-2</v>
      </c>
      <c r="O18" s="705"/>
      <c r="P18" s="692">
        <f t="shared" si="4"/>
        <v>0.15880315459722183</v>
      </c>
      <c r="Q18" s="692">
        <f>TFP_dataset!Y15</f>
        <v>0.84119684540277817</v>
      </c>
      <c r="R18" s="600">
        <f t="shared" si="7"/>
        <v>6.589020542484654E-2</v>
      </c>
      <c r="S18" s="511"/>
      <c r="T18" s="516"/>
    </row>
    <row r="19" spans="1:20" ht="12.75" customHeight="1" x14ac:dyDescent="0.25">
      <c r="B19" s="606">
        <v>2012</v>
      </c>
      <c r="C19" s="704">
        <f>TFP_dataset!R16</f>
        <v>28458915.099999998</v>
      </c>
      <c r="D19" s="600">
        <f t="shared" si="5"/>
        <v>-6.4661865474285332E-2</v>
      </c>
      <c r="E19" s="687">
        <f>TFP_dataset!K16+TFP_dataset!M16</f>
        <v>178134.19656786445</v>
      </c>
      <c r="F19" s="688">
        <f>TFP_dataset!AC16</f>
        <v>1.2501652753742629</v>
      </c>
      <c r="G19" s="687">
        <f t="shared" si="0"/>
        <v>142488.51737986106</v>
      </c>
      <c r="H19" s="687">
        <f>TFP_dataset!G16</f>
        <v>6422</v>
      </c>
      <c r="I19" s="705"/>
      <c r="J19" s="687">
        <f t="shared" si="1"/>
        <v>199.72777893485403</v>
      </c>
      <c r="K19" s="600">
        <f t="shared" si="3"/>
        <v>-6.9598301834791487E-2</v>
      </c>
      <c r="L19" s="705"/>
      <c r="M19" s="687">
        <f>C19/H19</f>
        <v>4431.4722983494239</v>
      </c>
      <c r="N19" s="600">
        <f t="shared" si="6"/>
        <v>-6.4661865474285096E-2</v>
      </c>
      <c r="O19" s="705"/>
      <c r="P19" s="692">
        <f t="shared" si="4"/>
        <v>0.18913054570135601</v>
      </c>
      <c r="Q19" s="692">
        <f>TFP_dataset!Y16</f>
        <v>0.81086945429864399</v>
      </c>
      <c r="R19" s="600">
        <f t="shared" si="7"/>
        <v>-6.5520641758884821E-2</v>
      </c>
      <c r="S19" s="511"/>
      <c r="T19" s="516"/>
    </row>
    <row r="20" spans="1:20" ht="12.75" customHeight="1" x14ac:dyDescent="0.25">
      <c r="B20" s="606">
        <v>2013</v>
      </c>
      <c r="C20" s="704">
        <f>TFP_dataset!R17</f>
        <v>30347392</v>
      </c>
      <c r="D20" s="600">
        <f t="shared" si="5"/>
        <v>6.4249111239538872E-2</v>
      </c>
      <c r="E20" s="687">
        <f>TFP_dataset!K17+TFP_dataset!M17</f>
        <v>182583.69005</v>
      </c>
      <c r="F20" s="688">
        <f>TFP_dataset!AC17</f>
        <v>1.2704232442229755</v>
      </c>
      <c r="G20" s="687">
        <f t="shared" si="0"/>
        <v>143718.78889989379</v>
      </c>
      <c r="H20" s="687">
        <f>TFP_dataset!G17</f>
        <v>6433</v>
      </c>
      <c r="I20" s="705"/>
      <c r="J20" s="687">
        <f t="shared" si="1"/>
        <v>211.15813897609618</v>
      </c>
      <c r="K20" s="600">
        <f t="shared" si="3"/>
        <v>5.5651992504111562E-2</v>
      </c>
      <c r="L20" s="705"/>
      <c r="M20" s="687">
        <f t="shared" si="2"/>
        <v>4717.4556194621482</v>
      </c>
      <c r="N20" s="600">
        <f t="shared" si="6"/>
        <v>6.2537714477997636E-2</v>
      </c>
      <c r="O20" s="705"/>
      <c r="P20" s="692">
        <f t="shared" si="4"/>
        <v>0.16200839397751665</v>
      </c>
      <c r="Q20" s="692">
        <f>TFP_dataset!Y17</f>
        <v>0.83799160602248335</v>
      </c>
      <c r="R20" s="600">
        <f t="shared" si="7"/>
        <v>6.1328791921580701E-2</v>
      </c>
      <c r="S20" s="511"/>
      <c r="T20" s="516"/>
    </row>
    <row r="21" spans="1:20" ht="12.75" customHeight="1" x14ac:dyDescent="0.25">
      <c r="B21" s="606">
        <v>2014</v>
      </c>
      <c r="C21" s="704">
        <f>TFP_dataset!R18</f>
        <v>30625600</v>
      </c>
      <c r="D21" s="600">
        <f t="shared" si="5"/>
        <v>9.1256775037131272E-3</v>
      </c>
      <c r="E21" s="687">
        <f>TFP_dataset!K18+TFP_dataset!M18</f>
        <v>188019.67078964785</v>
      </c>
      <c r="F21" s="688">
        <f>TFP_dataset!AC18</f>
        <v>1.296459337573129</v>
      </c>
      <c r="G21" s="687">
        <f t="shared" si="0"/>
        <v>145025.50549838765</v>
      </c>
      <c r="H21" s="687">
        <f>TFP_dataset!G18</f>
        <v>6433</v>
      </c>
      <c r="I21" s="705"/>
      <c r="J21" s="687">
        <f t="shared" si="1"/>
        <v>211.17388899803206</v>
      </c>
      <c r="K21" s="600">
        <f t="shared" si="3"/>
        <v>7.4585969805376283E-5</v>
      </c>
      <c r="L21" s="705"/>
      <c r="M21" s="687">
        <f t="shared" si="2"/>
        <v>4760.702627079123</v>
      </c>
      <c r="N21" s="600">
        <f t="shared" si="6"/>
        <v>9.1256775037129069E-3</v>
      </c>
      <c r="O21" s="705"/>
      <c r="P21" s="692">
        <f t="shared" si="4"/>
        <v>0.14351649712175141</v>
      </c>
      <c r="Q21" s="692">
        <f>TFP_dataset!Y18</f>
        <v>0.85648350287824859</v>
      </c>
      <c r="R21" s="600">
        <f t="shared" si="7"/>
        <v>7.7430106260996043E-3</v>
      </c>
      <c r="S21" s="511"/>
      <c r="T21" s="516"/>
    </row>
    <row r="22" spans="1:20" ht="15" x14ac:dyDescent="0.25">
      <c r="B22" s="659"/>
      <c r="C22" s="663"/>
      <c r="D22" s="606"/>
      <c r="E22" s="663"/>
      <c r="F22" s="663"/>
      <c r="G22" s="663"/>
      <c r="H22" s="663"/>
      <c r="I22" s="662"/>
      <c r="J22" s="663"/>
      <c r="K22" s="663"/>
      <c r="L22" s="662"/>
      <c r="M22" s="663"/>
      <c r="N22" s="663"/>
      <c r="O22" s="662"/>
      <c r="P22" s="663"/>
      <c r="Q22" s="663"/>
      <c r="R22" s="661"/>
    </row>
    <row r="23" spans="1:20" ht="15" x14ac:dyDescent="0.25">
      <c r="A23" s="38"/>
      <c r="B23" s="602" t="s">
        <v>675</v>
      </c>
      <c r="C23" s="602"/>
      <c r="D23" s="602"/>
      <c r="E23" s="695"/>
      <c r="F23" s="695"/>
      <c r="G23" s="696"/>
      <c r="H23" s="695"/>
      <c r="I23" s="602"/>
      <c r="J23" s="695"/>
      <c r="K23" s="695"/>
      <c r="L23" s="602"/>
      <c r="M23" s="695"/>
      <c r="N23" s="695"/>
      <c r="O23" s="602"/>
      <c r="P23" s="695"/>
      <c r="Q23" s="695"/>
      <c r="R23" s="604"/>
      <c r="S23" s="658"/>
    </row>
    <row r="24" spans="1:20" ht="15" x14ac:dyDescent="0.25">
      <c r="B24" s="666"/>
      <c r="C24" s="706"/>
      <c r="D24" s="603"/>
      <c r="E24" s="603"/>
      <c r="F24" s="603"/>
      <c r="G24" s="603"/>
      <c r="H24" s="603"/>
      <c r="I24" s="707"/>
      <c r="J24" s="603"/>
      <c r="K24" s="603"/>
      <c r="L24" s="707"/>
      <c r="M24" s="603"/>
      <c r="N24" s="603"/>
      <c r="O24" s="707"/>
      <c r="P24" s="708"/>
      <c r="Q24" s="708"/>
      <c r="R24" s="700"/>
      <c r="S24" s="709"/>
      <c r="T24" s="445"/>
    </row>
    <row r="25" spans="1:20" ht="15" x14ac:dyDescent="0.25">
      <c r="B25" s="695" t="s">
        <v>639</v>
      </c>
      <c r="C25" s="603"/>
      <c r="D25" s="603">
        <f>AVERAGE(D10:D21)</f>
        <v>-8.6558252500076212E-3</v>
      </c>
      <c r="E25" s="603">
        <f>LN(E21/E9)/12</f>
        <v>3.8900172293808474E-2</v>
      </c>
      <c r="F25" s="603">
        <f>LN(F21/F9)/12</f>
        <v>2.1636413522948438E-2</v>
      </c>
      <c r="G25" s="603">
        <f>LN(G21/G9)/12</f>
        <v>1.726375877086004E-2</v>
      </c>
      <c r="H25" s="603">
        <f>LN(H21/H9)/12</f>
        <v>-5.8220378188773006E-3</v>
      </c>
      <c r="I25" s="707"/>
      <c r="J25" s="603"/>
      <c r="K25" s="603">
        <f>AVERAGE(K10:K21)</f>
        <v>-2.5919584020867689E-2</v>
      </c>
      <c r="L25" s="707"/>
      <c r="M25" s="603"/>
      <c r="N25" s="603">
        <f>AVERAGE(N10:N21)</f>
        <v>-2.8337874311303184E-3</v>
      </c>
      <c r="O25" s="707"/>
      <c r="P25" s="699">
        <f>AVERAGE(P10:P21)</f>
        <v>0.12616471774604596</v>
      </c>
      <c r="Q25" s="699">
        <f>AVERAGE(Q10:Q21)</f>
        <v>0.87383528225395402</v>
      </c>
      <c r="R25" s="603">
        <f>AVERAGE(R10:R21)</f>
        <v>-4.9209202372864991E-3</v>
      </c>
      <c r="S25" s="658"/>
      <c r="T25" s="38"/>
    </row>
    <row r="26" spans="1:20" ht="15" x14ac:dyDescent="0.25">
      <c r="B26" s="695" t="s">
        <v>676</v>
      </c>
      <c r="C26" s="603"/>
      <c r="D26" s="603">
        <f>AVERAGE(D10:D20)</f>
        <v>-1.0272325500345871E-2</v>
      </c>
      <c r="E26" s="603">
        <f>LN(E20/E9)/11</f>
        <v>3.9769465621343203E-2</v>
      </c>
      <c r="F26" s="603">
        <f>LN(F20/F9)/11</f>
        <v>2.1759100738032951E-2</v>
      </c>
      <c r="G26" s="603">
        <f>LN(G20/G9)/11</f>
        <v>1.8010364883310256E-2</v>
      </c>
      <c r="H26" s="603">
        <f>LN(H20/H9)/11</f>
        <v>-6.3513139842297818E-3</v>
      </c>
      <c r="I26" s="707"/>
      <c r="J26" s="603"/>
      <c r="K26" s="603">
        <f>AVERAGE(K10:K20)</f>
        <v>-2.8282690383656148E-2</v>
      </c>
      <c r="L26" s="707"/>
      <c r="M26" s="603"/>
      <c r="N26" s="603">
        <f>AVERAGE(N10:N20)</f>
        <v>-3.921011516116066E-3</v>
      </c>
      <c r="O26" s="707"/>
      <c r="P26" s="699">
        <f>AVERAGE(P10:P20)</f>
        <v>0.12458728325734546</v>
      </c>
      <c r="Q26" s="699">
        <f>AVERAGE(Q10:Q20)</f>
        <v>0.87541271674265453</v>
      </c>
      <c r="R26" s="603">
        <f>AVERAGE(R10:R20)</f>
        <v>-6.0721866794125083E-3</v>
      </c>
      <c r="S26" s="658"/>
      <c r="T26" s="38"/>
    </row>
    <row r="27" spans="1:20" ht="15" x14ac:dyDescent="0.25">
      <c r="A27" s="38"/>
      <c r="B27" s="665"/>
      <c r="C27" s="661"/>
      <c r="D27" s="605"/>
      <c r="E27" s="661"/>
      <c r="F27" s="661"/>
      <c r="G27" s="661"/>
      <c r="H27" s="661"/>
      <c r="I27" s="664"/>
      <c r="J27" s="661"/>
      <c r="K27" s="661"/>
      <c r="L27" s="664"/>
      <c r="M27" s="661"/>
      <c r="N27" s="661"/>
      <c r="O27" s="664"/>
      <c r="P27" s="661"/>
      <c r="Q27" s="661"/>
      <c r="R27" s="661"/>
      <c r="S27" s="38"/>
    </row>
    <row r="28" spans="1:20" ht="15.75" x14ac:dyDescent="0.25">
      <c r="A28" s="38"/>
      <c r="B28" s="665" t="s">
        <v>822</v>
      </c>
      <c r="C28" s="665"/>
      <c r="D28" s="604"/>
      <c r="E28" s="665"/>
      <c r="F28" s="665"/>
      <c r="G28" s="665"/>
      <c r="H28" s="665"/>
      <c r="I28" s="660"/>
      <c r="J28" s="665"/>
      <c r="K28" s="665"/>
      <c r="L28" s="660"/>
      <c r="M28" s="665"/>
      <c r="N28" s="665"/>
      <c r="O28" s="660"/>
      <c r="P28" s="665"/>
      <c r="Q28" s="665"/>
      <c r="R28" s="665"/>
      <c r="S28" s="38"/>
    </row>
    <row r="29" spans="1:20" ht="15.75" thickBot="1" x14ac:dyDescent="0.3">
      <c r="A29" s="38"/>
      <c r="B29" s="665"/>
      <c r="C29" s="665"/>
      <c r="D29" s="604"/>
      <c r="E29" s="665"/>
      <c r="F29" s="665"/>
      <c r="G29" s="665"/>
      <c r="H29" s="665"/>
      <c r="I29" s="660"/>
      <c r="J29" s="665"/>
      <c r="K29" s="665"/>
      <c r="L29" s="660"/>
      <c r="M29" s="665"/>
      <c r="N29" s="665"/>
      <c r="O29" s="660"/>
      <c r="P29" s="665"/>
      <c r="Q29" s="665"/>
      <c r="R29" s="665"/>
      <c r="S29" s="38"/>
    </row>
    <row r="30" spans="1:20" ht="39.75" thickBot="1" x14ac:dyDescent="0.3">
      <c r="A30" s="728" t="s">
        <v>299</v>
      </c>
      <c r="B30" s="582"/>
      <c r="C30" s="822" t="s">
        <v>892</v>
      </c>
      <c r="D30" s="730"/>
      <c r="E30" s="822" t="s">
        <v>892</v>
      </c>
      <c r="F30" s="822" t="s">
        <v>892</v>
      </c>
      <c r="G30" s="729" t="s">
        <v>839</v>
      </c>
      <c r="H30" s="822" t="s">
        <v>892</v>
      </c>
      <c r="I30" s="582"/>
      <c r="J30" s="729" t="s">
        <v>840</v>
      </c>
      <c r="K30" s="582"/>
      <c r="L30" s="582"/>
      <c r="M30" s="729" t="s">
        <v>841</v>
      </c>
      <c r="N30" s="582"/>
      <c r="O30" s="582"/>
      <c r="P30" s="582"/>
      <c r="Q30" s="822" t="s">
        <v>892</v>
      </c>
      <c r="R30" s="821" t="s">
        <v>872</v>
      </c>
    </row>
    <row r="31" spans="1:20" ht="15" x14ac:dyDescent="0.25">
      <c r="D31" s="601"/>
    </row>
    <row r="32" spans="1:20" ht="15" x14ac:dyDescent="0.25">
      <c r="D32" s="601"/>
    </row>
    <row r="33" spans="4:4" ht="15" x14ac:dyDescent="0.25">
      <c r="D33" s="601"/>
    </row>
    <row r="34" spans="4:4" ht="15" x14ac:dyDescent="0.25">
      <c r="D34" s="601"/>
    </row>
    <row r="35" spans="4:4" ht="15" x14ac:dyDescent="0.25">
      <c r="D35" s="601"/>
    </row>
    <row r="36" spans="4:4" ht="15" x14ac:dyDescent="0.25">
      <c r="D36" s="601"/>
    </row>
  </sheetData>
  <mergeCells count="7">
    <mergeCell ref="B1:R1"/>
    <mergeCell ref="B3:Q3"/>
    <mergeCell ref="C6:D6"/>
    <mergeCell ref="G6:H6"/>
    <mergeCell ref="J6:K6"/>
    <mergeCell ref="M6:N6"/>
    <mergeCell ref="P6:Q6"/>
  </mergeCells>
  <pageMargins left="0.7" right="0.7" top="0.75" bottom="0.75" header="0.3" footer="0.3"/>
  <pageSetup scale="7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P458"/>
  <sheetViews>
    <sheetView workbookViewId="0">
      <selection activeCell="N9" sqref="N9"/>
    </sheetView>
  </sheetViews>
  <sheetFormatPr defaultColWidth="8.85546875" defaultRowHeight="12.75" x14ac:dyDescent="0.2"/>
  <cols>
    <col min="4" max="4" width="21.7109375" customWidth="1"/>
    <col min="5" max="6" width="14" bestFit="1" customWidth="1"/>
    <col min="7" max="7" width="13.140625" customWidth="1"/>
    <col min="11" max="11" width="14" bestFit="1" customWidth="1"/>
    <col min="12" max="12" width="14" customWidth="1"/>
    <col min="13" max="13" width="14.42578125" customWidth="1"/>
    <col min="14" max="14" width="10.42578125" customWidth="1"/>
  </cols>
  <sheetData>
    <row r="2" spans="3:16" ht="18" x14ac:dyDescent="0.25">
      <c r="C2" s="773" t="s">
        <v>869</v>
      </c>
      <c r="D2" s="773"/>
      <c r="E2" s="773"/>
      <c r="F2" s="773"/>
      <c r="G2" s="773"/>
      <c r="J2" s="770" t="s">
        <v>708</v>
      </c>
      <c r="K2" s="770"/>
      <c r="L2" s="770"/>
      <c r="M2" s="770"/>
      <c r="N2" s="770"/>
      <c r="O2" s="770"/>
      <c r="P2" s="770"/>
    </row>
    <row r="4" spans="3:16" x14ac:dyDescent="0.2">
      <c r="E4" s="769" t="s">
        <v>21</v>
      </c>
      <c r="F4" s="769"/>
      <c r="G4" s="460" t="s">
        <v>651</v>
      </c>
    </row>
    <row r="5" spans="3:16" x14ac:dyDescent="0.2">
      <c r="C5" s="460" t="s">
        <v>670</v>
      </c>
      <c r="D5" s="460" t="s">
        <v>705</v>
      </c>
      <c r="E5" s="460" t="s">
        <v>868</v>
      </c>
      <c r="F5" s="460" t="s">
        <v>704</v>
      </c>
      <c r="K5" s="460" t="s">
        <v>703</v>
      </c>
      <c r="L5" s="460" t="s">
        <v>17</v>
      </c>
      <c r="M5" s="460" t="s">
        <v>704</v>
      </c>
      <c r="N5" s="460" t="s">
        <v>17</v>
      </c>
      <c r="P5" s="460" t="s">
        <v>706</v>
      </c>
    </row>
    <row r="6" spans="3:16" x14ac:dyDescent="0.2">
      <c r="C6">
        <f>TFP_dataset!F19</f>
        <v>2002</v>
      </c>
      <c r="D6" t="str">
        <f>TFP_dataset!D19</f>
        <v>PG&amp;E</v>
      </c>
      <c r="E6" s="427">
        <f>TFP_dataset!R19</f>
        <v>10075261</v>
      </c>
      <c r="F6" s="427">
        <f>TFP_dataset!T19</f>
        <v>10612535</v>
      </c>
      <c r="G6" s="432">
        <f>E6-F6</f>
        <v>-537274</v>
      </c>
      <c r="J6">
        <v>2002</v>
      </c>
      <c r="K6" s="427">
        <f>SUMIF($C$6:$C$174,J6,$E$6:$E$174)</f>
        <v>46870514.593999997</v>
      </c>
      <c r="L6" s="427"/>
      <c r="M6" s="427">
        <f>SUMIF($C$6:$C$174,J6,$F$6:$F$174)</f>
        <v>46365993</v>
      </c>
      <c r="N6" s="112"/>
      <c r="P6" s="429">
        <f>K6/M6</f>
        <v>1.0108812852126341</v>
      </c>
    </row>
    <row r="7" spans="3:16" x14ac:dyDescent="0.2">
      <c r="C7">
        <f>TFP_dataset!F20</f>
        <v>2003</v>
      </c>
      <c r="D7" t="str">
        <f>TFP_dataset!D20</f>
        <v>PG&amp;E</v>
      </c>
      <c r="E7" s="427">
        <f>TFP_dataset!R20</f>
        <v>11506124</v>
      </c>
      <c r="F7" s="427">
        <f>TFP_dataset!T20</f>
        <v>12152297</v>
      </c>
      <c r="G7" s="432">
        <f t="shared" ref="G7:G70" si="0">E7-F7</f>
        <v>-646173</v>
      </c>
      <c r="J7">
        <v>2003</v>
      </c>
      <c r="K7" s="427">
        <f t="shared" ref="K7:K18" si="1">SUMIF($C$6:$C$174,J7,$E$6:$E$174)</f>
        <v>54068696.614</v>
      </c>
      <c r="L7" s="429">
        <f>LN(K7/K6)</f>
        <v>0.14286660652271232</v>
      </c>
      <c r="M7" s="427">
        <f t="shared" ref="M7:M18" si="2">SUMIF($C$6:$C$174,J7,$F$6:$F$174)</f>
        <v>54503795</v>
      </c>
      <c r="N7" s="429">
        <f>LN(M7/M6)</f>
        <v>0.16170405123245979</v>
      </c>
      <c r="P7" s="429">
        <f t="shared" ref="P7:P18" si="3">K7/M7</f>
        <v>0.9920170992496945</v>
      </c>
    </row>
    <row r="8" spans="3:16" x14ac:dyDescent="0.2">
      <c r="C8">
        <f>TFP_dataset!F21</f>
        <v>2004</v>
      </c>
      <c r="D8" t="str">
        <f>TFP_dataset!D21</f>
        <v>PG&amp;E</v>
      </c>
      <c r="E8" s="427">
        <f>TFP_dataset!R21</f>
        <v>10605018</v>
      </c>
      <c r="F8" s="427">
        <f>TFP_dataset!T21</f>
        <v>11190628</v>
      </c>
      <c r="G8" s="432">
        <f t="shared" si="0"/>
        <v>-585610</v>
      </c>
      <c r="J8">
        <v>2004</v>
      </c>
      <c r="K8" s="427">
        <f t="shared" si="1"/>
        <v>49261506.894000001</v>
      </c>
      <c r="L8" s="429">
        <f t="shared" ref="L8:N18" si="4">LN(K8/K7)</f>
        <v>-9.3112414727799769E-2</v>
      </c>
      <c r="M8" s="427">
        <f t="shared" si="2"/>
        <v>49576466</v>
      </c>
      <c r="N8" s="429">
        <f t="shared" si="4"/>
        <v>-9.4754086947288374E-2</v>
      </c>
      <c r="P8" s="429">
        <f t="shared" si="3"/>
        <v>0.99364700368114178</v>
      </c>
    </row>
    <row r="9" spans="3:16" x14ac:dyDescent="0.2">
      <c r="C9">
        <f>TFP_dataset!F22</f>
        <v>2005</v>
      </c>
      <c r="D9" t="str">
        <f>TFP_dataset!D22</f>
        <v>PG&amp;E</v>
      </c>
      <c r="E9" s="427">
        <f>TFP_dataset!R22</f>
        <v>12181584.578</v>
      </c>
      <c r="F9" s="427">
        <f>TFP_dataset!T22</f>
        <v>12817318</v>
      </c>
      <c r="G9" s="432">
        <f t="shared" si="0"/>
        <v>-635733.42200000025</v>
      </c>
      <c r="J9">
        <v>2005</v>
      </c>
      <c r="K9" s="427">
        <f t="shared" si="1"/>
        <v>52312263.300999999</v>
      </c>
      <c r="L9" s="429">
        <f t="shared" si="4"/>
        <v>6.0087840681688549E-2</v>
      </c>
      <c r="M9" s="427">
        <f t="shared" si="2"/>
        <v>52529160</v>
      </c>
      <c r="N9" s="429">
        <f t="shared" si="4"/>
        <v>5.7852198650484341E-2</v>
      </c>
      <c r="P9" s="429">
        <f t="shared" si="3"/>
        <v>0.99587092770948549</v>
      </c>
    </row>
    <row r="10" spans="3:16" x14ac:dyDescent="0.2">
      <c r="C10">
        <f>TFP_dataset!F23</f>
        <v>2006</v>
      </c>
      <c r="D10" t="str">
        <f>TFP_dataset!D23</f>
        <v>PG&amp;E</v>
      </c>
      <c r="E10" s="427">
        <f>TFP_dataset!R23</f>
        <v>14345678.945</v>
      </c>
      <c r="F10" s="427">
        <f>TFP_dataset!T23</f>
        <v>14999572</v>
      </c>
      <c r="G10" s="432">
        <f t="shared" si="0"/>
        <v>-653893.0549999997</v>
      </c>
      <c r="J10">
        <v>2006</v>
      </c>
      <c r="K10" s="427">
        <f t="shared" si="1"/>
        <v>55724576.420000002</v>
      </c>
      <c r="L10" s="429">
        <f t="shared" si="4"/>
        <v>6.3190454459483486E-2</v>
      </c>
      <c r="M10" s="427">
        <f t="shared" si="2"/>
        <v>56060588</v>
      </c>
      <c r="N10" s="429">
        <f t="shared" si="4"/>
        <v>6.5064590468025693E-2</v>
      </c>
      <c r="P10" s="429">
        <f t="shared" si="3"/>
        <v>0.99400627799337393</v>
      </c>
    </row>
    <row r="11" spans="3:16" x14ac:dyDescent="0.2">
      <c r="C11">
        <f>TFP_dataset!F24</f>
        <v>2007</v>
      </c>
      <c r="D11" t="str">
        <f>TFP_dataset!D24</f>
        <v>PG&amp;E</v>
      </c>
      <c r="E11" s="427">
        <f>TFP_dataset!R24</f>
        <v>8097547.4500000002</v>
      </c>
      <c r="F11" s="427">
        <f>TFP_dataset!T24</f>
        <v>8534739</v>
      </c>
      <c r="G11" s="432">
        <f t="shared" si="0"/>
        <v>-437191.54999999981</v>
      </c>
      <c r="J11">
        <v>2007</v>
      </c>
      <c r="K11" s="427">
        <f t="shared" si="1"/>
        <v>40820788.307999998</v>
      </c>
      <c r="L11" s="429">
        <f t="shared" si="4"/>
        <v>-0.31122980898370872</v>
      </c>
      <c r="M11" s="427">
        <f t="shared" si="2"/>
        <v>40440559</v>
      </c>
      <c r="N11" s="429">
        <f t="shared" si="4"/>
        <v>-0.32659981743936495</v>
      </c>
      <c r="P11" s="429">
        <f t="shared" si="3"/>
        <v>1.009402177353681</v>
      </c>
    </row>
    <row r="12" spans="3:16" x14ac:dyDescent="0.2">
      <c r="C12">
        <f>TFP_dataset!F25</f>
        <v>2008</v>
      </c>
      <c r="D12" t="str">
        <f>TFP_dataset!D25</f>
        <v>PG&amp;E</v>
      </c>
      <c r="E12" s="427">
        <f>TFP_dataset!R25</f>
        <v>8145243.9499999993</v>
      </c>
      <c r="F12" s="427">
        <f>TFP_dataset!T25</f>
        <v>8576891</v>
      </c>
      <c r="G12" s="432">
        <f t="shared" si="0"/>
        <v>-431647.05000000075</v>
      </c>
      <c r="J12">
        <v>2008</v>
      </c>
      <c r="K12" s="427">
        <f t="shared" si="1"/>
        <v>41978490.045000002</v>
      </c>
      <c r="L12" s="429">
        <f t="shared" si="4"/>
        <v>2.7965876305090738E-2</v>
      </c>
      <c r="M12" s="427">
        <f t="shared" si="2"/>
        <v>41795780</v>
      </c>
      <c r="N12" s="429">
        <f t="shared" si="4"/>
        <v>3.2962160492105763E-2</v>
      </c>
      <c r="P12" s="429">
        <f t="shared" si="3"/>
        <v>1.0043714950408869</v>
      </c>
    </row>
    <row r="13" spans="3:16" x14ac:dyDescent="0.2">
      <c r="C13">
        <f>TFP_dataset!F26</f>
        <v>2009</v>
      </c>
      <c r="D13" t="str">
        <f>TFP_dataset!D26</f>
        <v>PG&amp;E</v>
      </c>
      <c r="E13" s="427">
        <f>TFP_dataset!R26</f>
        <v>8927397.9059999995</v>
      </c>
      <c r="F13" s="427">
        <f>TFP_dataset!T26</f>
        <v>9399117</v>
      </c>
      <c r="G13" s="432">
        <f t="shared" si="0"/>
        <v>-471719.09400000051</v>
      </c>
      <c r="J13">
        <v>2009</v>
      </c>
      <c r="K13" s="427">
        <f t="shared" si="1"/>
        <v>50687955.740000002</v>
      </c>
      <c r="L13" s="429">
        <f t="shared" si="4"/>
        <v>0.18853097769834853</v>
      </c>
      <c r="M13" s="427">
        <f t="shared" si="2"/>
        <v>51364981</v>
      </c>
      <c r="N13" s="429">
        <f>LN(M13/M12)</f>
        <v>0.20616125927005768</v>
      </c>
      <c r="P13" s="429">
        <f t="shared" si="3"/>
        <v>0.98681932229275038</v>
      </c>
    </row>
    <row r="14" spans="3:16" x14ac:dyDescent="0.2">
      <c r="C14">
        <f>TFP_dataset!F27</f>
        <v>2010</v>
      </c>
      <c r="D14" t="str">
        <f>TFP_dataset!D27</f>
        <v>PG&amp;E</v>
      </c>
      <c r="E14" s="427">
        <f>TFP_dataset!R27</f>
        <v>10485910.419</v>
      </c>
      <c r="F14" s="427">
        <f>TFP_dataset!T27</f>
        <v>10960100</v>
      </c>
      <c r="G14" s="432">
        <f t="shared" si="0"/>
        <v>-474189.58100000024</v>
      </c>
      <c r="J14">
        <v>2010</v>
      </c>
      <c r="K14" s="427">
        <f t="shared" si="1"/>
        <v>50201380.869999997</v>
      </c>
      <c r="L14" s="429">
        <f t="shared" si="4"/>
        <v>-9.6457893167241453E-3</v>
      </c>
      <c r="M14" s="427">
        <f t="shared" si="2"/>
        <v>50376672</v>
      </c>
      <c r="N14" s="429">
        <f t="shared" si="4"/>
        <v>-1.9428425983441223E-2</v>
      </c>
      <c r="P14" s="429">
        <f t="shared" si="3"/>
        <v>0.99652039082692878</v>
      </c>
    </row>
    <row r="15" spans="3:16" x14ac:dyDescent="0.2">
      <c r="C15">
        <f>TFP_dataset!F28</f>
        <v>2011</v>
      </c>
      <c r="D15" t="str">
        <f>TFP_dataset!D28</f>
        <v>PG&amp;E</v>
      </c>
      <c r="E15" s="427">
        <f>TFP_dataset!R28</f>
        <v>12046692.877</v>
      </c>
      <c r="F15" s="427">
        <f>TFP_dataset!T28</f>
        <v>12102919</v>
      </c>
      <c r="G15" s="432">
        <f t="shared" si="0"/>
        <v>-56226.122999999672</v>
      </c>
      <c r="J15">
        <v>2011</v>
      </c>
      <c r="K15" s="427">
        <f t="shared" si="1"/>
        <v>55623471.741999999</v>
      </c>
      <c r="L15" s="429">
        <f t="shared" si="4"/>
        <v>0.10256273211797459</v>
      </c>
      <c r="M15" s="427">
        <f t="shared" si="2"/>
        <v>55229124</v>
      </c>
      <c r="N15" s="429">
        <f t="shared" si="4"/>
        <v>9.1962212059138237E-2</v>
      </c>
      <c r="P15" s="429">
        <f t="shared" si="3"/>
        <v>1.007140213594552</v>
      </c>
    </row>
    <row r="16" spans="3:16" x14ac:dyDescent="0.2">
      <c r="C16">
        <f>TFP_dataset!F29</f>
        <v>2012</v>
      </c>
      <c r="D16" t="str">
        <f>TFP_dataset!D29</f>
        <v>PG&amp;E</v>
      </c>
      <c r="E16" s="427">
        <f>TFP_dataset!R29</f>
        <v>7874464.4069999997</v>
      </c>
      <c r="F16" s="427">
        <f>TFP_dataset!T29</f>
        <v>8259055</v>
      </c>
      <c r="G16" s="432">
        <f t="shared" si="0"/>
        <v>-384590.59300000034</v>
      </c>
      <c r="J16">
        <v>2012</v>
      </c>
      <c r="K16" s="427">
        <f t="shared" si="1"/>
        <v>45616713.023000002</v>
      </c>
      <c r="L16" s="429">
        <f t="shared" si="4"/>
        <v>-0.19833110277495922</v>
      </c>
      <c r="M16" s="427">
        <f t="shared" si="2"/>
        <v>43716894</v>
      </c>
      <c r="N16" s="429">
        <f t="shared" si="4"/>
        <v>-0.23375580505842217</v>
      </c>
      <c r="P16" s="429">
        <f t="shared" si="3"/>
        <v>1.0434573193374626</v>
      </c>
    </row>
    <row r="17" spans="3:16" x14ac:dyDescent="0.2">
      <c r="C17">
        <f>TFP_dataset!F30</f>
        <v>2013</v>
      </c>
      <c r="D17" t="str">
        <f>TFP_dataset!D30</f>
        <v>PG&amp;E</v>
      </c>
      <c r="E17" s="427">
        <f>TFP_dataset!R30</f>
        <v>7607400.8310000002</v>
      </c>
      <c r="F17" s="427">
        <f>TFP_dataset!T30</f>
        <v>7960208</v>
      </c>
      <c r="G17" s="432">
        <f t="shared" si="0"/>
        <v>-352807.16899999976</v>
      </c>
      <c r="J17">
        <v>2013</v>
      </c>
      <c r="K17" s="427">
        <f t="shared" si="1"/>
        <v>44767573.372000001</v>
      </c>
      <c r="L17" s="429">
        <f t="shared" si="4"/>
        <v>-1.87900943486288E-2</v>
      </c>
      <c r="M17" s="427">
        <f t="shared" si="2"/>
        <v>45047680</v>
      </c>
      <c r="N17" s="429">
        <f t="shared" si="4"/>
        <v>2.9986866609329602E-2</v>
      </c>
      <c r="P17" s="429">
        <f t="shared" si="3"/>
        <v>0.99378199658672772</v>
      </c>
    </row>
    <row r="18" spans="3:16" x14ac:dyDescent="0.2">
      <c r="C18">
        <f>TFP_dataset!F31</f>
        <v>2014</v>
      </c>
      <c r="D18" t="str">
        <f>TFP_dataset!D31</f>
        <v>PG&amp;E</v>
      </c>
      <c r="E18" s="427">
        <f>TFP_dataset!R31</f>
        <v>5740008.1030000001</v>
      </c>
      <c r="F18" s="427">
        <f>TFP_dataset!T31</f>
        <v>5961316</v>
      </c>
      <c r="G18" s="432">
        <f t="shared" si="0"/>
        <v>-221307.89699999988</v>
      </c>
      <c r="J18">
        <v>2014</v>
      </c>
      <c r="K18" s="427">
        <f t="shared" si="1"/>
        <v>41143841.748999998</v>
      </c>
      <c r="L18" s="429">
        <f t="shared" si="4"/>
        <v>-8.4409806490680236E-2</v>
      </c>
      <c r="M18" s="427">
        <f t="shared" si="2"/>
        <v>40966551</v>
      </c>
      <c r="N18" s="429">
        <f t="shared" si="4"/>
        <v>-9.496557992687138E-2</v>
      </c>
      <c r="P18" s="429">
        <f t="shared" si="3"/>
        <v>1.0043276952702218</v>
      </c>
    </row>
    <row r="19" spans="3:16" x14ac:dyDescent="0.2">
      <c r="C19">
        <f>TFP_dataset!F32</f>
        <v>2002</v>
      </c>
      <c r="D19" t="str">
        <f>TFP_dataset!D32</f>
        <v>Duke</v>
      </c>
      <c r="E19" s="427">
        <f>TFP_dataset!R32</f>
        <v>4959184.55</v>
      </c>
      <c r="F19" s="427">
        <f>TFP_dataset!T32</f>
        <v>4210571</v>
      </c>
      <c r="G19" s="432">
        <f t="shared" si="0"/>
        <v>748613.54999999981</v>
      </c>
      <c r="K19" s="427"/>
      <c r="L19" s="427"/>
    </row>
    <row r="20" spans="3:16" x14ac:dyDescent="0.2">
      <c r="C20">
        <f>TFP_dataset!F33</f>
        <v>2003</v>
      </c>
      <c r="D20" t="str">
        <f>TFP_dataset!D33</f>
        <v>Duke</v>
      </c>
      <c r="E20" s="427">
        <f>TFP_dataset!R33</f>
        <v>6349659</v>
      </c>
      <c r="F20" s="427">
        <f>TFP_dataset!T33</f>
        <v>6480742</v>
      </c>
      <c r="G20" s="432">
        <f t="shared" si="0"/>
        <v>-131083</v>
      </c>
      <c r="J20" s="18" t="s">
        <v>96</v>
      </c>
      <c r="L20" s="431">
        <f>AVERAGE(L7:L18)</f>
        <v>-1.0859544071433557E-2</v>
      </c>
      <c r="M20" s="431"/>
      <c r="N20" s="431">
        <f>AVERAGE(N7:N18)</f>
        <v>-1.0317531381148914E-2</v>
      </c>
      <c r="P20" s="430"/>
    </row>
    <row r="21" spans="3:16" x14ac:dyDescent="0.2">
      <c r="C21">
        <f>TFP_dataset!F34</f>
        <v>2004</v>
      </c>
      <c r="D21" t="str">
        <f>TFP_dataset!D34</f>
        <v>Duke</v>
      </c>
      <c r="E21" s="427">
        <f>TFP_dataset!R34</f>
        <v>5133383</v>
      </c>
      <c r="F21" s="427">
        <f>TFP_dataset!T34</f>
        <v>5256104</v>
      </c>
      <c r="G21" s="432">
        <f t="shared" si="0"/>
        <v>-122721</v>
      </c>
    </row>
    <row r="22" spans="3:16" x14ac:dyDescent="0.2">
      <c r="C22">
        <f>TFP_dataset!F35</f>
        <v>2005</v>
      </c>
      <c r="D22" t="str">
        <f>TFP_dataset!D35</f>
        <v>Duke</v>
      </c>
      <c r="E22" s="427">
        <f>TFP_dataset!R35</f>
        <v>5526417</v>
      </c>
      <c r="F22" s="427">
        <f>TFP_dataset!T35</f>
        <v>5662246</v>
      </c>
      <c r="G22" s="432">
        <f t="shared" si="0"/>
        <v>-135829</v>
      </c>
      <c r="M22" s="754" t="s">
        <v>651</v>
      </c>
      <c r="N22" s="755">
        <f>L20-N20</f>
        <v>-5.4201269028464338E-4</v>
      </c>
    </row>
    <row r="23" spans="3:16" x14ac:dyDescent="0.2">
      <c r="C23">
        <f>TFP_dataset!F36</f>
        <v>2006</v>
      </c>
      <c r="D23" t="str">
        <f>TFP_dataset!D36</f>
        <v>Duke</v>
      </c>
      <c r="E23" s="427">
        <f>TFP_dataset!R36</f>
        <v>4476743</v>
      </c>
      <c r="F23" s="427">
        <f>TFP_dataset!T36</f>
        <v>4558650</v>
      </c>
      <c r="G23" s="432">
        <f t="shared" si="0"/>
        <v>-81907</v>
      </c>
    </row>
    <row r="24" spans="3:16" x14ac:dyDescent="0.2">
      <c r="C24">
        <f>TFP_dataset!F37</f>
        <v>2007</v>
      </c>
      <c r="D24" t="str">
        <f>TFP_dataset!D37</f>
        <v>Duke</v>
      </c>
      <c r="E24" s="427">
        <f>TFP_dataset!R37</f>
        <v>4470974</v>
      </c>
      <c r="F24" s="427">
        <f>TFP_dataset!T37</f>
        <v>4533857</v>
      </c>
      <c r="G24" s="432">
        <f t="shared" si="0"/>
        <v>-62883</v>
      </c>
    </row>
    <row r="25" spans="3:16" x14ac:dyDescent="0.2">
      <c r="C25">
        <f>TFP_dataset!F38</f>
        <v>2008</v>
      </c>
      <c r="D25" t="str">
        <f>TFP_dataset!D38</f>
        <v>Duke</v>
      </c>
      <c r="E25" s="427">
        <f>TFP_dataset!R38</f>
        <v>4618792</v>
      </c>
      <c r="F25" s="427">
        <f>TFP_dataset!T38</f>
        <v>4686537</v>
      </c>
      <c r="G25" s="432">
        <f t="shared" si="0"/>
        <v>-67745</v>
      </c>
    </row>
    <row r="26" spans="3:16" x14ac:dyDescent="0.2">
      <c r="C26">
        <f>TFP_dataset!F39</f>
        <v>2009</v>
      </c>
      <c r="D26" t="str">
        <f>TFP_dataset!D39</f>
        <v>Duke</v>
      </c>
      <c r="E26" s="427">
        <f>TFP_dataset!R39</f>
        <v>4767989</v>
      </c>
      <c r="F26" s="427">
        <f>TFP_dataset!T39</f>
        <v>4875398</v>
      </c>
      <c r="G26" s="432">
        <f t="shared" si="0"/>
        <v>-107409</v>
      </c>
    </row>
    <row r="27" spans="3:16" x14ac:dyDescent="0.2">
      <c r="C27">
        <f>TFP_dataset!F40</f>
        <v>2010</v>
      </c>
      <c r="D27" t="str">
        <f>TFP_dataset!D40</f>
        <v>Duke</v>
      </c>
      <c r="E27" s="427">
        <f>TFP_dataset!R40</f>
        <v>4757841</v>
      </c>
      <c r="F27" s="427">
        <f>TFP_dataset!T40</f>
        <v>4847601</v>
      </c>
      <c r="G27" s="432">
        <f t="shared" si="0"/>
        <v>-89760</v>
      </c>
    </row>
    <row r="28" spans="3:16" x14ac:dyDescent="0.2">
      <c r="C28">
        <f>TFP_dataset!F41</f>
        <v>2011</v>
      </c>
      <c r="D28" t="str">
        <f>TFP_dataset!D41</f>
        <v>Duke</v>
      </c>
      <c r="E28" s="427">
        <f>TFP_dataset!R41</f>
        <v>4256244</v>
      </c>
      <c r="F28" s="427">
        <f>TFP_dataset!T41</f>
        <v>4347084</v>
      </c>
      <c r="G28" s="432">
        <f t="shared" si="0"/>
        <v>-90840</v>
      </c>
    </row>
    <row r="29" spans="3:16" x14ac:dyDescent="0.2">
      <c r="C29">
        <f>TFP_dataset!F42</f>
        <v>2012</v>
      </c>
      <c r="D29" t="str">
        <f>TFP_dataset!D42</f>
        <v>Duke</v>
      </c>
      <c r="E29" s="427">
        <f>TFP_dataset!R42</f>
        <v>3989993</v>
      </c>
      <c r="F29" s="427">
        <f>TFP_dataset!T42</f>
        <v>4081585</v>
      </c>
      <c r="G29" s="432">
        <f t="shared" si="0"/>
        <v>-91592</v>
      </c>
    </row>
    <row r="30" spans="3:16" x14ac:dyDescent="0.2">
      <c r="C30">
        <f>TFP_dataset!F43</f>
        <v>2013</v>
      </c>
      <c r="D30" t="str">
        <f>TFP_dataset!D43</f>
        <v>Duke</v>
      </c>
      <c r="E30" s="427">
        <f>TFP_dataset!R43</f>
        <v>5258826</v>
      </c>
      <c r="F30" s="427">
        <f>TFP_dataset!T43</f>
        <v>5487511</v>
      </c>
      <c r="G30" s="432">
        <f t="shared" si="0"/>
        <v>-228685</v>
      </c>
    </row>
    <row r="31" spans="3:16" x14ac:dyDescent="0.2">
      <c r="C31">
        <f>TFP_dataset!F44</f>
        <v>2014</v>
      </c>
      <c r="D31" t="str">
        <f>TFP_dataset!D44</f>
        <v>Duke</v>
      </c>
      <c r="E31" s="427">
        <f>TFP_dataset!R44</f>
        <v>5008985</v>
      </c>
      <c r="F31" s="427">
        <f>TFP_dataset!T44</f>
        <v>5090908</v>
      </c>
      <c r="G31" s="432">
        <f t="shared" si="0"/>
        <v>-81923</v>
      </c>
    </row>
    <row r="32" spans="3:16" x14ac:dyDescent="0.2">
      <c r="C32">
        <f>TFP_dataset!F45</f>
        <v>2002</v>
      </c>
      <c r="D32" t="str">
        <f>TFP_dataset!D45</f>
        <v>VA Electric</v>
      </c>
      <c r="E32" s="427">
        <f>TFP_dataset!R45</f>
        <v>2745908</v>
      </c>
      <c r="F32" s="427">
        <f>TFP_dataset!T45</f>
        <v>2749828</v>
      </c>
      <c r="G32" s="432">
        <f t="shared" si="0"/>
        <v>-3920</v>
      </c>
    </row>
    <row r="33" spans="3:7" x14ac:dyDescent="0.2">
      <c r="C33">
        <f>TFP_dataset!F46</f>
        <v>2003</v>
      </c>
      <c r="D33" t="str">
        <f>TFP_dataset!D46</f>
        <v>VA Electric</v>
      </c>
      <c r="E33" s="427">
        <f>TFP_dataset!R46</f>
        <v>3524075</v>
      </c>
      <c r="F33" s="427">
        <f>TFP_dataset!T46</f>
        <v>3546773</v>
      </c>
      <c r="G33" s="432">
        <f t="shared" si="0"/>
        <v>-22698</v>
      </c>
    </row>
    <row r="34" spans="3:7" x14ac:dyDescent="0.2">
      <c r="C34">
        <f>TFP_dataset!F47</f>
        <v>2004</v>
      </c>
      <c r="D34" t="str">
        <f>TFP_dataset!D47</f>
        <v>VA Electric</v>
      </c>
      <c r="E34" s="427">
        <f>TFP_dataset!R47</f>
        <v>3072059</v>
      </c>
      <c r="F34" s="427">
        <f>TFP_dataset!T47</f>
        <v>3100868</v>
      </c>
      <c r="G34" s="432">
        <f t="shared" si="0"/>
        <v>-28809</v>
      </c>
    </row>
    <row r="35" spans="3:7" x14ac:dyDescent="0.2">
      <c r="C35">
        <f>TFP_dataset!F48</f>
        <v>2005</v>
      </c>
      <c r="D35" t="str">
        <f>TFP_dataset!D48</f>
        <v>VA Electric</v>
      </c>
      <c r="E35" s="427">
        <f>TFP_dataset!R48</f>
        <v>2589093.2000000002</v>
      </c>
      <c r="F35" s="427">
        <f>TFP_dataset!T48</f>
        <v>2540025</v>
      </c>
      <c r="G35" s="432">
        <f t="shared" si="0"/>
        <v>49068.200000000186</v>
      </c>
    </row>
    <row r="36" spans="3:7" x14ac:dyDescent="0.2">
      <c r="C36">
        <f>TFP_dataset!F49</f>
        <v>2006</v>
      </c>
      <c r="D36" t="str">
        <f>TFP_dataset!D49</f>
        <v>VA Electric</v>
      </c>
      <c r="E36" s="427">
        <f>TFP_dataset!R49</f>
        <v>2929976.6</v>
      </c>
      <c r="F36" s="427">
        <f>TFP_dataset!T49</f>
        <v>3149240</v>
      </c>
      <c r="G36" s="432">
        <f t="shared" si="0"/>
        <v>-219263.39999999991</v>
      </c>
    </row>
    <row r="37" spans="3:7" x14ac:dyDescent="0.2">
      <c r="C37">
        <f>TFP_dataset!F50</f>
        <v>2007</v>
      </c>
      <c r="D37" t="str">
        <f>TFP_dataset!D50</f>
        <v>VA Electric</v>
      </c>
      <c r="E37" s="427">
        <f>TFP_dataset!R50</f>
        <v>2767600.8</v>
      </c>
      <c r="F37" s="427">
        <f>TFP_dataset!T50</f>
        <v>2641566</v>
      </c>
      <c r="G37" s="432">
        <f t="shared" si="0"/>
        <v>126034.79999999981</v>
      </c>
    </row>
    <row r="38" spans="3:7" x14ac:dyDescent="0.2">
      <c r="C38">
        <f>TFP_dataset!F51</f>
        <v>2008</v>
      </c>
      <c r="D38" t="str">
        <f>TFP_dataset!D51</f>
        <v>VA Electric</v>
      </c>
      <c r="E38" s="427">
        <f>TFP_dataset!R51</f>
        <v>2044218</v>
      </c>
      <c r="F38" s="427">
        <f>TFP_dataset!T51</f>
        <v>2047325</v>
      </c>
      <c r="G38" s="432">
        <f t="shared" si="0"/>
        <v>-3107</v>
      </c>
    </row>
    <row r="39" spans="3:7" x14ac:dyDescent="0.2">
      <c r="C39">
        <f>TFP_dataset!F52</f>
        <v>2009</v>
      </c>
      <c r="D39" t="str">
        <f>TFP_dataset!D52</f>
        <v>VA Electric</v>
      </c>
      <c r="E39" s="427">
        <f>TFP_dataset!R52</f>
        <v>2813461</v>
      </c>
      <c r="F39" s="427">
        <f>TFP_dataset!T52</f>
        <v>3502318</v>
      </c>
      <c r="G39" s="432">
        <f t="shared" si="0"/>
        <v>-688857</v>
      </c>
    </row>
    <row r="40" spans="3:7" x14ac:dyDescent="0.2">
      <c r="C40">
        <f>TFP_dataset!F53</f>
        <v>2010</v>
      </c>
      <c r="D40" t="str">
        <f>TFP_dataset!D53</f>
        <v>VA Electric</v>
      </c>
      <c r="E40" s="427">
        <f>TFP_dataset!R53</f>
        <v>3262835.7399999998</v>
      </c>
      <c r="F40" s="427">
        <f>TFP_dataset!T53</f>
        <v>4103871</v>
      </c>
      <c r="G40" s="432">
        <f t="shared" si="0"/>
        <v>-841035.26000000024</v>
      </c>
    </row>
    <row r="41" spans="3:7" x14ac:dyDescent="0.2">
      <c r="C41">
        <f>TFP_dataset!F54</f>
        <v>2011</v>
      </c>
      <c r="D41" t="str">
        <f>TFP_dataset!D54</f>
        <v>VA Electric</v>
      </c>
      <c r="E41" s="427">
        <f>TFP_dataset!R54</f>
        <v>2936356.99</v>
      </c>
      <c r="F41" s="427">
        <f>TFP_dataset!T54</f>
        <v>3184446</v>
      </c>
      <c r="G41" s="432">
        <f t="shared" si="0"/>
        <v>-248089.00999999978</v>
      </c>
    </row>
    <row r="42" spans="3:7" x14ac:dyDescent="0.2">
      <c r="C42">
        <f>TFP_dataset!F55</f>
        <v>2012</v>
      </c>
      <c r="D42" t="str">
        <f>TFP_dataset!D55</f>
        <v>VA Electric</v>
      </c>
      <c r="E42" s="427">
        <f>TFP_dataset!R55</f>
        <v>4495194.83</v>
      </c>
      <c r="F42" s="427">
        <f>TFP_dataset!T55</f>
        <v>3079915</v>
      </c>
      <c r="G42" s="432">
        <f t="shared" si="0"/>
        <v>1415279.83</v>
      </c>
    </row>
    <row r="43" spans="3:7" x14ac:dyDescent="0.2">
      <c r="C43">
        <f>TFP_dataset!F56</f>
        <v>2013</v>
      </c>
      <c r="D43" t="str">
        <f>TFP_dataset!D56</f>
        <v>VA Electric</v>
      </c>
      <c r="E43" s="427">
        <f>TFP_dataset!R56</f>
        <v>2932192.89</v>
      </c>
      <c r="F43" s="427">
        <f>TFP_dataset!T56</f>
        <v>3446004</v>
      </c>
      <c r="G43" s="432">
        <f t="shared" si="0"/>
        <v>-513811.10999999987</v>
      </c>
    </row>
    <row r="44" spans="3:7" x14ac:dyDescent="0.2">
      <c r="C44">
        <f>TFP_dataset!F57</f>
        <v>2014</v>
      </c>
      <c r="D44" t="str">
        <f>TFP_dataset!D57</f>
        <v>VA Electric</v>
      </c>
      <c r="E44" s="427">
        <f>TFP_dataset!R57</f>
        <v>3095734.01</v>
      </c>
      <c r="F44" s="427">
        <f>TFP_dataset!T57</f>
        <v>3527034</v>
      </c>
      <c r="G44" s="432">
        <f t="shared" si="0"/>
        <v>-431299.99000000022</v>
      </c>
    </row>
    <row r="45" spans="3:7" x14ac:dyDescent="0.2">
      <c r="C45">
        <f>TFP_dataset!F58</f>
        <v>2002</v>
      </c>
      <c r="D45" t="str">
        <f>TFP_dataset!D58</f>
        <v>ID Power</v>
      </c>
      <c r="E45" s="427">
        <f>TFP_dataset!R58</f>
        <v>5972445</v>
      </c>
      <c r="F45" s="427">
        <f>TFP_dataset!T58</f>
        <v>6068478</v>
      </c>
      <c r="G45" s="432">
        <f t="shared" si="0"/>
        <v>-96033</v>
      </c>
    </row>
    <row r="46" spans="3:7" x14ac:dyDescent="0.2">
      <c r="C46">
        <f>TFP_dataset!F59</f>
        <v>2003</v>
      </c>
      <c r="D46" t="str">
        <f>TFP_dataset!D59</f>
        <v>ID Power</v>
      </c>
      <c r="E46" s="427">
        <f>TFP_dataset!R59</f>
        <v>6088883</v>
      </c>
      <c r="F46" s="427">
        <f>TFP_dataset!T59</f>
        <v>6149234</v>
      </c>
      <c r="G46" s="432">
        <f t="shared" si="0"/>
        <v>-60351</v>
      </c>
    </row>
    <row r="47" spans="3:7" x14ac:dyDescent="0.2">
      <c r="C47">
        <f>TFP_dataset!F60</f>
        <v>2004</v>
      </c>
      <c r="D47" t="str">
        <f>TFP_dataset!D60</f>
        <v>ID Power</v>
      </c>
      <c r="E47" s="427">
        <f>TFP_dataset!R60</f>
        <v>5972148</v>
      </c>
      <c r="F47" s="427">
        <f>TFP_dataset!T60</f>
        <v>6040502</v>
      </c>
      <c r="G47" s="432">
        <f t="shared" si="0"/>
        <v>-68354</v>
      </c>
    </row>
    <row r="48" spans="3:7" x14ac:dyDescent="0.2">
      <c r="C48">
        <f>TFP_dataset!F61</f>
        <v>2005</v>
      </c>
      <c r="D48" t="str">
        <f>TFP_dataset!D61</f>
        <v>ID Power</v>
      </c>
      <c r="E48" s="427">
        <f>TFP_dataset!R61</f>
        <v>6144823</v>
      </c>
      <c r="F48" s="427">
        <f>TFP_dataset!T61</f>
        <v>6198524</v>
      </c>
      <c r="G48" s="432">
        <f t="shared" si="0"/>
        <v>-53701</v>
      </c>
    </row>
    <row r="49" spans="3:7" x14ac:dyDescent="0.2">
      <c r="C49">
        <f>TFP_dataset!F62</f>
        <v>2006</v>
      </c>
      <c r="D49" t="str">
        <f>TFP_dataset!D62</f>
        <v>ID Power</v>
      </c>
      <c r="E49" s="427">
        <f>TFP_dataset!R62</f>
        <v>9140420</v>
      </c>
      <c r="F49" s="427">
        <f>TFP_dataset!T62</f>
        <v>9206526</v>
      </c>
      <c r="G49" s="432">
        <f t="shared" si="0"/>
        <v>-66106</v>
      </c>
    </row>
    <row r="50" spans="3:7" x14ac:dyDescent="0.2">
      <c r="C50">
        <f>TFP_dataset!F63</f>
        <v>2007</v>
      </c>
      <c r="D50" t="str">
        <f>TFP_dataset!D63</f>
        <v>ID Power</v>
      </c>
      <c r="E50" s="427">
        <f>TFP_dataset!R63</f>
        <v>6111406</v>
      </c>
      <c r="F50" s="427">
        <f>TFP_dataset!T63</f>
        <v>6181322</v>
      </c>
      <c r="G50" s="432">
        <f t="shared" si="0"/>
        <v>-69916</v>
      </c>
    </row>
    <row r="51" spans="3:7" x14ac:dyDescent="0.2">
      <c r="C51">
        <f>TFP_dataset!F64</f>
        <v>2008</v>
      </c>
      <c r="D51" t="str">
        <f>TFP_dataset!D64</f>
        <v>ID Power</v>
      </c>
      <c r="E51" s="427">
        <f>TFP_dataset!R64</f>
        <v>6839696</v>
      </c>
      <c r="F51" s="427">
        <f>TFP_dataset!T64</f>
        <v>6908211</v>
      </c>
      <c r="G51" s="432">
        <f t="shared" si="0"/>
        <v>-68515</v>
      </c>
    </row>
    <row r="52" spans="3:7" x14ac:dyDescent="0.2">
      <c r="C52">
        <f>TFP_dataset!F65</f>
        <v>2009</v>
      </c>
      <c r="D52" t="str">
        <f>TFP_dataset!D65</f>
        <v>ID Power</v>
      </c>
      <c r="E52" s="427">
        <f>TFP_dataset!R65</f>
        <v>8028082</v>
      </c>
      <c r="F52" s="427">
        <f>TFP_dataset!T65</f>
        <v>8096365</v>
      </c>
      <c r="G52" s="432">
        <f t="shared" si="0"/>
        <v>-68283</v>
      </c>
    </row>
    <row r="53" spans="3:7" x14ac:dyDescent="0.2">
      <c r="C53">
        <f>TFP_dataset!F66</f>
        <v>2010</v>
      </c>
      <c r="D53" t="str">
        <f>TFP_dataset!D66</f>
        <v>ID Power</v>
      </c>
      <c r="E53" s="427">
        <f>TFP_dataset!R66</f>
        <v>7276822</v>
      </c>
      <c r="F53" s="427">
        <f>TFP_dataset!T66</f>
        <v>7344433</v>
      </c>
      <c r="G53" s="432">
        <f t="shared" si="0"/>
        <v>-67611</v>
      </c>
    </row>
    <row r="54" spans="3:7" x14ac:dyDescent="0.2">
      <c r="C54">
        <f>TFP_dataset!F67</f>
        <v>2011</v>
      </c>
      <c r="D54" t="str">
        <f>TFP_dataset!D67</f>
        <v>ID Power</v>
      </c>
      <c r="E54" s="427">
        <f>TFP_dataset!R67</f>
        <v>10903116</v>
      </c>
      <c r="F54" s="427">
        <f>TFP_dataset!T67</f>
        <v>10936822</v>
      </c>
      <c r="G54" s="432">
        <f t="shared" si="0"/>
        <v>-33706</v>
      </c>
    </row>
    <row r="55" spans="3:7" x14ac:dyDescent="0.2">
      <c r="C55">
        <f>TFP_dataset!F68</f>
        <v>2012</v>
      </c>
      <c r="D55" t="str">
        <f>TFP_dataset!D68</f>
        <v>ID Power</v>
      </c>
      <c r="E55" s="427">
        <f>TFP_dataset!R68</f>
        <v>7882921</v>
      </c>
      <c r="F55" s="427">
        <f>TFP_dataset!T68</f>
        <v>7956343</v>
      </c>
      <c r="G55" s="432">
        <f t="shared" si="0"/>
        <v>-73422</v>
      </c>
    </row>
    <row r="56" spans="3:7" x14ac:dyDescent="0.2">
      <c r="C56">
        <f>TFP_dataset!F69</f>
        <v>2013</v>
      </c>
      <c r="D56" t="str">
        <f>TFP_dataset!D69</f>
        <v>ID Power</v>
      </c>
      <c r="E56" s="427">
        <f>TFP_dataset!R69</f>
        <v>5587871</v>
      </c>
      <c r="F56" s="427">
        <f>TFP_dataset!T69</f>
        <v>5656364</v>
      </c>
      <c r="G56" s="432">
        <f t="shared" si="0"/>
        <v>-68493</v>
      </c>
    </row>
    <row r="57" spans="3:7" x14ac:dyDescent="0.2">
      <c r="C57">
        <f>TFP_dataset!F70</f>
        <v>2014</v>
      </c>
      <c r="D57" t="str">
        <f>TFP_dataset!D70</f>
        <v>ID Power</v>
      </c>
      <c r="E57" s="427">
        <f>TFP_dataset!R70</f>
        <v>6097434</v>
      </c>
      <c r="F57" s="427">
        <f>TFP_dataset!T70</f>
        <v>6169847</v>
      </c>
      <c r="G57" s="432">
        <f t="shared" si="0"/>
        <v>-72413</v>
      </c>
    </row>
    <row r="58" spans="3:7" x14ac:dyDescent="0.2">
      <c r="C58">
        <f>TFP_dataset!F71</f>
        <v>2002</v>
      </c>
      <c r="D58" t="str">
        <f>TFP_dataset!D71</f>
        <v>AB Power</v>
      </c>
      <c r="E58" s="427">
        <f>TFP_dataset!R71</f>
        <v>4088810</v>
      </c>
      <c r="F58" s="427">
        <f>TFP_dataset!T71</f>
        <v>4088810</v>
      </c>
      <c r="G58" s="432">
        <f t="shared" si="0"/>
        <v>0</v>
      </c>
    </row>
    <row r="59" spans="3:7" x14ac:dyDescent="0.2">
      <c r="C59">
        <f>TFP_dataset!F72</f>
        <v>2003</v>
      </c>
      <c r="D59" t="str">
        <f>TFP_dataset!D72</f>
        <v>AB Power</v>
      </c>
      <c r="E59" s="427">
        <f>TFP_dataset!R72</f>
        <v>5761736</v>
      </c>
      <c r="F59" s="427">
        <f>TFP_dataset!T72</f>
        <v>5761736</v>
      </c>
      <c r="G59" s="432">
        <f t="shared" si="0"/>
        <v>0</v>
      </c>
    </row>
    <row r="60" spans="3:7" x14ac:dyDescent="0.2">
      <c r="C60">
        <f>TFP_dataset!F73</f>
        <v>2004</v>
      </c>
      <c r="D60" t="str">
        <f>TFP_dataset!D73</f>
        <v>AB Power</v>
      </c>
      <c r="E60" s="427">
        <f>TFP_dataset!R73</f>
        <v>4403651</v>
      </c>
      <c r="F60" s="427">
        <f>TFP_dataset!T73</f>
        <v>4468665</v>
      </c>
      <c r="G60" s="432">
        <f t="shared" si="0"/>
        <v>-65014</v>
      </c>
    </row>
    <row r="61" spans="3:7" x14ac:dyDescent="0.2">
      <c r="C61">
        <f>TFP_dataset!F74</f>
        <v>2005</v>
      </c>
      <c r="D61" t="str">
        <f>TFP_dataset!D74</f>
        <v>AB Power</v>
      </c>
      <c r="E61" s="427">
        <f>TFP_dataset!R74</f>
        <v>4436797</v>
      </c>
      <c r="F61" s="427">
        <f>TFP_dataset!T74</f>
        <v>4436797</v>
      </c>
      <c r="G61" s="432">
        <f t="shared" si="0"/>
        <v>0</v>
      </c>
    </row>
    <row r="62" spans="3:7" x14ac:dyDescent="0.2">
      <c r="C62">
        <f>TFP_dataset!F75</f>
        <v>2006</v>
      </c>
      <c r="D62" t="str">
        <f>TFP_dataset!D75</f>
        <v>AB Power</v>
      </c>
      <c r="E62" s="427">
        <f>TFP_dataset!R75</f>
        <v>3087416</v>
      </c>
      <c r="F62" s="427">
        <f>TFP_dataset!T75</f>
        <v>3087416</v>
      </c>
      <c r="G62" s="432">
        <f t="shared" si="0"/>
        <v>0</v>
      </c>
    </row>
    <row r="63" spans="3:7" x14ac:dyDescent="0.2">
      <c r="C63">
        <f>TFP_dataset!F76</f>
        <v>2007</v>
      </c>
      <c r="D63" t="str">
        <f>TFP_dataset!D76</f>
        <v>AB Power</v>
      </c>
      <c r="E63" s="427">
        <f>TFP_dataset!R76</f>
        <v>1403518</v>
      </c>
      <c r="F63" s="427">
        <f>TFP_dataset!T76</f>
        <v>1403518</v>
      </c>
      <c r="G63" s="432">
        <f t="shared" si="0"/>
        <v>0</v>
      </c>
    </row>
    <row r="64" spans="3:7" x14ac:dyDescent="0.2">
      <c r="C64">
        <f>TFP_dataset!F77</f>
        <v>2008</v>
      </c>
      <c r="D64" t="str">
        <f>TFP_dataset!D77</f>
        <v>AB Power</v>
      </c>
      <c r="E64" s="427">
        <f>TFP_dataset!R77</f>
        <v>2300449</v>
      </c>
      <c r="F64" s="427">
        <f>TFP_dataset!T77</f>
        <v>2300449</v>
      </c>
      <c r="G64" s="432">
        <f t="shared" si="0"/>
        <v>0</v>
      </c>
    </row>
    <row r="65" spans="3:7" x14ac:dyDescent="0.2">
      <c r="C65">
        <f>TFP_dataset!F78</f>
        <v>2009</v>
      </c>
      <c r="D65" t="str">
        <f>TFP_dataset!D78</f>
        <v>AB Power</v>
      </c>
      <c r="E65" s="427">
        <f>TFP_dataset!R78</f>
        <v>5905956</v>
      </c>
      <c r="F65" s="427">
        <f>TFP_dataset!T78</f>
        <v>5905956</v>
      </c>
      <c r="G65" s="432">
        <f t="shared" si="0"/>
        <v>0</v>
      </c>
    </row>
    <row r="66" spans="3:7" x14ac:dyDescent="0.2">
      <c r="C66">
        <f>TFP_dataset!F79</f>
        <v>2010</v>
      </c>
      <c r="D66" t="str">
        <f>TFP_dataset!D79</f>
        <v>AB Power</v>
      </c>
      <c r="E66" s="427">
        <f>TFP_dataset!R79</f>
        <v>3707310</v>
      </c>
      <c r="F66" s="427">
        <f>TFP_dataset!T79</f>
        <v>3707310</v>
      </c>
      <c r="G66" s="432">
        <f t="shared" si="0"/>
        <v>0</v>
      </c>
    </row>
    <row r="67" spans="3:7" x14ac:dyDescent="0.2">
      <c r="C67">
        <f>TFP_dataset!F80</f>
        <v>2011</v>
      </c>
      <c r="D67" t="str">
        <f>TFP_dataset!D80</f>
        <v>AB Power</v>
      </c>
      <c r="E67" s="427">
        <f>TFP_dataset!R80</f>
        <v>3204062</v>
      </c>
      <c r="F67" s="427">
        <f>TFP_dataset!T80</f>
        <v>3204062</v>
      </c>
      <c r="G67" s="432">
        <f t="shared" si="0"/>
        <v>0</v>
      </c>
    </row>
    <row r="68" spans="3:7" x14ac:dyDescent="0.2">
      <c r="C68">
        <f>TFP_dataset!F81</f>
        <v>2012</v>
      </c>
      <c r="D68" t="str">
        <f>TFP_dataset!D81</f>
        <v>AB Power</v>
      </c>
      <c r="E68" s="427">
        <f>TFP_dataset!R81</f>
        <v>2667009</v>
      </c>
      <c r="F68" s="427">
        <f>TFP_dataset!T81</f>
        <v>2667009</v>
      </c>
      <c r="G68" s="432">
        <f t="shared" si="0"/>
        <v>0</v>
      </c>
    </row>
    <row r="69" spans="3:7" x14ac:dyDescent="0.2">
      <c r="C69">
        <f>TFP_dataset!F82</f>
        <v>2013</v>
      </c>
      <c r="D69" t="str">
        <f>TFP_dataset!D82</f>
        <v>AB Power</v>
      </c>
      <c r="E69" s="427">
        <f>TFP_dataset!R82</f>
        <v>5624823</v>
      </c>
      <c r="F69" s="427">
        <f>TFP_dataset!T82</f>
        <v>5624823</v>
      </c>
      <c r="G69" s="432">
        <f t="shared" si="0"/>
        <v>0</v>
      </c>
    </row>
    <row r="70" spans="3:7" x14ac:dyDescent="0.2">
      <c r="C70">
        <f>TFP_dataset!F83</f>
        <v>2014</v>
      </c>
      <c r="D70" t="str">
        <f>TFP_dataset!D83</f>
        <v>AB Power</v>
      </c>
      <c r="E70" s="427">
        <f>TFP_dataset!R83</f>
        <v>3892917</v>
      </c>
      <c r="F70" s="427">
        <f>TFP_dataset!T83</f>
        <v>3892917</v>
      </c>
      <c r="G70" s="432">
        <f t="shared" si="0"/>
        <v>0</v>
      </c>
    </row>
    <row r="71" spans="3:7" x14ac:dyDescent="0.2">
      <c r="C71">
        <f>TFP_dataset!F84</f>
        <v>2002</v>
      </c>
      <c r="D71" t="str">
        <f>TFP_dataset!D84</f>
        <v>SoCal Edison</v>
      </c>
      <c r="E71" s="427">
        <f>TFP_dataset!R84</f>
        <v>3314009.7059999998</v>
      </c>
      <c r="F71" s="427">
        <f>TFP_dataset!T84</f>
        <v>3734948</v>
      </c>
      <c r="G71" s="432">
        <f t="shared" ref="G71:G134" si="5">E71-F71</f>
        <v>-420938.29400000023</v>
      </c>
    </row>
    <row r="72" spans="3:7" x14ac:dyDescent="0.2">
      <c r="C72">
        <f>TFP_dataset!F85</f>
        <v>2003</v>
      </c>
      <c r="D72" t="str">
        <f>TFP_dataset!D85</f>
        <v>SoCal Edison</v>
      </c>
      <c r="E72" s="427">
        <f>TFP_dataset!R85</f>
        <v>3802856.696</v>
      </c>
      <c r="F72" s="427">
        <f>TFP_dataset!T85</f>
        <v>4144822</v>
      </c>
      <c r="G72" s="432">
        <f t="shared" si="5"/>
        <v>-341965.304</v>
      </c>
    </row>
    <row r="73" spans="3:7" x14ac:dyDescent="0.2">
      <c r="C73">
        <f>TFP_dataset!F86</f>
        <v>2004</v>
      </c>
      <c r="D73" t="str">
        <f>TFP_dataset!D86</f>
        <v>SoCal Edison</v>
      </c>
      <c r="E73" s="427">
        <f>TFP_dataset!R86</f>
        <v>3347421.8939999999</v>
      </c>
      <c r="F73" s="427">
        <f>TFP_dataset!T86</f>
        <v>3625740</v>
      </c>
      <c r="G73" s="432">
        <f t="shared" si="5"/>
        <v>-278318.10600000015</v>
      </c>
    </row>
    <row r="74" spans="3:7" x14ac:dyDescent="0.2">
      <c r="C74">
        <f>TFP_dataset!F87</f>
        <v>2005</v>
      </c>
      <c r="D74" t="str">
        <f>TFP_dataset!D87</f>
        <v>SoCal Edison</v>
      </c>
      <c r="E74" s="427">
        <f>TFP_dataset!R87</f>
        <v>4821918</v>
      </c>
      <c r="F74" s="427">
        <f>TFP_dataset!T87</f>
        <v>5191449</v>
      </c>
      <c r="G74" s="432">
        <f t="shared" si="5"/>
        <v>-369531</v>
      </c>
    </row>
    <row r="75" spans="3:7" x14ac:dyDescent="0.2">
      <c r="C75">
        <f>TFP_dataset!F88</f>
        <v>2006</v>
      </c>
      <c r="D75" t="str">
        <f>TFP_dataset!D88</f>
        <v>SoCal Edison</v>
      </c>
      <c r="E75" s="427">
        <f>TFP_dataset!R88</f>
        <v>4773109.875</v>
      </c>
      <c r="F75" s="427">
        <f>TFP_dataset!T88</f>
        <v>5200974</v>
      </c>
      <c r="G75" s="432">
        <f t="shared" si="5"/>
        <v>-427864.125</v>
      </c>
    </row>
    <row r="76" spans="3:7" x14ac:dyDescent="0.2">
      <c r="C76">
        <f>TFP_dataset!F89</f>
        <v>2007</v>
      </c>
      <c r="D76" t="str">
        <f>TFP_dataset!D89</f>
        <v>SoCal Edison</v>
      </c>
      <c r="E76" s="427">
        <f>TFP_dataset!R89</f>
        <v>2448324.0580000002</v>
      </c>
      <c r="F76" s="427">
        <f>TFP_dataset!T89</f>
        <v>2609342</v>
      </c>
      <c r="G76" s="432">
        <f t="shared" si="5"/>
        <v>-161017.94199999981</v>
      </c>
    </row>
    <row r="77" spans="3:7" x14ac:dyDescent="0.2">
      <c r="C77">
        <f>TFP_dataset!F90</f>
        <v>2008</v>
      </c>
      <c r="D77" t="str">
        <f>TFP_dataset!D90</f>
        <v>SoCal Edison</v>
      </c>
      <c r="E77" s="427">
        <f>TFP_dataset!R90</f>
        <v>2455275.0950000002</v>
      </c>
      <c r="F77" s="427">
        <f>TFP_dataset!T90</f>
        <v>2665953</v>
      </c>
      <c r="G77" s="432">
        <f t="shared" si="5"/>
        <v>-210677.9049999998</v>
      </c>
    </row>
    <row r="78" spans="3:7" x14ac:dyDescent="0.2">
      <c r="C78">
        <f>TFP_dataset!F91</f>
        <v>2009</v>
      </c>
      <c r="D78" t="str">
        <f>TFP_dataset!D91</f>
        <v>SoCal Edison</v>
      </c>
      <c r="E78" s="427">
        <f>TFP_dataset!R91</f>
        <v>3568085.8340000003</v>
      </c>
      <c r="F78" s="427">
        <f>TFP_dataset!T91</f>
        <v>3828719</v>
      </c>
      <c r="G78" s="432">
        <f t="shared" si="5"/>
        <v>-260633.16599999974</v>
      </c>
    </row>
    <row r="79" spans="3:7" x14ac:dyDescent="0.2">
      <c r="C79">
        <f>TFP_dataset!F92</f>
        <v>2010</v>
      </c>
      <c r="D79" t="str">
        <f>TFP_dataset!D92</f>
        <v>SoCal Edison</v>
      </c>
      <c r="E79" s="427">
        <f>TFP_dataset!R92</f>
        <v>4105319.7109999997</v>
      </c>
      <c r="F79" s="427">
        <f>TFP_dataset!T92</f>
        <v>4398105</v>
      </c>
      <c r="G79" s="432">
        <f t="shared" si="5"/>
        <v>-292785.28900000034</v>
      </c>
    </row>
    <row r="80" spans="3:7" x14ac:dyDescent="0.2">
      <c r="C80">
        <f>TFP_dataset!F93</f>
        <v>2011</v>
      </c>
      <c r="D80" t="str">
        <f>TFP_dataset!D93</f>
        <v>SoCal Edison</v>
      </c>
      <c r="E80" s="427">
        <f>TFP_dataset!R93</f>
        <v>4603428.875</v>
      </c>
      <c r="F80" s="427">
        <f>TFP_dataset!T93</f>
        <v>4909772</v>
      </c>
      <c r="G80" s="432">
        <f t="shared" si="5"/>
        <v>-306343.125</v>
      </c>
    </row>
    <row r="81" spans="3:7" x14ac:dyDescent="0.2">
      <c r="C81">
        <f>TFP_dataset!F94</f>
        <v>2012</v>
      </c>
      <c r="D81" t="str">
        <f>TFP_dataset!D94</f>
        <v>SoCal Edison</v>
      </c>
      <c r="E81" s="427">
        <f>TFP_dataset!R94</f>
        <v>2625533.7859999998</v>
      </c>
      <c r="F81" s="427">
        <f>TFP_dataset!T94</f>
        <v>2823925</v>
      </c>
      <c r="G81" s="432">
        <f t="shared" si="5"/>
        <v>-198391.21400000015</v>
      </c>
    </row>
    <row r="82" spans="3:7" x14ac:dyDescent="0.2">
      <c r="C82">
        <f>TFP_dataset!F95</f>
        <v>2013</v>
      </c>
      <c r="D82" t="str">
        <f>TFP_dataset!D95</f>
        <v>SoCal Edison</v>
      </c>
      <c r="E82" s="427">
        <f>TFP_dataset!R95</f>
        <v>2254661.6510000001</v>
      </c>
      <c r="F82" s="427">
        <f>TFP_dataset!T95</f>
        <v>2401038</v>
      </c>
      <c r="G82" s="432">
        <f t="shared" si="5"/>
        <v>-146376.34899999993</v>
      </c>
    </row>
    <row r="83" spans="3:7" x14ac:dyDescent="0.2">
      <c r="C83">
        <f>TFP_dataset!F96</f>
        <v>2014</v>
      </c>
      <c r="D83" t="str">
        <f>TFP_dataset!D96</f>
        <v>SoCal Edison</v>
      </c>
      <c r="E83" s="427">
        <f>TFP_dataset!R96</f>
        <v>1543031.6359999999</v>
      </c>
      <c r="F83" s="427">
        <f>TFP_dataset!T96</f>
        <v>1672396</v>
      </c>
      <c r="G83" s="432">
        <f t="shared" si="5"/>
        <v>-129364.36400000006</v>
      </c>
    </row>
    <row r="84" spans="3:7" x14ac:dyDescent="0.2">
      <c r="C84">
        <f>TFP_dataset!F97</f>
        <v>2002</v>
      </c>
      <c r="D84" t="str">
        <f>TFP_dataset!D97</f>
        <v>GA Power</v>
      </c>
      <c r="E84" s="427">
        <f>TFP_dataset!R97</f>
        <v>1721153.338</v>
      </c>
      <c r="F84" s="427">
        <f>TFP_dataset!T97</f>
        <v>1781533</v>
      </c>
      <c r="G84" s="432">
        <f t="shared" si="5"/>
        <v>-60379.662000000011</v>
      </c>
    </row>
    <row r="85" spans="3:7" x14ac:dyDescent="0.2">
      <c r="C85">
        <f>TFP_dataset!F98</f>
        <v>2003</v>
      </c>
      <c r="D85" t="str">
        <f>TFP_dataset!D98</f>
        <v>GA Power</v>
      </c>
      <c r="E85" s="427">
        <f>TFP_dataset!R98</f>
        <v>2780953.9180000001</v>
      </c>
      <c r="F85" s="427">
        <f>TFP_dataset!T98</f>
        <v>2883453</v>
      </c>
      <c r="G85" s="432">
        <f t="shared" si="5"/>
        <v>-102499.08199999994</v>
      </c>
    </row>
    <row r="86" spans="3:7" x14ac:dyDescent="0.2">
      <c r="C86">
        <f>TFP_dataset!F99</f>
        <v>2004</v>
      </c>
      <c r="D86" t="str">
        <f>TFP_dataset!D99</f>
        <v>GA Power</v>
      </c>
      <c r="E86" s="427">
        <f>TFP_dataset!R99</f>
        <v>2215266</v>
      </c>
      <c r="F86" s="427">
        <f>TFP_dataset!T99</f>
        <v>2348845</v>
      </c>
      <c r="G86" s="432">
        <f t="shared" si="5"/>
        <v>-133579</v>
      </c>
    </row>
    <row r="87" spans="3:7" x14ac:dyDescent="0.2">
      <c r="C87">
        <f>TFP_dataset!F100</f>
        <v>2005</v>
      </c>
      <c r="D87" t="str">
        <f>TFP_dataset!D100</f>
        <v>GA Power</v>
      </c>
      <c r="E87" s="427">
        <f>TFP_dataset!R100</f>
        <v>2553623.523</v>
      </c>
      <c r="F87" s="427">
        <f>TFP_dataset!T100</f>
        <v>2631507</v>
      </c>
      <c r="G87" s="432">
        <f t="shared" si="5"/>
        <v>-77883.476999999955</v>
      </c>
    </row>
    <row r="88" spans="3:7" x14ac:dyDescent="0.2">
      <c r="C88">
        <f>TFP_dataset!F101</f>
        <v>2006</v>
      </c>
      <c r="D88" t="str">
        <f>TFP_dataset!D101</f>
        <v>GA Power</v>
      </c>
      <c r="E88" s="427">
        <f>TFP_dataset!R101</f>
        <v>1776363</v>
      </c>
      <c r="F88" s="427">
        <f>TFP_dataset!T101</f>
        <v>1830634</v>
      </c>
      <c r="G88" s="432">
        <f t="shared" si="5"/>
        <v>-54271</v>
      </c>
    </row>
    <row r="89" spans="3:7" x14ac:dyDescent="0.2">
      <c r="C89">
        <f>TFP_dataset!F102</f>
        <v>2007</v>
      </c>
      <c r="D89" t="str">
        <f>TFP_dataset!D102</f>
        <v>GA Power</v>
      </c>
      <c r="E89" s="427">
        <f>TFP_dataset!R102</f>
        <v>1426418</v>
      </c>
      <c r="F89" s="427">
        <f>TFP_dataset!T102</f>
        <v>1469929</v>
      </c>
      <c r="G89" s="432">
        <f t="shared" si="5"/>
        <v>-43511</v>
      </c>
    </row>
    <row r="90" spans="3:7" x14ac:dyDescent="0.2">
      <c r="C90">
        <f>TFP_dataset!F103</f>
        <v>2008</v>
      </c>
      <c r="D90" t="str">
        <f>TFP_dataset!D103</f>
        <v>GA Power</v>
      </c>
      <c r="E90" s="427">
        <f>TFP_dataset!R103</f>
        <v>1357464</v>
      </c>
      <c r="F90" s="427">
        <f>TFP_dataset!T103</f>
        <v>1406919</v>
      </c>
      <c r="G90" s="432">
        <f t="shared" si="5"/>
        <v>-49455</v>
      </c>
    </row>
    <row r="91" spans="3:7" x14ac:dyDescent="0.2">
      <c r="C91">
        <f>TFP_dataset!F104</f>
        <v>2009</v>
      </c>
      <c r="D91" t="str">
        <f>TFP_dataset!D104</f>
        <v>GA Power</v>
      </c>
      <c r="E91" s="427">
        <f>TFP_dataset!R104</f>
        <v>2441228</v>
      </c>
      <c r="F91" s="427">
        <f>TFP_dataset!T104</f>
        <v>2517092</v>
      </c>
      <c r="G91" s="432">
        <f t="shared" si="5"/>
        <v>-75864</v>
      </c>
    </row>
    <row r="92" spans="3:7" x14ac:dyDescent="0.2">
      <c r="C92">
        <f>TFP_dataset!F105</f>
        <v>2010</v>
      </c>
      <c r="D92" t="str">
        <f>TFP_dataset!D105</f>
        <v>GA Power</v>
      </c>
      <c r="E92" s="427">
        <f>TFP_dataset!R105</f>
        <v>2208567</v>
      </c>
      <c r="F92" s="427">
        <f>TFP_dataset!T105</f>
        <v>2264567</v>
      </c>
      <c r="G92" s="432">
        <f t="shared" si="5"/>
        <v>-56000</v>
      </c>
    </row>
    <row r="93" spans="3:7" x14ac:dyDescent="0.2">
      <c r="C93">
        <f>TFP_dataset!F106</f>
        <v>2011</v>
      </c>
      <c r="D93" t="str">
        <f>TFP_dataset!D106</f>
        <v>GA Power</v>
      </c>
      <c r="E93" s="427">
        <f>TFP_dataset!R106</f>
        <v>1761111</v>
      </c>
      <c r="F93" s="427">
        <f>TFP_dataset!T106</f>
        <v>1816470</v>
      </c>
      <c r="G93" s="432">
        <f t="shared" si="5"/>
        <v>-55359</v>
      </c>
    </row>
    <row r="94" spans="3:7" x14ac:dyDescent="0.2">
      <c r="C94">
        <f>TFP_dataset!F107</f>
        <v>2012</v>
      </c>
      <c r="D94" t="str">
        <f>TFP_dataset!D107</f>
        <v>GA Power</v>
      </c>
      <c r="E94" s="427">
        <f>TFP_dataset!R107</f>
        <v>1410378</v>
      </c>
      <c r="F94" s="427">
        <f>TFP_dataset!T107</f>
        <v>1455823</v>
      </c>
      <c r="G94" s="432">
        <f t="shared" si="5"/>
        <v>-45445</v>
      </c>
    </row>
    <row r="95" spans="3:7" x14ac:dyDescent="0.2">
      <c r="C95">
        <f>TFP_dataset!F108</f>
        <v>2013</v>
      </c>
      <c r="D95" t="str">
        <f>TFP_dataset!D108</f>
        <v>GA Power</v>
      </c>
      <c r="E95" s="427">
        <f>TFP_dataset!R108</f>
        <v>2336744</v>
      </c>
      <c r="F95" s="427">
        <f>TFP_dataset!T108</f>
        <v>2422809</v>
      </c>
      <c r="G95" s="432">
        <f t="shared" si="5"/>
        <v>-86065</v>
      </c>
    </row>
    <row r="96" spans="3:7" x14ac:dyDescent="0.2">
      <c r="C96">
        <f>TFP_dataset!F109</f>
        <v>2014</v>
      </c>
      <c r="D96" t="str">
        <f>TFP_dataset!D109</f>
        <v>GA Power</v>
      </c>
      <c r="E96" s="427">
        <f>TFP_dataset!R109</f>
        <v>1908307</v>
      </c>
      <c r="F96" s="427">
        <f>TFP_dataset!T109</f>
        <v>1965277</v>
      </c>
      <c r="G96" s="432">
        <f t="shared" si="5"/>
        <v>-56970</v>
      </c>
    </row>
    <row r="97" spans="3:7" x14ac:dyDescent="0.2">
      <c r="C97">
        <f>TFP_dataset!F110</f>
        <v>2002</v>
      </c>
      <c r="D97" t="str">
        <f>TFP_dataset!D110</f>
        <v>PacifiCorp</v>
      </c>
      <c r="E97" s="427">
        <f>TFP_dataset!R110</f>
        <v>3219922</v>
      </c>
      <c r="F97" s="427">
        <f>TFP_dataset!T110</f>
        <v>3601361</v>
      </c>
      <c r="G97" s="432">
        <f t="shared" si="5"/>
        <v>-381439</v>
      </c>
    </row>
    <row r="98" spans="3:7" x14ac:dyDescent="0.2">
      <c r="C98">
        <f>TFP_dataset!F111</f>
        <v>2003</v>
      </c>
      <c r="D98" t="str">
        <f>TFP_dataset!D111</f>
        <v>PacifiCorp</v>
      </c>
      <c r="E98" s="427">
        <f>TFP_dataset!R111</f>
        <v>3444668</v>
      </c>
      <c r="F98" s="427">
        <f>TFP_dataset!T111</f>
        <v>3771140</v>
      </c>
      <c r="G98" s="432">
        <f t="shared" si="5"/>
        <v>-326472</v>
      </c>
    </row>
    <row r="99" spans="3:7" x14ac:dyDescent="0.2">
      <c r="C99">
        <f>TFP_dataset!F112</f>
        <v>2004</v>
      </c>
      <c r="D99" t="str">
        <f>TFP_dataset!D112</f>
        <v>PacifiCorp</v>
      </c>
      <c r="E99" s="427">
        <f>TFP_dataset!R112</f>
        <v>3091170</v>
      </c>
      <c r="F99" s="427">
        <f>TFP_dataset!T112</f>
        <v>3421857</v>
      </c>
      <c r="G99" s="432">
        <f t="shared" si="5"/>
        <v>-330687</v>
      </c>
    </row>
    <row r="100" spans="3:7" x14ac:dyDescent="0.2">
      <c r="C100">
        <f>TFP_dataset!F113</f>
        <v>2005</v>
      </c>
      <c r="D100" t="str">
        <f>TFP_dataset!D113</f>
        <v>PacifiCorp</v>
      </c>
      <c r="E100" s="427">
        <f>TFP_dataset!R113</f>
        <v>2965117</v>
      </c>
      <c r="F100" s="427">
        <f>TFP_dataset!T113</f>
        <v>3272324</v>
      </c>
      <c r="G100" s="432">
        <f t="shared" si="5"/>
        <v>-307207</v>
      </c>
    </row>
    <row r="101" spans="3:7" x14ac:dyDescent="0.2">
      <c r="C101">
        <f>TFP_dataset!F114</f>
        <v>2006</v>
      </c>
      <c r="D101" t="str">
        <f>TFP_dataset!D114</f>
        <v>PacifiCorp</v>
      </c>
      <c r="E101" s="427">
        <f>TFP_dataset!R114</f>
        <v>4250197</v>
      </c>
      <c r="F101" s="427">
        <f>TFP_dataset!T114</f>
        <v>4620883</v>
      </c>
      <c r="G101" s="432">
        <f t="shared" si="5"/>
        <v>-370686</v>
      </c>
    </row>
    <row r="102" spans="3:7" x14ac:dyDescent="0.2">
      <c r="C102">
        <f>TFP_dataset!F115</f>
        <v>2007</v>
      </c>
      <c r="D102" t="str">
        <f>TFP_dataset!D115</f>
        <v>PacifiCorp</v>
      </c>
      <c r="E102" s="427">
        <f>TFP_dataset!R115</f>
        <v>3443624</v>
      </c>
      <c r="F102" s="427">
        <f>TFP_dataset!T115</f>
        <v>3743905</v>
      </c>
      <c r="G102" s="432">
        <f t="shared" si="5"/>
        <v>-300281</v>
      </c>
    </row>
    <row r="103" spans="3:7" x14ac:dyDescent="0.2">
      <c r="C103">
        <f>TFP_dataset!F116</f>
        <v>2008</v>
      </c>
      <c r="D103" t="str">
        <f>TFP_dataset!D116</f>
        <v>PacifiCorp</v>
      </c>
      <c r="E103" s="427">
        <f>TFP_dataset!R116</f>
        <v>3441159</v>
      </c>
      <c r="F103" s="427">
        <f>TFP_dataset!T116</f>
        <v>3766657</v>
      </c>
      <c r="G103" s="432">
        <f t="shared" si="5"/>
        <v>-325498</v>
      </c>
    </row>
    <row r="104" spans="3:7" x14ac:dyDescent="0.2">
      <c r="C104">
        <f>TFP_dataset!F117</f>
        <v>2009</v>
      </c>
      <c r="D104" t="str">
        <f>TFP_dataset!D117</f>
        <v>PacifiCorp</v>
      </c>
      <c r="E104" s="427">
        <f>TFP_dataset!R117</f>
        <v>3213992</v>
      </c>
      <c r="F104" s="427">
        <f>TFP_dataset!T117</f>
        <v>3544418</v>
      </c>
      <c r="G104" s="432">
        <f t="shared" si="5"/>
        <v>-330426</v>
      </c>
    </row>
    <row r="105" spans="3:7" x14ac:dyDescent="0.2">
      <c r="C105">
        <f>TFP_dataset!F118</f>
        <v>2010</v>
      </c>
      <c r="D105" t="str">
        <f>TFP_dataset!D118</f>
        <v>PacifiCorp</v>
      </c>
      <c r="E105" s="427">
        <f>TFP_dataset!R118</f>
        <v>3435392</v>
      </c>
      <c r="F105" s="427">
        <f>TFP_dataset!T118</f>
        <v>3745524</v>
      </c>
      <c r="G105" s="432">
        <f t="shared" si="5"/>
        <v>-310132</v>
      </c>
    </row>
    <row r="106" spans="3:7" x14ac:dyDescent="0.2">
      <c r="C106">
        <f>TFP_dataset!F119</f>
        <v>2011</v>
      </c>
      <c r="D106" t="str">
        <f>TFP_dataset!D119</f>
        <v>PacifiCorp</v>
      </c>
      <c r="E106" s="427">
        <f>TFP_dataset!R119</f>
        <v>4339268</v>
      </c>
      <c r="F106" s="427">
        <f>TFP_dataset!T119</f>
        <v>4685004</v>
      </c>
      <c r="G106" s="432">
        <f t="shared" si="5"/>
        <v>-345736</v>
      </c>
    </row>
    <row r="107" spans="3:7" x14ac:dyDescent="0.2">
      <c r="C107">
        <f>TFP_dataset!F120</f>
        <v>2012</v>
      </c>
      <c r="D107" t="str">
        <f>TFP_dataset!D120</f>
        <v>PacifiCorp</v>
      </c>
      <c r="E107" s="427">
        <f>TFP_dataset!R120</f>
        <v>4080847</v>
      </c>
      <c r="F107" s="427">
        <f>TFP_dataset!T120</f>
        <v>4264288</v>
      </c>
      <c r="G107" s="432">
        <f t="shared" si="5"/>
        <v>-183441</v>
      </c>
    </row>
    <row r="108" spans="3:7" x14ac:dyDescent="0.2">
      <c r="C108">
        <f>TFP_dataset!F121</f>
        <v>2013</v>
      </c>
      <c r="D108" t="str">
        <f>TFP_dataset!D121</f>
        <v>PacifiCorp</v>
      </c>
      <c r="E108" s="427">
        <f>TFP_dataset!R121</f>
        <v>2976700</v>
      </c>
      <c r="F108" s="427">
        <f>TFP_dataset!T121</f>
        <v>3167941</v>
      </c>
      <c r="G108" s="432">
        <f t="shared" si="5"/>
        <v>-191241</v>
      </c>
    </row>
    <row r="109" spans="3:7" x14ac:dyDescent="0.2">
      <c r="C109">
        <f>TFP_dataset!F122</f>
        <v>2014</v>
      </c>
      <c r="D109" t="str">
        <f>TFP_dataset!D122</f>
        <v>PacifiCorp</v>
      </c>
      <c r="E109" s="427">
        <f>TFP_dataset!R122</f>
        <v>3595400</v>
      </c>
      <c r="F109" s="427">
        <f>TFP_dataset!T122</f>
        <v>3784143</v>
      </c>
      <c r="G109" s="432">
        <f t="shared" si="5"/>
        <v>-188743</v>
      </c>
    </row>
    <row r="110" spans="3:7" x14ac:dyDescent="0.2">
      <c r="C110">
        <f>TFP_dataset!F123</f>
        <v>2002</v>
      </c>
      <c r="D110" t="str">
        <f>TFP_dataset!D123</f>
        <v>Avista</v>
      </c>
      <c r="E110" s="427">
        <f>TFP_dataset!R123</f>
        <v>4009637</v>
      </c>
      <c r="F110" s="427">
        <f>TFP_dataset!T123</f>
        <v>4009637</v>
      </c>
      <c r="G110" s="432">
        <f t="shared" si="5"/>
        <v>0</v>
      </c>
    </row>
    <row r="111" spans="3:7" x14ac:dyDescent="0.2">
      <c r="C111">
        <f>TFP_dataset!F124</f>
        <v>2003</v>
      </c>
      <c r="D111" t="str">
        <f>TFP_dataset!D124</f>
        <v>Avista</v>
      </c>
      <c r="E111" s="427">
        <f>TFP_dataset!R124</f>
        <v>3539611</v>
      </c>
      <c r="F111" s="427">
        <f>TFP_dataset!T124</f>
        <v>3539611</v>
      </c>
      <c r="G111" s="432">
        <f t="shared" si="5"/>
        <v>0</v>
      </c>
    </row>
    <row r="112" spans="3:7" x14ac:dyDescent="0.2">
      <c r="C112">
        <f>TFP_dataset!F125</f>
        <v>2004</v>
      </c>
      <c r="D112" t="str">
        <f>TFP_dataset!D125</f>
        <v>Avista</v>
      </c>
      <c r="E112" s="427">
        <f>TFP_dataset!R125</f>
        <v>3789043</v>
      </c>
      <c r="F112" s="427">
        <f>TFP_dataset!T125</f>
        <v>3789045</v>
      </c>
      <c r="G112" s="432">
        <f t="shared" si="5"/>
        <v>-2</v>
      </c>
    </row>
    <row r="113" spans="3:7" x14ac:dyDescent="0.2">
      <c r="C113">
        <f>TFP_dataset!F126</f>
        <v>2005</v>
      </c>
      <c r="D113" t="str">
        <f>TFP_dataset!D126</f>
        <v>Avista</v>
      </c>
      <c r="E113" s="427">
        <f>TFP_dataset!R126</f>
        <v>3610823</v>
      </c>
      <c r="F113" s="427">
        <f>TFP_dataset!T126</f>
        <v>3610823</v>
      </c>
      <c r="G113" s="432">
        <f t="shared" si="5"/>
        <v>0</v>
      </c>
    </row>
    <row r="114" spans="3:7" x14ac:dyDescent="0.2">
      <c r="C114">
        <f>TFP_dataset!F127</f>
        <v>2006</v>
      </c>
      <c r="D114" t="str">
        <f>TFP_dataset!D127</f>
        <v>Avista</v>
      </c>
      <c r="E114" s="427">
        <f>TFP_dataset!R127</f>
        <v>4127672</v>
      </c>
      <c r="F114" s="427">
        <f>TFP_dataset!T127</f>
        <v>4127672</v>
      </c>
      <c r="G114" s="432">
        <f t="shared" si="5"/>
        <v>0</v>
      </c>
    </row>
    <row r="115" spans="3:7" x14ac:dyDescent="0.2">
      <c r="C115">
        <f>TFP_dataset!F128</f>
        <v>2007</v>
      </c>
      <c r="D115" t="str">
        <f>TFP_dataset!D128</f>
        <v>Avista</v>
      </c>
      <c r="E115" s="427">
        <f>TFP_dataset!R128</f>
        <v>3688791</v>
      </c>
      <c r="F115" s="427">
        <f>TFP_dataset!T128</f>
        <v>3688791</v>
      </c>
      <c r="G115" s="432">
        <f t="shared" si="5"/>
        <v>0</v>
      </c>
    </row>
    <row r="116" spans="3:7" x14ac:dyDescent="0.2">
      <c r="C116">
        <f>TFP_dataset!F129</f>
        <v>2008</v>
      </c>
      <c r="D116" t="str">
        <f>TFP_dataset!D129</f>
        <v>Avista</v>
      </c>
      <c r="E116" s="427">
        <f>TFP_dataset!R129</f>
        <v>3851251</v>
      </c>
      <c r="F116" s="427">
        <f>TFP_dataset!T129</f>
        <v>3851251</v>
      </c>
      <c r="G116" s="432">
        <f t="shared" si="5"/>
        <v>0</v>
      </c>
    </row>
    <row r="117" spans="3:7" x14ac:dyDescent="0.2">
      <c r="C117">
        <f>TFP_dataset!F130</f>
        <v>2009</v>
      </c>
      <c r="D117" t="str">
        <f>TFP_dataset!D130</f>
        <v>Avista</v>
      </c>
      <c r="E117" s="427">
        <f>TFP_dataset!R130</f>
        <v>3765761</v>
      </c>
      <c r="F117" s="427">
        <f>TFP_dataset!T130</f>
        <v>3765761</v>
      </c>
      <c r="G117" s="432">
        <f t="shared" si="5"/>
        <v>0</v>
      </c>
    </row>
    <row r="118" spans="3:7" x14ac:dyDescent="0.2">
      <c r="C118">
        <f>TFP_dataset!F131</f>
        <v>2010</v>
      </c>
      <c r="D118" t="str">
        <f>TFP_dataset!D131</f>
        <v>Avista</v>
      </c>
      <c r="E118" s="427">
        <f>TFP_dataset!R131</f>
        <v>3493588</v>
      </c>
      <c r="F118" s="427">
        <f>TFP_dataset!T131</f>
        <v>3493588</v>
      </c>
      <c r="G118" s="432">
        <f t="shared" si="5"/>
        <v>0</v>
      </c>
    </row>
    <row r="119" spans="3:7" x14ac:dyDescent="0.2">
      <c r="C119">
        <f>TFP_dataset!F132</f>
        <v>2011</v>
      </c>
      <c r="D119" t="str">
        <f>TFP_dataset!D132</f>
        <v>Avista</v>
      </c>
      <c r="E119" s="427">
        <f>TFP_dataset!R132</f>
        <v>4534293</v>
      </c>
      <c r="F119" s="427">
        <f>TFP_dataset!T132</f>
        <v>4534293</v>
      </c>
      <c r="G119" s="432">
        <f t="shared" si="5"/>
        <v>0</v>
      </c>
    </row>
    <row r="120" spans="3:7" x14ac:dyDescent="0.2">
      <c r="C120">
        <f>TFP_dataset!F133</f>
        <v>2012</v>
      </c>
      <c r="D120" t="str">
        <f>TFP_dataset!D133</f>
        <v>Avista</v>
      </c>
      <c r="E120" s="427">
        <f>TFP_dataset!R133</f>
        <v>4088289</v>
      </c>
      <c r="F120" s="427">
        <f>TFP_dataset!T133</f>
        <v>4088289</v>
      </c>
      <c r="G120" s="432">
        <f t="shared" si="5"/>
        <v>0</v>
      </c>
    </row>
    <row r="121" spans="3:7" x14ac:dyDescent="0.2">
      <c r="C121">
        <f>TFP_dataset!F134</f>
        <v>2013</v>
      </c>
      <c r="D121" t="str">
        <f>TFP_dataset!D134</f>
        <v>Avista</v>
      </c>
      <c r="E121" s="427">
        <f>TFP_dataset!R134</f>
        <v>3645832</v>
      </c>
      <c r="F121" s="427">
        <f>TFP_dataset!T134</f>
        <v>3645832</v>
      </c>
      <c r="G121" s="432">
        <f t="shared" si="5"/>
        <v>0</v>
      </c>
    </row>
    <row r="122" spans="3:7" x14ac:dyDescent="0.2">
      <c r="C122">
        <f>TFP_dataset!F135</f>
        <v>2014</v>
      </c>
      <c r="D122" t="str">
        <f>TFP_dataset!D135</f>
        <v>Avista</v>
      </c>
      <c r="E122" s="427">
        <f>TFP_dataset!R135</f>
        <v>4143307</v>
      </c>
      <c r="F122" s="427">
        <f>TFP_dataset!T135</f>
        <v>4143307</v>
      </c>
      <c r="G122" s="432">
        <f t="shared" si="5"/>
        <v>0</v>
      </c>
    </row>
    <row r="123" spans="3:7" x14ac:dyDescent="0.2">
      <c r="C123">
        <f>TFP_dataset!F136</f>
        <v>2002</v>
      </c>
      <c r="D123" t="str">
        <f>TFP_dataset!D136</f>
        <v>Portland</v>
      </c>
      <c r="E123" s="427">
        <f>TFP_dataset!R136</f>
        <v>3066765</v>
      </c>
      <c r="F123" s="427">
        <f>TFP_dataset!T136</f>
        <v>1760192</v>
      </c>
      <c r="G123" s="432">
        <f t="shared" si="5"/>
        <v>1306573</v>
      </c>
    </row>
    <row r="124" spans="3:7" x14ac:dyDescent="0.2">
      <c r="C124">
        <f>TFP_dataset!F137</f>
        <v>2003</v>
      </c>
      <c r="D124" t="str">
        <f>TFP_dataset!D137</f>
        <v>Portland</v>
      </c>
      <c r="E124" s="427">
        <f>TFP_dataset!R137</f>
        <v>3019577</v>
      </c>
      <c r="F124" s="427">
        <f>TFP_dataset!T137</f>
        <v>1725678</v>
      </c>
      <c r="G124" s="432">
        <f t="shared" si="5"/>
        <v>1293899</v>
      </c>
    </row>
    <row r="125" spans="3:7" x14ac:dyDescent="0.2">
      <c r="C125">
        <f>TFP_dataset!F138</f>
        <v>2004</v>
      </c>
      <c r="D125" t="str">
        <f>TFP_dataset!D138</f>
        <v>Portland</v>
      </c>
      <c r="E125" s="427">
        <f>TFP_dataset!R138</f>
        <v>3097850</v>
      </c>
      <c r="F125" s="427">
        <f>TFP_dataset!T138</f>
        <v>1728452</v>
      </c>
      <c r="G125" s="432">
        <f t="shared" si="5"/>
        <v>1369398</v>
      </c>
    </row>
    <row r="126" spans="3:7" x14ac:dyDescent="0.2">
      <c r="C126">
        <f>TFP_dataset!F139</f>
        <v>2005</v>
      </c>
      <c r="D126" t="str">
        <f>TFP_dataset!D139</f>
        <v>Portland</v>
      </c>
      <c r="E126" s="427">
        <f>TFP_dataset!R139</f>
        <v>2837546</v>
      </c>
      <c r="F126" s="427">
        <f>TFP_dataset!T139</f>
        <v>1566068</v>
      </c>
      <c r="G126" s="432">
        <f t="shared" si="5"/>
        <v>1271478</v>
      </c>
    </row>
    <row r="127" spans="3:7" x14ac:dyDescent="0.2">
      <c r="C127">
        <f>TFP_dataset!F140</f>
        <v>2006</v>
      </c>
      <c r="D127" t="str">
        <f>TFP_dataset!D140</f>
        <v>Portland</v>
      </c>
      <c r="E127" s="427">
        <f>TFP_dataset!R140</f>
        <v>3605566</v>
      </c>
      <c r="F127" s="427">
        <f>TFP_dataset!T140</f>
        <v>2001752</v>
      </c>
      <c r="G127" s="432">
        <f t="shared" si="5"/>
        <v>1603814</v>
      </c>
    </row>
    <row r="128" spans="3:7" x14ac:dyDescent="0.2">
      <c r="C128">
        <f>TFP_dataset!F141</f>
        <v>2007</v>
      </c>
      <c r="D128" t="str">
        <f>TFP_dataset!D141</f>
        <v>Portland</v>
      </c>
      <c r="E128" s="427">
        <f>TFP_dataset!R141</f>
        <v>3183332</v>
      </c>
      <c r="F128" s="427">
        <f>TFP_dataset!T141</f>
        <v>1802042</v>
      </c>
      <c r="G128" s="432">
        <f t="shared" si="5"/>
        <v>1381290</v>
      </c>
    </row>
    <row r="129" spans="3:7" x14ac:dyDescent="0.2">
      <c r="C129">
        <f>TFP_dataset!F142</f>
        <v>2008</v>
      </c>
      <c r="D129" t="str">
        <f>TFP_dataset!D142</f>
        <v>Portland</v>
      </c>
      <c r="E129" s="427">
        <f>TFP_dataset!R142</f>
        <v>3202085</v>
      </c>
      <c r="F129" s="427">
        <f>TFP_dataset!T142</f>
        <v>1822107</v>
      </c>
      <c r="G129" s="432">
        <f t="shared" si="5"/>
        <v>1379978</v>
      </c>
    </row>
    <row r="130" spans="3:7" x14ac:dyDescent="0.2">
      <c r="C130">
        <f>TFP_dataset!F143</f>
        <v>2009</v>
      </c>
      <c r="D130" t="str">
        <f>TFP_dataset!D143</f>
        <v>Portland</v>
      </c>
      <c r="E130" s="427">
        <f>TFP_dataset!R143</f>
        <v>3191546</v>
      </c>
      <c r="F130" s="427">
        <f>TFP_dataset!T143</f>
        <v>1800401</v>
      </c>
      <c r="G130" s="432">
        <f t="shared" si="5"/>
        <v>1391145</v>
      </c>
    </row>
    <row r="131" spans="3:7" x14ac:dyDescent="0.2">
      <c r="C131">
        <f>TFP_dataset!F144</f>
        <v>2010</v>
      </c>
      <c r="D131" t="str">
        <f>TFP_dataset!D144</f>
        <v>Portland</v>
      </c>
      <c r="E131" s="427">
        <f>TFP_dataset!R144</f>
        <v>3254776</v>
      </c>
      <c r="F131" s="427">
        <f>TFP_dataset!T144</f>
        <v>1829898</v>
      </c>
      <c r="G131" s="432">
        <f t="shared" si="5"/>
        <v>1424878</v>
      </c>
    </row>
    <row r="132" spans="3:7" x14ac:dyDescent="0.2">
      <c r="C132">
        <f>TFP_dataset!F145</f>
        <v>2011</v>
      </c>
      <c r="D132" t="str">
        <f>TFP_dataset!D145</f>
        <v>Portland</v>
      </c>
      <c r="E132" s="427">
        <f>TFP_dataset!R145</f>
        <v>3521657</v>
      </c>
      <c r="F132" s="427">
        <f>TFP_dataset!T145</f>
        <v>1932996</v>
      </c>
      <c r="G132" s="432">
        <f t="shared" si="5"/>
        <v>1588661</v>
      </c>
    </row>
    <row r="133" spans="3:7" x14ac:dyDescent="0.2">
      <c r="C133">
        <f>TFP_dataset!F146</f>
        <v>2012</v>
      </c>
      <c r="D133" t="str">
        <f>TFP_dataset!D146</f>
        <v>Portland</v>
      </c>
      <c r="E133" s="427">
        <f>TFP_dataset!R146</f>
        <v>3462116</v>
      </c>
      <c r="F133" s="427">
        <f>TFP_dataset!T146</f>
        <v>1942761</v>
      </c>
      <c r="G133" s="432">
        <f t="shared" si="5"/>
        <v>1519355</v>
      </c>
    </row>
    <row r="134" spans="3:7" x14ac:dyDescent="0.2">
      <c r="C134">
        <f>TFP_dataset!F147</f>
        <v>2013</v>
      </c>
      <c r="D134" t="str">
        <f>TFP_dataset!D147</f>
        <v>Portland</v>
      </c>
      <c r="E134" s="427">
        <f>TFP_dataset!R147</f>
        <v>3001760</v>
      </c>
      <c r="F134" s="427">
        <f>TFP_dataset!T147</f>
        <v>1646105</v>
      </c>
      <c r="G134" s="432">
        <f t="shared" si="5"/>
        <v>1355655</v>
      </c>
    </row>
    <row r="135" spans="3:7" x14ac:dyDescent="0.2">
      <c r="C135">
        <f>TFP_dataset!F148</f>
        <v>2014</v>
      </c>
      <c r="D135" t="str">
        <f>TFP_dataset!D148</f>
        <v>Portland</v>
      </c>
      <c r="E135" s="427">
        <f>TFP_dataset!R148</f>
        <v>3165690</v>
      </c>
      <c r="F135" s="427">
        <f>TFP_dataset!T148</f>
        <v>1750572</v>
      </c>
      <c r="G135" s="432">
        <f t="shared" ref="G135:G174" si="6">E135-F135</f>
        <v>1415118</v>
      </c>
    </row>
    <row r="136" spans="3:7" x14ac:dyDescent="0.2">
      <c r="C136">
        <f>TFP_dataset!F149</f>
        <v>2002</v>
      </c>
      <c r="D136" t="str">
        <f>TFP_dataset!D149</f>
        <v>Ameren MI - Union</v>
      </c>
      <c r="E136" s="427">
        <f>TFP_dataset!R149</f>
        <v>1767529</v>
      </c>
      <c r="F136" s="427">
        <f>TFP_dataset!T149</f>
        <v>1767529</v>
      </c>
      <c r="G136" s="432">
        <f t="shared" si="6"/>
        <v>0</v>
      </c>
    </row>
    <row r="137" spans="3:7" x14ac:dyDescent="0.2">
      <c r="C137">
        <f>TFP_dataset!F150</f>
        <v>2003</v>
      </c>
      <c r="D137" t="str">
        <f>TFP_dataset!D150</f>
        <v>Ameren MI - Union</v>
      </c>
      <c r="E137" s="427">
        <f>TFP_dataset!R150</f>
        <v>1461441</v>
      </c>
      <c r="F137" s="427">
        <f>TFP_dataset!T150</f>
        <v>1461441</v>
      </c>
      <c r="G137" s="432">
        <f t="shared" si="6"/>
        <v>0</v>
      </c>
    </row>
    <row r="138" spans="3:7" x14ac:dyDescent="0.2">
      <c r="C138">
        <f>TFP_dataset!F151</f>
        <v>2004</v>
      </c>
      <c r="D138" t="str">
        <f>TFP_dataset!D151</f>
        <v>Ameren MI - Union</v>
      </c>
      <c r="E138" s="427">
        <f>TFP_dataset!R151</f>
        <v>2088127</v>
      </c>
      <c r="F138" s="427">
        <f>TFP_dataset!T151</f>
        <v>2088127</v>
      </c>
      <c r="G138" s="432">
        <f t="shared" si="6"/>
        <v>0</v>
      </c>
    </row>
    <row r="139" spans="3:7" x14ac:dyDescent="0.2">
      <c r="C139">
        <f>TFP_dataset!F152</f>
        <v>2005</v>
      </c>
      <c r="D139" t="str">
        <f>TFP_dataset!D152</f>
        <v>Ameren MI - Union</v>
      </c>
      <c r="E139" s="427">
        <f>TFP_dataset!R152</f>
        <v>2063631</v>
      </c>
      <c r="F139" s="427">
        <f>TFP_dataset!T152</f>
        <v>1956646</v>
      </c>
      <c r="G139" s="432">
        <f t="shared" si="6"/>
        <v>106985</v>
      </c>
    </row>
    <row r="140" spans="3:7" x14ac:dyDescent="0.2">
      <c r="C140">
        <f>TFP_dataset!F153</f>
        <v>2006</v>
      </c>
      <c r="D140" t="str">
        <f>TFP_dataset!D153</f>
        <v>Ameren MI - Union</v>
      </c>
      <c r="E140" s="427">
        <f>TFP_dataset!R153</f>
        <v>955563</v>
      </c>
      <c r="F140" s="427">
        <f>TFP_dataset!T153</f>
        <v>955563</v>
      </c>
      <c r="G140" s="432">
        <f t="shared" si="6"/>
        <v>0</v>
      </c>
    </row>
    <row r="141" spans="3:7" x14ac:dyDescent="0.2">
      <c r="C141">
        <f>TFP_dataset!F154</f>
        <v>2007</v>
      </c>
      <c r="D141" t="str">
        <f>TFP_dataset!D154</f>
        <v>Ameren MI - Union</v>
      </c>
      <c r="E141" s="427">
        <f>TFP_dataset!R154</f>
        <v>1591900</v>
      </c>
      <c r="F141" s="427">
        <f>TFP_dataset!T154</f>
        <v>1591899</v>
      </c>
      <c r="G141" s="432">
        <f t="shared" si="6"/>
        <v>1</v>
      </c>
    </row>
    <row r="142" spans="3:7" x14ac:dyDescent="0.2">
      <c r="C142">
        <f>TFP_dataset!F155</f>
        <v>2008</v>
      </c>
      <c r="D142" t="str">
        <f>TFP_dataset!D155</f>
        <v>Ameren MI - Union</v>
      </c>
      <c r="E142" s="427">
        <f>TFP_dataset!R155</f>
        <v>1748285</v>
      </c>
      <c r="F142" s="427">
        <f>TFP_dataset!T155</f>
        <v>1748285</v>
      </c>
      <c r="G142" s="432">
        <f t="shared" si="6"/>
        <v>0</v>
      </c>
    </row>
    <row r="143" spans="3:7" x14ac:dyDescent="0.2">
      <c r="C143">
        <f>TFP_dataset!F156</f>
        <v>2009</v>
      </c>
      <c r="D143" t="str">
        <f>TFP_dataset!D156</f>
        <v>Ameren MI - Union</v>
      </c>
      <c r="E143" s="427">
        <f>TFP_dataset!R156</f>
        <v>1902961</v>
      </c>
      <c r="F143" s="427">
        <f>TFP_dataset!T156</f>
        <v>1902961</v>
      </c>
      <c r="G143" s="432">
        <f t="shared" si="6"/>
        <v>0</v>
      </c>
    </row>
    <row r="144" spans="3:7" x14ac:dyDescent="0.2">
      <c r="C144">
        <f>TFP_dataset!F157</f>
        <v>2010</v>
      </c>
      <c r="D144" t="str">
        <f>TFP_dataset!D157</f>
        <v>Ameren MI - Union</v>
      </c>
      <c r="E144" s="427">
        <f>TFP_dataset!R157</f>
        <v>2152401</v>
      </c>
      <c r="F144" s="427">
        <f>TFP_dataset!T157</f>
        <v>1575481</v>
      </c>
      <c r="G144" s="432">
        <f t="shared" si="6"/>
        <v>576920</v>
      </c>
    </row>
    <row r="145" spans="3:7" x14ac:dyDescent="0.2">
      <c r="C145">
        <f>TFP_dataset!F158</f>
        <v>2011</v>
      </c>
      <c r="D145" t="str">
        <f>TFP_dataset!D158</f>
        <v>Ameren MI - Union</v>
      </c>
      <c r="E145" s="427">
        <f>TFP_dataset!R158</f>
        <v>1755836</v>
      </c>
      <c r="F145" s="427">
        <f>TFP_dataset!T158</f>
        <v>1755836</v>
      </c>
      <c r="G145" s="432">
        <f t="shared" si="6"/>
        <v>0</v>
      </c>
    </row>
    <row r="146" spans="3:7" x14ac:dyDescent="0.2">
      <c r="C146">
        <f>TFP_dataset!F159</f>
        <v>2012</v>
      </c>
      <c r="D146" t="str">
        <f>TFP_dataset!D159</f>
        <v>Ameren MI - Union</v>
      </c>
      <c r="E146" s="427">
        <f>TFP_dataset!R159</f>
        <v>1317309</v>
      </c>
      <c r="F146" s="427">
        <f>TFP_dataset!T159</f>
        <v>1317309</v>
      </c>
      <c r="G146" s="432">
        <f t="shared" si="6"/>
        <v>0</v>
      </c>
    </row>
    <row r="147" spans="3:7" x14ac:dyDescent="0.2">
      <c r="C147">
        <f>TFP_dataset!F160</f>
        <v>2013</v>
      </c>
      <c r="D147" t="str">
        <f>TFP_dataset!D160</f>
        <v>Ameren MI - Union</v>
      </c>
      <c r="E147" s="427">
        <f>TFP_dataset!R160</f>
        <v>1667070</v>
      </c>
      <c r="F147" s="427">
        <f>TFP_dataset!T160</f>
        <v>1667070</v>
      </c>
      <c r="G147" s="432">
        <f t="shared" si="6"/>
        <v>0</v>
      </c>
    </row>
    <row r="148" spans="3:7" x14ac:dyDescent="0.2">
      <c r="C148">
        <f>TFP_dataset!F161</f>
        <v>2014</v>
      </c>
      <c r="D148" t="str">
        <f>TFP_dataset!D161</f>
        <v>Ameren MI - Union</v>
      </c>
      <c r="E148" s="427">
        <f>TFP_dataset!R161</f>
        <v>1433513</v>
      </c>
      <c r="F148" s="427">
        <f>TFP_dataset!T161</f>
        <v>1433513</v>
      </c>
      <c r="G148" s="432">
        <f t="shared" si="6"/>
        <v>0</v>
      </c>
    </row>
    <row r="149" spans="3:7" x14ac:dyDescent="0.2">
      <c r="C149">
        <f>TFP_dataset!F162</f>
        <v>2002</v>
      </c>
      <c r="D149" t="str">
        <f>TFP_dataset!D162</f>
        <v>AP Power</v>
      </c>
      <c r="E149" s="427">
        <f>TFP_dataset!R162</f>
        <v>976826</v>
      </c>
      <c r="F149" s="427">
        <f>TFP_dataset!T162</f>
        <v>1010746</v>
      </c>
      <c r="G149" s="432">
        <f t="shared" si="6"/>
        <v>-33920</v>
      </c>
    </row>
    <row r="150" spans="3:7" x14ac:dyDescent="0.2">
      <c r="C150">
        <f>TFP_dataset!F163</f>
        <v>2003</v>
      </c>
      <c r="D150" t="str">
        <f>TFP_dataset!D163</f>
        <v>AP Power</v>
      </c>
      <c r="E150" s="427">
        <f>TFP_dataset!R163</f>
        <v>1503131</v>
      </c>
      <c r="F150" s="427">
        <f>TFP_dataset!T163</f>
        <v>1564134</v>
      </c>
      <c r="G150" s="432">
        <f t="shared" si="6"/>
        <v>-61003</v>
      </c>
    </row>
    <row r="151" spans="3:7" x14ac:dyDescent="0.2">
      <c r="C151">
        <f>TFP_dataset!F164</f>
        <v>2004</v>
      </c>
      <c r="D151" t="str">
        <f>TFP_dataset!D164</f>
        <v>AP Power</v>
      </c>
      <c r="E151" s="427">
        <f>TFP_dataset!R164</f>
        <v>1312878</v>
      </c>
      <c r="F151" s="427">
        <f>TFP_dataset!T164</f>
        <v>1364725</v>
      </c>
      <c r="G151" s="432">
        <f t="shared" si="6"/>
        <v>-51847</v>
      </c>
    </row>
    <row r="152" spans="3:7" x14ac:dyDescent="0.2">
      <c r="C152">
        <f>TFP_dataset!F165</f>
        <v>2005</v>
      </c>
      <c r="D152" t="str">
        <f>TFP_dataset!D165</f>
        <v>AP Power</v>
      </c>
      <c r="E152" s="427">
        <f>TFP_dataset!R165</f>
        <v>1307560</v>
      </c>
      <c r="F152" s="427">
        <f>TFP_dataset!T165</f>
        <v>1360662</v>
      </c>
      <c r="G152" s="432">
        <f t="shared" si="6"/>
        <v>-53102</v>
      </c>
    </row>
    <row r="153" spans="3:7" x14ac:dyDescent="0.2">
      <c r="C153">
        <f>TFP_dataset!F166</f>
        <v>2006</v>
      </c>
      <c r="D153" t="str">
        <f>TFP_dataset!D166</f>
        <v>AP Power</v>
      </c>
      <c r="E153" s="427">
        <f>TFP_dataset!R166</f>
        <v>1235977</v>
      </c>
      <c r="F153" s="427">
        <f>TFP_dataset!T166</f>
        <v>1281707</v>
      </c>
      <c r="G153" s="432">
        <f t="shared" si="6"/>
        <v>-45730</v>
      </c>
    </row>
    <row r="154" spans="3:7" x14ac:dyDescent="0.2">
      <c r="C154">
        <f>TFP_dataset!F167</f>
        <v>2007</v>
      </c>
      <c r="D154" t="str">
        <f>TFP_dataset!D167</f>
        <v>AP Power</v>
      </c>
      <c r="E154" s="427">
        <f>TFP_dataset!R167</f>
        <v>1169116</v>
      </c>
      <c r="F154" s="427">
        <f>TFP_dataset!T167</f>
        <v>1206664</v>
      </c>
      <c r="G154" s="432">
        <f t="shared" si="6"/>
        <v>-37548</v>
      </c>
    </row>
    <row r="155" spans="3:7" x14ac:dyDescent="0.2">
      <c r="C155">
        <f>TFP_dataset!F168</f>
        <v>2008</v>
      </c>
      <c r="D155" t="str">
        <f>TFP_dataset!D168</f>
        <v>AP Power</v>
      </c>
      <c r="E155" s="427">
        <f>TFP_dataset!R168</f>
        <v>1056804</v>
      </c>
      <c r="F155" s="427">
        <f>TFP_dataset!T168</f>
        <v>1087886</v>
      </c>
      <c r="G155" s="432">
        <f t="shared" si="6"/>
        <v>-31082</v>
      </c>
    </row>
    <row r="156" spans="3:7" x14ac:dyDescent="0.2">
      <c r="C156">
        <f>TFP_dataset!F169</f>
        <v>2009</v>
      </c>
      <c r="D156" t="str">
        <f>TFP_dataset!D169</f>
        <v>AP Power</v>
      </c>
      <c r="E156" s="427">
        <f>TFP_dataset!R169</f>
        <v>1201289</v>
      </c>
      <c r="F156" s="427">
        <f>TFP_dataset!T169</f>
        <v>1251739</v>
      </c>
      <c r="G156" s="432">
        <f t="shared" si="6"/>
        <v>-50450</v>
      </c>
    </row>
    <row r="157" spans="3:7" x14ac:dyDescent="0.2">
      <c r="C157">
        <f>TFP_dataset!F170</f>
        <v>2010</v>
      </c>
      <c r="D157" t="str">
        <f>TFP_dataset!D170</f>
        <v>AP Power</v>
      </c>
      <c r="E157" s="427">
        <f>TFP_dataset!R170</f>
        <v>1190183</v>
      </c>
      <c r="F157" s="427">
        <f>TFP_dataset!T170</f>
        <v>1216683</v>
      </c>
      <c r="G157" s="432">
        <f t="shared" si="6"/>
        <v>-26500</v>
      </c>
    </row>
    <row r="158" spans="3:7" x14ac:dyDescent="0.2">
      <c r="C158">
        <f>TFP_dataset!F171</f>
        <v>2011</v>
      </c>
      <c r="D158" t="str">
        <f>TFP_dataset!D171</f>
        <v>AP Power</v>
      </c>
      <c r="E158" s="427">
        <f>TFP_dataset!R171</f>
        <v>1037828</v>
      </c>
      <c r="F158" s="427">
        <f>TFP_dataset!T171</f>
        <v>1084673</v>
      </c>
      <c r="G158" s="432">
        <f t="shared" si="6"/>
        <v>-46845</v>
      </c>
    </row>
    <row r="159" spans="3:7" x14ac:dyDescent="0.2">
      <c r="C159">
        <f>TFP_dataset!F172</f>
        <v>2012</v>
      </c>
      <c r="D159" t="str">
        <f>TFP_dataset!D172</f>
        <v>AP Power</v>
      </c>
      <c r="E159" s="427">
        <f>TFP_dataset!R172</f>
        <v>970063</v>
      </c>
      <c r="F159" s="427">
        <f>TFP_dataset!T172</f>
        <v>1014326</v>
      </c>
      <c r="G159" s="432">
        <f t="shared" si="6"/>
        <v>-44263</v>
      </c>
    </row>
    <row r="160" spans="3:7" x14ac:dyDescent="0.2">
      <c r="C160">
        <f>TFP_dataset!F173</f>
        <v>2013</v>
      </c>
      <c r="D160" t="str">
        <f>TFP_dataset!D173</f>
        <v>AP Power</v>
      </c>
      <c r="E160" s="427">
        <f>TFP_dataset!R173</f>
        <v>1064469</v>
      </c>
      <c r="F160" s="427">
        <f>TFP_dataset!T173</f>
        <v>1089612</v>
      </c>
      <c r="G160" s="432">
        <f t="shared" si="6"/>
        <v>-25143</v>
      </c>
    </row>
    <row r="161" spans="3:7" x14ac:dyDescent="0.2">
      <c r="C161">
        <f>TFP_dataset!F174</f>
        <v>2014</v>
      </c>
      <c r="D161" t="str">
        <f>TFP_dataset!D174</f>
        <v>AP Power</v>
      </c>
      <c r="E161" s="427">
        <f>TFP_dataset!R174</f>
        <v>905995</v>
      </c>
      <c r="F161" s="427">
        <f>TFP_dataset!T174</f>
        <v>941495</v>
      </c>
      <c r="G161" s="432">
        <f t="shared" si="6"/>
        <v>-35500</v>
      </c>
    </row>
    <row r="162" spans="3:7" x14ac:dyDescent="0.2">
      <c r="C162">
        <f>TFP_dataset!F175</f>
        <v>2002</v>
      </c>
      <c r="D162" t="str">
        <f>TFP_dataset!D175</f>
        <v>SCE&amp;G</v>
      </c>
      <c r="E162" s="427">
        <f>TFP_dataset!R175</f>
        <v>953064</v>
      </c>
      <c r="F162" s="427">
        <f>TFP_dataset!T175</f>
        <v>969825</v>
      </c>
      <c r="G162" s="432">
        <f t="shared" si="6"/>
        <v>-16761</v>
      </c>
    </row>
    <row r="163" spans="3:7" x14ac:dyDescent="0.2">
      <c r="C163">
        <f>TFP_dataset!F176</f>
        <v>2003</v>
      </c>
      <c r="D163" t="str">
        <f>TFP_dataset!D176</f>
        <v>SCE&amp;G</v>
      </c>
      <c r="E163" s="427">
        <f>TFP_dataset!R176</f>
        <v>1285981</v>
      </c>
      <c r="F163" s="427">
        <f>TFP_dataset!T176</f>
        <v>1322734</v>
      </c>
      <c r="G163" s="432">
        <f t="shared" si="6"/>
        <v>-36753</v>
      </c>
    </row>
    <row r="164" spans="3:7" x14ac:dyDescent="0.2">
      <c r="C164">
        <f>TFP_dataset!F177</f>
        <v>2004</v>
      </c>
      <c r="D164" t="str">
        <f>TFP_dataset!D177</f>
        <v>SCE&amp;G</v>
      </c>
      <c r="E164" s="427">
        <f>TFP_dataset!R177</f>
        <v>1133492</v>
      </c>
      <c r="F164" s="427">
        <f>TFP_dataset!T177</f>
        <v>1152908</v>
      </c>
      <c r="G164" s="432">
        <f t="shared" si="6"/>
        <v>-19416</v>
      </c>
    </row>
    <row r="165" spans="3:7" x14ac:dyDescent="0.2">
      <c r="C165">
        <f>TFP_dataset!F178</f>
        <v>2005</v>
      </c>
      <c r="D165" t="str">
        <f>TFP_dataset!D178</f>
        <v>SCE&amp;G</v>
      </c>
      <c r="E165" s="427">
        <f>TFP_dataset!R178</f>
        <v>1273330</v>
      </c>
      <c r="F165" s="427">
        <f>TFP_dataset!T178</f>
        <v>1284771</v>
      </c>
      <c r="G165" s="432">
        <f t="shared" si="6"/>
        <v>-11441</v>
      </c>
    </row>
    <row r="166" spans="3:7" x14ac:dyDescent="0.2">
      <c r="C166">
        <f>TFP_dataset!F179</f>
        <v>2006</v>
      </c>
      <c r="D166" t="str">
        <f>TFP_dataset!D179</f>
        <v>SCE&amp;G</v>
      </c>
      <c r="E166" s="427">
        <f>TFP_dataset!R179</f>
        <v>1019894</v>
      </c>
      <c r="F166" s="427">
        <f>TFP_dataset!T179</f>
        <v>1039999</v>
      </c>
      <c r="G166" s="432">
        <f t="shared" si="6"/>
        <v>-20105</v>
      </c>
    </row>
    <row r="167" spans="3:7" x14ac:dyDescent="0.2">
      <c r="C167">
        <f>TFP_dataset!F180</f>
        <v>2007</v>
      </c>
      <c r="D167" t="str">
        <f>TFP_dataset!D180</f>
        <v>SCE&amp;G</v>
      </c>
      <c r="E167" s="427">
        <f>TFP_dataset!R180</f>
        <v>1018237</v>
      </c>
      <c r="F167" s="427">
        <f>TFP_dataset!T180</f>
        <v>1032985</v>
      </c>
      <c r="G167" s="432">
        <f t="shared" si="6"/>
        <v>-14748</v>
      </c>
    </row>
    <row r="168" spans="3:7" x14ac:dyDescent="0.2">
      <c r="C168">
        <f>TFP_dataset!F181</f>
        <v>2008</v>
      </c>
      <c r="D168" t="str">
        <f>TFP_dataset!D181</f>
        <v>SCE&amp;G</v>
      </c>
      <c r="E168" s="427">
        <f>TFP_dataset!R181</f>
        <v>917768</v>
      </c>
      <c r="F168" s="427">
        <f>TFP_dataset!T181</f>
        <v>927309</v>
      </c>
      <c r="G168" s="432">
        <f t="shared" si="6"/>
        <v>-9541</v>
      </c>
    </row>
    <row r="169" spans="3:7" x14ac:dyDescent="0.2">
      <c r="C169">
        <f>TFP_dataset!F182</f>
        <v>2009</v>
      </c>
      <c r="D169" t="str">
        <f>TFP_dataset!D182</f>
        <v>SCE&amp;G</v>
      </c>
      <c r="E169" s="427">
        <f>TFP_dataset!R182</f>
        <v>960207</v>
      </c>
      <c r="F169" s="427">
        <f>TFP_dataset!T182</f>
        <v>974736</v>
      </c>
      <c r="G169" s="432">
        <f t="shared" si="6"/>
        <v>-14529</v>
      </c>
    </row>
    <row r="170" spans="3:7" x14ac:dyDescent="0.2">
      <c r="C170">
        <f>TFP_dataset!F183</f>
        <v>2010</v>
      </c>
      <c r="D170" t="str">
        <f>TFP_dataset!D183</f>
        <v>SCE&amp;G</v>
      </c>
      <c r="E170" s="427">
        <f>TFP_dataset!R183</f>
        <v>870435</v>
      </c>
      <c r="F170" s="427">
        <f>TFP_dataset!T183</f>
        <v>889511</v>
      </c>
      <c r="G170" s="432">
        <f t="shared" si="6"/>
        <v>-19076</v>
      </c>
    </row>
    <row r="171" spans="3:7" x14ac:dyDescent="0.2">
      <c r="C171">
        <f>TFP_dataset!F184</f>
        <v>2011</v>
      </c>
      <c r="D171" t="str">
        <f>TFP_dataset!D184</f>
        <v>SCE&amp;G</v>
      </c>
      <c r="E171" s="427">
        <f>TFP_dataset!R184</f>
        <v>723578</v>
      </c>
      <c r="F171" s="427">
        <f>TFP_dataset!T184</f>
        <v>734747</v>
      </c>
      <c r="G171" s="432">
        <f t="shared" si="6"/>
        <v>-11169</v>
      </c>
    </row>
    <row r="172" spans="3:7" x14ac:dyDescent="0.2">
      <c r="C172">
        <f>TFP_dataset!F185</f>
        <v>2012</v>
      </c>
      <c r="D172" t="str">
        <f>TFP_dataset!D185</f>
        <v>SCE&amp;G</v>
      </c>
      <c r="E172" s="427">
        <f>TFP_dataset!R185</f>
        <v>752595</v>
      </c>
      <c r="F172" s="427">
        <f>TFP_dataset!T185</f>
        <v>766266</v>
      </c>
      <c r="G172" s="432">
        <f t="shared" si="6"/>
        <v>-13671</v>
      </c>
    </row>
    <row r="173" spans="3:7" x14ac:dyDescent="0.2">
      <c r="C173">
        <f>TFP_dataset!F186</f>
        <v>2013</v>
      </c>
      <c r="D173" t="str">
        <f>TFP_dataset!D186</f>
        <v>SCE&amp;G</v>
      </c>
      <c r="E173" s="427">
        <f>TFP_dataset!R186</f>
        <v>809223</v>
      </c>
      <c r="F173" s="427">
        <f>TFP_dataset!T186</f>
        <v>832363</v>
      </c>
      <c r="G173" s="432">
        <f t="shared" si="6"/>
        <v>-23140</v>
      </c>
    </row>
    <row r="174" spans="3:7" x14ac:dyDescent="0.2">
      <c r="C174">
        <f>TFP_dataset!F187</f>
        <v>2014</v>
      </c>
      <c r="D174" t="str">
        <f>TFP_dataset!D187</f>
        <v>SCE&amp;G</v>
      </c>
      <c r="E174" s="427">
        <f>TFP_dataset!R187</f>
        <v>613520</v>
      </c>
      <c r="F174" s="427">
        <f>TFP_dataset!T187</f>
        <v>633826</v>
      </c>
      <c r="G174" s="432">
        <f t="shared" si="6"/>
        <v>-20306</v>
      </c>
    </row>
    <row r="175" spans="3:7" x14ac:dyDescent="0.2">
      <c r="E175" s="427"/>
      <c r="F175" s="427"/>
      <c r="G175" s="432"/>
    </row>
    <row r="176" spans="3:7" x14ac:dyDescent="0.2">
      <c r="E176" s="427"/>
      <c r="F176" s="427"/>
      <c r="G176" s="432"/>
    </row>
    <row r="177" spans="5:7" x14ac:dyDescent="0.2">
      <c r="E177" s="427"/>
      <c r="F177" s="427"/>
      <c r="G177" s="432"/>
    </row>
    <row r="178" spans="5:7" x14ac:dyDescent="0.2">
      <c r="E178" s="427"/>
      <c r="F178" s="427"/>
      <c r="G178" s="432"/>
    </row>
    <row r="179" spans="5:7" x14ac:dyDescent="0.2">
      <c r="E179" s="427"/>
      <c r="F179" s="427"/>
      <c r="G179" s="432"/>
    </row>
    <row r="180" spans="5:7" x14ac:dyDescent="0.2">
      <c r="E180" s="427"/>
      <c r="F180" s="427"/>
      <c r="G180" s="432"/>
    </row>
    <row r="181" spans="5:7" x14ac:dyDescent="0.2">
      <c r="E181" s="427"/>
      <c r="F181" s="427"/>
      <c r="G181" s="432"/>
    </row>
    <row r="182" spans="5:7" x14ac:dyDescent="0.2">
      <c r="E182" s="427"/>
      <c r="F182" s="427"/>
      <c r="G182" s="432"/>
    </row>
    <row r="183" spans="5:7" x14ac:dyDescent="0.2">
      <c r="E183" s="427"/>
      <c r="F183" s="427"/>
      <c r="G183" s="432"/>
    </row>
    <row r="184" spans="5:7" x14ac:dyDescent="0.2">
      <c r="E184" s="427"/>
      <c r="F184" s="427"/>
      <c r="G184" s="432"/>
    </row>
    <row r="185" spans="5:7" x14ac:dyDescent="0.2">
      <c r="E185" s="427"/>
      <c r="F185" s="427"/>
      <c r="G185" s="432"/>
    </row>
    <row r="186" spans="5:7" x14ac:dyDescent="0.2">
      <c r="E186" s="427"/>
      <c r="F186" s="427"/>
      <c r="G186" s="432"/>
    </row>
    <row r="187" spans="5:7" x14ac:dyDescent="0.2">
      <c r="E187" s="427"/>
      <c r="F187" s="427"/>
      <c r="G187" s="432"/>
    </row>
    <row r="188" spans="5:7" x14ac:dyDescent="0.2">
      <c r="E188" s="427"/>
      <c r="F188" s="427"/>
      <c r="G188" s="432"/>
    </row>
    <row r="189" spans="5:7" x14ac:dyDescent="0.2">
      <c r="E189" s="427"/>
      <c r="F189" s="427"/>
      <c r="G189" s="432"/>
    </row>
    <row r="190" spans="5:7" x14ac:dyDescent="0.2">
      <c r="E190" s="427"/>
      <c r="F190" s="427"/>
      <c r="G190" s="432"/>
    </row>
    <row r="191" spans="5:7" x14ac:dyDescent="0.2">
      <c r="E191" s="427"/>
      <c r="F191" s="427"/>
      <c r="G191" s="432"/>
    </row>
    <row r="192" spans="5:7" x14ac:dyDescent="0.2">
      <c r="E192" s="427"/>
      <c r="F192" s="427"/>
      <c r="G192" s="432"/>
    </row>
    <row r="193" spans="5:7" x14ac:dyDescent="0.2">
      <c r="E193" s="427"/>
      <c r="F193" s="427"/>
      <c r="G193" s="432"/>
    </row>
    <row r="194" spans="5:7" x14ac:dyDescent="0.2">
      <c r="E194" s="427"/>
      <c r="F194" s="427"/>
      <c r="G194" s="432"/>
    </row>
    <row r="195" spans="5:7" x14ac:dyDescent="0.2">
      <c r="E195" s="427"/>
      <c r="F195" s="427"/>
      <c r="G195" s="432"/>
    </row>
    <row r="196" spans="5:7" x14ac:dyDescent="0.2">
      <c r="E196" s="427"/>
      <c r="F196" s="427"/>
      <c r="G196" s="432"/>
    </row>
    <row r="197" spans="5:7" x14ac:dyDescent="0.2">
      <c r="E197" s="427"/>
      <c r="F197" s="427"/>
      <c r="G197" s="432"/>
    </row>
    <row r="198" spans="5:7" x14ac:dyDescent="0.2">
      <c r="E198" s="427"/>
      <c r="F198" s="427"/>
      <c r="G198" s="432"/>
    </row>
    <row r="199" spans="5:7" x14ac:dyDescent="0.2">
      <c r="E199" s="427"/>
      <c r="F199" s="427"/>
      <c r="G199" s="432"/>
    </row>
    <row r="200" spans="5:7" x14ac:dyDescent="0.2">
      <c r="E200" s="427"/>
      <c r="F200" s="427"/>
      <c r="G200" s="432"/>
    </row>
    <row r="201" spans="5:7" x14ac:dyDescent="0.2">
      <c r="E201" s="427"/>
      <c r="F201" s="427"/>
      <c r="G201" s="432"/>
    </row>
    <row r="202" spans="5:7" x14ac:dyDescent="0.2">
      <c r="E202" s="427"/>
      <c r="F202" s="427"/>
      <c r="G202" s="432"/>
    </row>
    <row r="203" spans="5:7" x14ac:dyDescent="0.2">
      <c r="E203" s="427"/>
      <c r="F203" s="427"/>
      <c r="G203" s="432"/>
    </row>
    <row r="204" spans="5:7" x14ac:dyDescent="0.2">
      <c r="E204" s="427"/>
      <c r="F204" s="427"/>
      <c r="G204" s="432"/>
    </row>
    <row r="205" spans="5:7" x14ac:dyDescent="0.2">
      <c r="E205" s="427"/>
      <c r="F205" s="427"/>
      <c r="G205" s="432"/>
    </row>
    <row r="206" spans="5:7" x14ac:dyDescent="0.2">
      <c r="E206" s="427"/>
      <c r="F206" s="427"/>
      <c r="G206" s="432"/>
    </row>
    <row r="207" spans="5:7" x14ac:dyDescent="0.2">
      <c r="E207" s="427"/>
      <c r="F207" s="427"/>
      <c r="G207" s="432"/>
    </row>
    <row r="208" spans="5:7" x14ac:dyDescent="0.2">
      <c r="E208" s="427"/>
      <c r="F208" s="427"/>
      <c r="G208" s="432"/>
    </row>
    <row r="209" spans="5:7" x14ac:dyDescent="0.2">
      <c r="E209" s="427"/>
      <c r="F209" s="427"/>
      <c r="G209" s="432"/>
    </row>
    <row r="210" spans="5:7" x14ac:dyDescent="0.2">
      <c r="E210" s="427"/>
      <c r="F210" s="427"/>
      <c r="G210" s="432"/>
    </row>
    <row r="211" spans="5:7" x14ac:dyDescent="0.2">
      <c r="E211" s="427"/>
      <c r="F211" s="427"/>
      <c r="G211" s="432"/>
    </row>
    <row r="212" spans="5:7" x14ac:dyDescent="0.2">
      <c r="E212" s="427"/>
      <c r="F212" s="427"/>
      <c r="G212" s="432"/>
    </row>
    <row r="213" spans="5:7" x14ac:dyDescent="0.2">
      <c r="E213" s="427"/>
      <c r="F213" s="427"/>
      <c r="G213" s="432"/>
    </row>
    <row r="214" spans="5:7" x14ac:dyDescent="0.2">
      <c r="E214" s="427"/>
      <c r="F214" s="427"/>
      <c r="G214" s="432"/>
    </row>
    <row r="215" spans="5:7" x14ac:dyDescent="0.2">
      <c r="E215" s="427"/>
      <c r="F215" s="427"/>
      <c r="G215" s="432"/>
    </row>
    <row r="216" spans="5:7" x14ac:dyDescent="0.2">
      <c r="E216" s="427"/>
      <c r="F216" s="427"/>
      <c r="G216" s="432"/>
    </row>
    <row r="217" spans="5:7" x14ac:dyDescent="0.2">
      <c r="E217" s="427"/>
      <c r="F217" s="427"/>
      <c r="G217" s="432"/>
    </row>
    <row r="218" spans="5:7" x14ac:dyDescent="0.2">
      <c r="E218" s="427"/>
      <c r="F218" s="427"/>
      <c r="G218" s="432"/>
    </row>
    <row r="219" spans="5:7" x14ac:dyDescent="0.2">
      <c r="E219" s="427"/>
      <c r="F219" s="427"/>
      <c r="G219" s="432"/>
    </row>
    <row r="220" spans="5:7" x14ac:dyDescent="0.2">
      <c r="E220" s="427"/>
      <c r="F220" s="427"/>
      <c r="G220" s="432"/>
    </row>
    <row r="221" spans="5:7" x14ac:dyDescent="0.2">
      <c r="E221" s="427"/>
      <c r="F221" s="427"/>
      <c r="G221" s="432"/>
    </row>
    <row r="222" spans="5:7" x14ac:dyDescent="0.2">
      <c r="E222" s="427"/>
      <c r="F222" s="427"/>
      <c r="G222" s="432"/>
    </row>
    <row r="223" spans="5:7" x14ac:dyDescent="0.2">
      <c r="E223" s="427"/>
      <c r="F223" s="427"/>
      <c r="G223" s="432"/>
    </row>
    <row r="224" spans="5:7" x14ac:dyDescent="0.2">
      <c r="E224" s="427"/>
      <c r="F224" s="427"/>
      <c r="G224" s="432"/>
    </row>
    <row r="225" spans="5:7" x14ac:dyDescent="0.2">
      <c r="E225" s="427"/>
      <c r="F225" s="427"/>
      <c r="G225" s="432"/>
    </row>
    <row r="226" spans="5:7" x14ac:dyDescent="0.2">
      <c r="E226" s="427"/>
      <c r="F226" s="427"/>
      <c r="G226" s="432"/>
    </row>
    <row r="227" spans="5:7" x14ac:dyDescent="0.2">
      <c r="E227" s="427"/>
      <c r="F227" s="427"/>
      <c r="G227" s="432"/>
    </row>
    <row r="228" spans="5:7" x14ac:dyDescent="0.2">
      <c r="E228" s="427"/>
      <c r="F228" s="427"/>
      <c r="G228" s="432"/>
    </row>
    <row r="229" spans="5:7" x14ac:dyDescent="0.2">
      <c r="E229" s="427"/>
      <c r="F229" s="427"/>
      <c r="G229" s="432"/>
    </row>
    <row r="230" spans="5:7" x14ac:dyDescent="0.2">
      <c r="E230" s="427"/>
      <c r="F230" s="427"/>
      <c r="G230" s="432"/>
    </row>
    <row r="231" spans="5:7" x14ac:dyDescent="0.2">
      <c r="E231" s="427"/>
      <c r="F231" s="427"/>
      <c r="G231" s="432"/>
    </row>
    <row r="232" spans="5:7" x14ac:dyDescent="0.2">
      <c r="E232" s="427"/>
      <c r="F232" s="427"/>
      <c r="G232" s="432"/>
    </row>
    <row r="233" spans="5:7" x14ac:dyDescent="0.2">
      <c r="E233" s="427"/>
      <c r="F233" s="427"/>
      <c r="G233" s="432"/>
    </row>
    <row r="234" spans="5:7" x14ac:dyDescent="0.2">
      <c r="E234" s="427"/>
      <c r="F234" s="427"/>
      <c r="G234" s="432"/>
    </row>
    <row r="235" spans="5:7" x14ac:dyDescent="0.2">
      <c r="E235" s="427"/>
      <c r="F235" s="427"/>
      <c r="G235" s="432"/>
    </row>
    <row r="236" spans="5:7" x14ac:dyDescent="0.2">
      <c r="E236" s="427"/>
      <c r="F236" s="427"/>
      <c r="G236" s="432"/>
    </row>
    <row r="237" spans="5:7" x14ac:dyDescent="0.2">
      <c r="E237" s="427"/>
      <c r="F237" s="427"/>
      <c r="G237" s="432"/>
    </row>
    <row r="238" spans="5:7" x14ac:dyDescent="0.2">
      <c r="E238" s="427"/>
      <c r="F238" s="427"/>
      <c r="G238" s="432"/>
    </row>
    <row r="239" spans="5:7" x14ac:dyDescent="0.2">
      <c r="E239" s="427"/>
      <c r="F239" s="427"/>
      <c r="G239" s="432"/>
    </row>
    <row r="240" spans="5:7" x14ac:dyDescent="0.2">
      <c r="E240" s="427"/>
      <c r="F240" s="427"/>
      <c r="G240" s="432"/>
    </row>
    <row r="241" spans="5:7" x14ac:dyDescent="0.2">
      <c r="E241" s="427"/>
      <c r="F241" s="427"/>
      <c r="G241" s="432"/>
    </row>
    <row r="242" spans="5:7" x14ac:dyDescent="0.2">
      <c r="E242" s="427"/>
      <c r="F242" s="427"/>
      <c r="G242" s="432"/>
    </row>
    <row r="243" spans="5:7" x14ac:dyDescent="0.2">
      <c r="E243" s="427"/>
      <c r="F243" s="427"/>
      <c r="G243" s="432"/>
    </row>
    <row r="244" spans="5:7" x14ac:dyDescent="0.2">
      <c r="E244" s="427"/>
      <c r="F244" s="427"/>
      <c r="G244" s="432"/>
    </row>
    <row r="245" spans="5:7" x14ac:dyDescent="0.2">
      <c r="E245" s="427"/>
      <c r="F245" s="427"/>
      <c r="G245" s="432"/>
    </row>
    <row r="246" spans="5:7" x14ac:dyDescent="0.2">
      <c r="E246" s="427"/>
      <c r="F246" s="427"/>
      <c r="G246" s="432"/>
    </row>
    <row r="247" spans="5:7" x14ac:dyDescent="0.2">
      <c r="E247" s="427"/>
      <c r="F247" s="427"/>
      <c r="G247" s="432"/>
    </row>
    <row r="248" spans="5:7" x14ac:dyDescent="0.2">
      <c r="E248" s="427"/>
      <c r="F248" s="427"/>
      <c r="G248" s="432"/>
    </row>
    <row r="249" spans="5:7" x14ac:dyDescent="0.2">
      <c r="E249" s="427"/>
      <c r="F249" s="427"/>
      <c r="G249" s="432"/>
    </row>
    <row r="250" spans="5:7" x14ac:dyDescent="0.2">
      <c r="E250" s="427"/>
      <c r="F250" s="427"/>
      <c r="G250" s="432"/>
    </row>
    <row r="251" spans="5:7" x14ac:dyDescent="0.2">
      <c r="E251" s="427"/>
      <c r="F251" s="427"/>
      <c r="G251" s="432"/>
    </row>
    <row r="252" spans="5:7" x14ac:dyDescent="0.2">
      <c r="E252" s="427"/>
      <c r="F252" s="427"/>
      <c r="G252" s="432"/>
    </row>
    <row r="253" spans="5:7" x14ac:dyDescent="0.2">
      <c r="E253" s="427"/>
      <c r="F253" s="427"/>
      <c r="G253" s="432"/>
    </row>
    <row r="254" spans="5:7" x14ac:dyDescent="0.2">
      <c r="E254" s="427"/>
      <c r="F254" s="427"/>
      <c r="G254" s="432"/>
    </row>
    <row r="255" spans="5:7" x14ac:dyDescent="0.2">
      <c r="E255" s="427"/>
      <c r="F255" s="427"/>
      <c r="G255" s="432"/>
    </row>
    <row r="256" spans="5:7" x14ac:dyDescent="0.2">
      <c r="E256" s="427"/>
      <c r="F256" s="427"/>
      <c r="G256" s="432"/>
    </row>
    <row r="257" spans="5:7" x14ac:dyDescent="0.2">
      <c r="E257" s="427"/>
      <c r="F257" s="427"/>
      <c r="G257" s="432"/>
    </row>
    <row r="258" spans="5:7" x14ac:dyDescent="0.2">
      <c r="E258" s="427"/>
      <c r="F258" s="427"/>
      <c r="G258" s="432"/>
    </row>
    <row r="259" spans="5:7" x14ac:dyDescent="0.2">
      <c r="E259" s="427"/>
      <c r="F259" s="427"/>
      <c r="G259" s="432"/>
    </row>
    <row r="260" spans="5:7" x14ac:dyDescent="0.2">
      <c r="E260" s="427"/>
      <c r="F260" s="427"/>
      <c r="G260" s="432"/>
    </row>
    <row r="261" spans="5:7" x14ac:dyDescent="0.2">
      <c r="E261" s="427"/>
      <c r="F261" s="427"/>
      <c r="G261" s="432"/>
    </row>
    <row r="262" spans="5:7" x14ac:dyDescent="0.2">
      <c r="E262" s="427"/>
      <c r="F262" s="427"/>
      <c r="G262" s="432"/>
    </row>
    <row r="263" spans="5:7" x14ac:dyDescent="0.2">
      <c r="E263" s="427"/>
      <c r="F263" s="427"/>
      <c r="G263" s="432"/>
    </row>
    <row r="264" spans="5:7" x14ac:dyDescent="0.2">
      <c r="E264" s="427"/>
      <c r="F264" s="427"/>
      <c r="G264" s="432"/>
    </row>
    <row r="265" spans="5:7" x14ac:dyDescent="0.2">
      <c r="E265" s="427"/>
      <c r="F265" s="427"/>
      <c r="G265" s="432"/>
    </row>
    <row r="266" spans="5:7" x14ac:dyDescent="0.2">
      <c r="E266" s="427"/>
      <c r="F266" s="427"/>
      <c r="G266" s="432"/>
    </row>
    <row r="267" spans="5:7" x14ac:dyDescent="0.2">
      <c r="E267" s="427"/>
      <c r="F267" s="427"/>
      <c r="G267" s="432"/>
    </row>
    <row r="268" spans="5:7" x14ac:dyDescent="0.2">
      <c r="E268" s="427"/>
      <c r="F268" s="427"/>
      <c r="G268" s="432"/>
    </row>
    <row r="269" spans="5:7" x14ac:dyDescent="0.2">
      <c r="E269" s="427"/>
      <c r="F269" s="427"/>
      <c r="G269" s="432"/>
    </row>
    <row r="270" spans="5:7" x14ac:dyDescent="0.2">
      <c r="E270" s="427"/>
      <c r="F270" s="427"/>
      <c r="G270" s="432"/>
    </row>
    <row r="271" spans="5:7" x14ac:dyDescent="0.2">
      <c r="E271" s="427"/>
      <c r="F271" s="427"/>
      <c r="G271" s="432"/>
    </row>
    <row r="272" spans="5:7" x14ac:dyDescent="0.2">
      <c r="E272" s="427"/>
      <c r="F272" s="427"/>
      <c r="G272" s="432"/>
    </row>
    <row r="273" spans="5:7" x14ac:dyDescent="0.2">
      <c r="E273" s="427"/>
      <c r="F273" s="427"/>
      <c r="G273" s="432"/>
    </row>
    <row r="274" spans="5:7" x14ac:dyDescent="0.2">
      <c r="E274" s="427"/>
      <c r="F274" s="427"/>
      <c r="G274" s="432"/>
    </row>
    <row r="275" spans="5:7" x14ac:dyDescent="0.2">
      <c r="E275" s="427"/>
      <c r="F275" s="427"/>
      <c r="G275" s="432"/>
    </row>
    <row r="276" spans="5:7" x14ac:dyDescent="0.2">
      <c r="E276" s="427"/>
      <c r="F276" s="427"/>
      <c r="G276" s="432"/>
    </row>
    <row r="277" spans="5:7" x14ac:dyDescent="0.2">
      <c r="E277" s="427"/>
      <c r="F277" s="427"/>
      <c r="G277" s="432"/>
    </row>
    <row r="278" spans="5:7" x14ac:dyDescent="0.2">
      <c r="E278" s="427"/>
      <c r="F278" s="427"/>
      <c r="G278" s="432"/>
    </row>
    <row r="279" spans="5:7" x14ac:dyDescent="0.2">
      <c r="E279" s="427"/>
      <c r="F279" s="427"/>
      <c r="G279" s="432"/>
    </row>
    <row r="280" spans="5:7" x14ac:dyDescent="0.2">
      <c r="E280" s="427"/>
      <c r="F280" s="427"/>
      <c r="G280" s="432"/>
    </row>
    <row r="281" spans="5:7" x14ac:dyDescent="0.2">
      <c r="E281" s="427"/>
      <c r="F281" s="427"/>
      <c r="G281" s="432"/>
    </row>
    <row r="282" spans="5:7" x14ac:dyDescent="0.2">
      <c r="E282" s="427"/>
      <c r="F282" s="427"/>
      <c r="G282" s="432"/>
    </row>
    <row r="283" spans="5:7" x14ac:dyDescent="0.2">
      <c r="E283" s="427"/>
      <c r="F283" s="427"/>
      <c r="G283" s="432"/>
    </row>
    <row r="284" spans="5:7" x14ac:dyDescent="0.2">
      <c r="E284" s="427"/>
      <c r="F284" s="427"/>
      <c r="G284" s="432"/>
    </row>
    <row r="285" spans="5:7" x14ac:dyDescent="0.2">
      <c r="E285" s="427"/>
      <c r="F285" s="427"/>
      <c r="G285" s="432"/>
    </row>
    <row r="286" spans="5:7" x14ac:dyDescent="0.2">
      <c r="E286" s="427"/>
      <c r="F286" s="427"/>
      <c r="G286" s="432"/>
    </row>
    <row r="287" spans="5:7" x14ac:dyDescent="0.2">
      <c r="E287" s="427"/>
      <c r="F287" s="427"/>
      <c r="G287" s="432"/>
    </row>
    <row r="288" spans="5:7" x14ac:dyDescent="0.2">
      <c r="E288" s="427"/>
      <c r="F288" s="427"/>
      <c r="G288" s="432"/>
    </row>
    <row r="289" spans="5:7" x14ac:dyDescent="0.2">
      <c r="E289" s="427"/>
      <c r="F289" s="427"/>
      <c r="G289" s="432"/>
    </row>
    <row r="290" spans="5:7" x14ac:dyDescent="0.2">
      <c r="E290" s="427"/>
      <c r="F290" s="427"/>
      <c r="G290" s="432"/>
    </row>
    <row r="291" spans="5:7" x14ac:dyDescent="0.2">
      <c r="E291" s="427"/>
      <c r="F291" s="427"/>
      <c r="G291" s="432"/>
    </row>
    <row r="292" spans="5:7" x14ac:dyDescent="0.2">
      <c r="E292" s="427"/>
      <c r="F292" s="427"/>
      <c r="G292" s="432"/>
    </row>
    <row r="293" spans="5:7" x14ac:dyDescent="0.2">
      <c r="E293" s="427"/>
      <c r="F293" s="427"/>
      <c r="G293" s="432"/>
    </row>
    <row r="294" spans="5:7" x14ac:dyDescent="0.2">
      <c r="E294" s="427"/>
      <c r="F294" s="427"/>
      <c r="G294" s="432"/>
    </row>
    <row r="295" spans="5:7" x14ac:dyDescent="0.2">
      <c r="E295" s="427"/>
      <c r="F295" s="427"/>
      <c r="G295" s="432"/>
    </row>
    <row r="296" spans="5:7" x14ac:dyDescent="0.2">
      <c r="E296" s="427"/>
      <c r="F296" s="427"/>
      <c r="G296" s="432"/>
    </row>
    <row r="297" spans="5:7" x14ac:dyDescent="0.2">
      <c r="E297" s="427"/>
      <c r="F297" s="427"/>
      <c r="G297" s="432"/>
    </row>
    <row r="298" spans="5:7" x14ac:dyDescent="0.2">
      <c r="E298" s="427"/>
      <c r="F298" s="427"/>
      <c r="G298" s="432"/>
    </row>
    <row r="299" spans="5:7" x14ac:dyDescent="0.2">
      <c r="E299" s="427"/>
      <c r="F299" s="427"/>
      <c r="G299" s="432"/>
    </row>
    <row r="300" spans="5:7" x14ac:dyDescent="0.2">
      <c r="E300" s="427"/>
      <c r="F300" s="427"/>
      <c r="G300" s="432"/>
    </row>
    <row r="301" spans="5:7" x14ac:dyDescent="0.2">
      <c r="E301" s="427"/>
      <c r="F301" s="427"/>
      <c r="G301" s="432"/>
    </row>
    <row r="302" spans="5:7" x14ac:dyDescent="0.2">
      <c r="E302" s="427"/>
      <c r="F302" s="427"/>
      <c r="G302" s="432"/>
    </row>
    <row r="303" spans="5:7" x14ac:dyDescent="0.2">
      <c r="E303" s="427"/>
      <c r="F303" s="427"/>
      <c r="G303" s="432"/>
    </row>
    <row r="304" spans="5:7" x14ac:dyDescent="0.2">
      <c r="E304" s="427"/>
      <c r="F304" s="427"/>
      <c r="G304" s="432"/>
    </row>
    <row r="305" spans="5:7" x14ac:dyDescent="0.2">
      <c r="E305" s="427"/>
      <c r="F305" s="427"/>
      <c r="G305" s="432"/>
    </row>
    <row r="306" spans="5:7" x14ac:dyDescent="0.2">
      <c r="E306" s="427"/>
      <c r="F306" s="427"/>
      <c r="G306" s="432"/>
    </row>
    <row r="307" spans="5:7" x14ac:dyDescent="0.2">
      <c r="E307" s="427"/>
      <c r="F307" s="427"/>
      <c r="G307" s="432"/>
    </row>
    <row r="308" spans="5:7" x14ac:dyDescent="0.2">
      <c r="E308" s="427"/>
      <c r="F308" s="427"/>
      <c r="G308" s="432"/>
    </row>
    <row r="309" spans="5:7" x14ac:dyDescent="0.2">
      <c r="E309" s="427"/>
      <c r="F309" s="427"/>
      <c r="G309" s="432"/>
    </row>
    <row r="310" spans="5:7" x14ac:dyDescent="0.2">
      <c r="E310" s="427"/>
      <c r="F310" s="427"/>
      <c r="G310" s="432"/>
    </row>
    <row r="311" spans="5:7" x14ac:dyDescent="0.2">
      <c r="E311" s="427"/>
      <c r="F311" s="427"/>
      <c r="G311" s="432"/>
    </row>
    <row r="312" spans="5:7" x14ac:dyDescent="0.2">
      <c r="E312" s="427"/>
      <c r="F312" s="427"/>
      <c r="G312" s="432"/>
    </row>
    <row r="313" spans="5:7" x14ac:dyDescent="0.2">
      <c r="E313" s="427"/>
      <c r="F313" s="427"/>
      <c r="G313" s="432"/>
    </row>
    <row r="314" spans="5:7" x14ac:dyDescent="0.2">
      <c r="E314" s="427"/>
      <c r="F314" s="427"/>
      <c r="G314" s="432"/>
    </row>
    <row r="315" spans="5:7" x14ac:dyDescent="0.2">
      <c r="E315" s="427"/>
      <c r="F315" s="427"/>
      <c r="G315" s="432"/>
    </row>
    <row r="316" spans="5:7" x14ac:dyDescent="0.2">
      <c r="E316" s="427"/>
      <c r="F316" s="427"/>
      <c r="G316" s="432"/>
    </row>
    <row r="317" spans="5:7" x14ac:dyDescent="0.2">
      <c r="E317" s="427"/>
      <c r="F317" s="427"/>
      <c r="G317" s="432"/>
    </row>
    <row r="318" spans="5:7" x14ac:dyDescent="0.2">
      <c r="E318" s="427"/>
      <c r="F318" s="427"/>
      <c r="G318" s="432"/>
    </row>
    <row r="319" spans="5:7" x14ac:dyDescent="0.2">
      <c r="E319" s="427"/>
      <c r="F319" s="427"/>
      <c r="G319" s="432"/>
    </row>
    <row r="320" spans="5:7" x14ac:dyDescent="0.2">
      <c r="E320" s="427"/>
      <c r="F320" s="427"/>
      <c r="G320" s="432"/>
    </row>
    <row r="321" spans="5:7" x14ac:dyDescent="0.2">
      <c r="E321" s="427"/>
      <c r="F321" s="427"/>
      <c r="G321" s="432"/>
    </row>
    <row r="322" spans="5:7" x14ac:dyDescent="0.2">
      <c r="E322" s="427"/>
      <c r="F322" s="427"/>
      <c r="G322" s="432"/>
    </row>
    <row r="323" spans="5:7" x14ac:dyDescent="0.2">
      <c r="E323" s="427"/>
      <c r="F323" s="427"/>
      <c r="G323" s="432"/>
    </row>
    <row r="324" spans="5:7" x14ac:dyDescent="0.2">
      <c r="E324" s="427"/>
      <c r="F324" s="427"/>
      <c r="G324" s="432"/>
    </row>
    <row r="325" spans="5:7" x14ac:dyDescent="0.2">
      <c r="E325" s="427"/>
      <c r="F325" s="427"/>
      <c r="G325" s="432"/>
    </row>
    <row r="326" spans="5:7" x14ac:dyDescent="0.2">
      <c r="E326" s="427"/>
      <c r="F326" s="427"/>
      <c r="G326" s="432"/>
    </row>
    <row r="327" spans="5:7" x14ac:dyDescent="0.2">
      <c r="E327" s="427"/>
      <c r="F327" s="427"/>
      <c r="G327" s="432"/>
    </row>
    <row r="328" spans="5:7" x14ac:dyDescent="0.2">
      <c r="E328" s="427"/>
      <c r="F328" s="427"/>
      <c r="G328" s="432"/>
    </row>
    <row r="329" spans="5:7" x14ac:dyDescent="0.2">
      <c r="E329" s="427"/>
      <c r="F329" s="427"/>
      <c r="G329" s="432"/>
    </row>
    <row r="330" spans="5:7" x14ac:dyDescent="0.2">
      <c r="E330" s="427"/>
      <c r="F330" s="427"/>
      <c r="G330" s="432"/>
    </row>
    <row r="331" spans="5:7" x14ac:dyDescent="0.2">
      <c r="E331" s="427"/>
      <c r="F331" s="427"/>
      <c r="G331" s="432"/>
    </row>
    <row r="332" spans="5:7" x14ac:dyDescent="0.2">
      <c r="E332" s="427"/>
      <c r="F332" s="427"/>
      <c r="G332" s="432"/>
    </row>
    <row r="333" spans="5:7" x14ac:dyDescent="0.2">
      <c r="E333" s="427"/>
      <c r="F333" s="427"/>
      <c r="G333" s="432"/>
    </row>
    <row r="334" spans="5:7" x14ac:dyDescent="0.2">
      <c r="E334" s="427"/>
      <c r="F334" s="427"/>
      <c r="G334" s="432"/>
    </row>
    <row r="335" spans="5:7" x14ac:dyDescent="0.2">
      <c r="E335" s="427"/>
      <c r="F335" s="427"/>
      <c r="G335" s="432"/>
    </row>
    <row r="336" spans="5:7" x14ac:dyDescent="0.2">
      <c r="E336" s="427"/>
      <c r="F336" s="427"/>
      <c r="G336" s="432"/>
    </row>
    <row r="337" spans="5:7" x14ac:dyDescent="0.2">
      <c r="E337" s="427"/>
      <c r="F337" s="427"/>
      <c r="G337" s="432"/>
    </row>
    <row r="338" spans="5:7" x14ac:dyDescent="0.2">
      <c r="E338" s="427"/>
      <c r="F338" s="427"/>
      <c r="G338" s="432"/>
    </row>
    <row r="339" spans="5:7" x14ac:dyDescent="0.2">
      <c r="E339" s="427"/>
      <c r="F339" s="427"/>
      <c r="G339" s="432"/>
    </row>
    <row r="340" spans="5:7" x14ac:dyDescent="0.2">
      <c r="E340" s="427"/>
      <c r="F340" s="427"/>
      <c r="G340" s="432"/>
    </row>
    <row r="341" spans="5:7" x14ac:dyDescent="0.2">
      <c r="E341" s="427"/>
      <c r="F341" s="427"/>
      <c r="G341" s="432"/>
    </row>
    <row r="342" spans="5:7" x14ac:dyDescent="0.2">
      <c r="E342" s="427"/>
      <c r="F342" s="427"/>
      <c r="G342" s="432"/>
    </row>
    <row r="343" spans="5:7" x14ac:dyDescent="0.2">
      <c r="E343" s="427"/>
      <c r="F343" s="427"/>
      <c r="G343" s="432"/>
    </row>
    <row r="344" spans="5:7" x14ac:dyDescent="0.2">
      <c r="E344" s="427"/>
      <c r="F344" s="427"/>
      <c r="G344" s="432"/>
    </row>
    <row r="345" spans="5:7" x14ac:dyDescent="0.2">
      <c r="E345" s="427"/>
      <c r="F345" s="427"/>
      <c r="G345" s="432"/>
    </row>
    <row r="346" spans="5:7" x14ac:dyDescent="0.2">
      <c r="E346" s="427"/>
      <c r="F346" s="427"/>
      <c r="G346" s="432"/>
    </row>
    <row r="347" spans="5:7" x14ac:dyDescent="0.2">
      <c r="E347" s="427"/>
      <c r="F347" s="427"/>
      <c r="G347" s="432"/>
    </row>
    <row r="348" spans="5:7" x14ac:dyDescent="0.2">
      <c r="E348" s="427"/>
      <c r="F348" s="427"/>
      <c r="G348" s="432"/>
    </row>
    <row r="349" spans="5:7" x14ac:dyDescent="0.2">
      <c r="E349" s="427"/>
      <c r="F349" s="427"/>
      <c r="G349" s="432"/>
    </row>
    <row r="350" spans="5:7" x14ac:dyDescent="0.2">
      <c r="E350" s="427"/>
      <c r="F350" s="427"/>
      <c r="G350" s="432"/>
    </row>
    <row r="351" spans="5:7" x14ac:dyDescent="0.2">
      <c r="E351" s="427"/>
      <c r="F351" s="427"/>
      <c r="G351" s="432"/>
    </row>
    <row r="352" spans="5:7" x14ac:dyDescent="0.2">
      <c r="E352" s="427"/>
      <c r="F352" s="427"/>
      <c r="G352" s="432"/>
    </row>
    <row r="353" spans="5:7" x14ac:dyDescent="0.2">
      <c r="E353" s="427"/>
      <c r="F353" s="427"/>
      <c r="G353" s="432"/>
    </row>
    <row r="354" spans="5:7" x14ac:dyDescent="0.2">
      <c r="E354" s="427"/>
      <c r="F354" s="427"/>
      <c r="G354" s="432"/>
    </row>
    <row r="355" spans="5:7" x14ac:dyDescent="0.2">
      <c r="E355" s="427"/>
      <c r="F355" s="427"/>
      <c r="G355" s="432"/>
    </row>
    <row r="356" spans="5:7" x14ac:dyDescent="0.2">
      <c r="E356" s="427"/>
      <c r="F356" s="427"/>
      <c r="G356" s="432"/>
    </row>
    <row r="357" spans="5:7" x14ac:dyDescent="0.2">
      <c r="E357" s="427"/>
      <c r="F357" s="427"/>
      <c r="G357" s="432"/>
    </row>
    <row r="358" spans="5:7" x14ac:dyDescent="0.2">
      <c r="E358" s="427"/>
      <c r="F358" s="427"/>
      <c r="G358" s="432"/>
    </row>
    <row r="359" spans="5:7" x14ac:dyDescent="0.2">
      <c r="E359" s="427"/>
      <c r="F359" s="427"/>
      <c r="G359" s="432"/>
    </row>
    <row r="360" spans="5:7" x14ac:dyDescent="0.2">
      <c r="E360" s="427"/>
      <c r="F360" s="427"/>
      <c r="G360" s="432"/>
    </row>
    <row r="361" spans="5:7" x14ac:dyDescent="0.2">
      <c r="E361" s="427"/>
      <c r="F361" s="427"/>
      <c r="G361" s="432"/>
    </row>
    <row r="362" spans="5:7" x14ac:dyDescent="0.2">
      <c r="E362" s="427"/>
      <c r="F362" s="427"/>
      <c r="G362" s="432"/>
    </row>
    <row r="363" spans="5:7" x14ac:dyDescent="0.2">
      <c r="E363" s="427"/>
      <c r="F363" s="427"/>
      <c r="G363" s="432"/>
    </row>
    <row r="364" spans="5:7" x14ac:dyDescent="0.2">
      <c r="E364" s="427"/>
      <c r="F364" s="427"/>
      <c r="G364" s="432"/>
    </row>
    <row r="365" spans="5:7" x14ac:dyDescent="0.2">
      <c r="E365" s="427"/>
      <c r="F365" s="427"/>
      <c r="G365" s="432"/>
    </row>
    <row r="366" spans="5:7" x14ac:dyDescent="0.2">
      <c r="E366" s="427"/>
      <c r="F366" s="427"/>
      <c r="G366" s="432"/>
    </row>
    <row r="367" spans="5:7" x14ac:dyDescent="0.2">
      <c r="E367" s="427"/>
      <c r="F367" s="427"/>
      <c r="G367" s="432"/>
    </row>
    <row r="368" spans="5:7" x14ac:dyDescent="0.2">
      <c r="E368" s="427"/>
      <c r="F368" s="427"/>
      <c r="G368" s="432"/>
    </row>
    <row r="369" spans="5:7" x14ac:dyDescent="0.2">
      <c r="E369" s="427"/>
      <c r="F369" s="427"/>
      <c r="G369" s="432"/>
    </row>
    <row r="370" spans="5:7" x14ac:dyDescent="0.2">
      <c r="E370" s="427"/>
      <c r="F370" s="427"/>
      <c r="G370" s="432"/>
    </row>
    <row r="371" spans="5:7" x14ac:dyDescent="0.2">
      <c r="E371" s="427"/>
      <c r="F371" s="427"/>
      <c r="G371" s="432"/>
    </row>
    <row r="372" spans="5:7" x14ac:dyDescent="0.2">
      <c r="E372" s="427"/>
      <c r="F372" s="427"/>
      <c r="G372" s="432"/>
    </row>
    <row r="373" spans="5:7" x14ac:dyDescent="0.2">
      <c r="E373" s="427"/>
      <c r="F373" s="427"/>
      <c r="G373" s="432"/>
    </row>
    <row r="374" spans="5:7" x14ac:dyDescent="0.2">
      <c r="E374" s="427"/>
      <c r="F374" s="427"/>
      <c r="G374" s="432"/>
    </row>
    <row r="375" spans="5:7" x14ac:dyDescent="0.2">
      <c r="E375" s="427"/>
      <c r="F375" s="427"/>
      <c r="G375" s="432"/>
    </row>
    <row r="376" spans="5:7" x14ac:dyDescent="0.2">
      <c r="E376" s="427"/>
      <c r="F376" s="427"/>
      <c r="G376" s="432"/>
    </row>
    <row r="377" spans="5:7" x14ac:dyDescent="0.2">
      <c r="E377" s="427"/>
      <c r="F377" s="427"/>
      <c r="G377" s="432"/>
    </row>
    <row r="378" spans="5:7" x14ac:dyDescent="0.2">
      <c r="E378" s="427"/>
      <c r="F378" s="427"/>
      <c r="G378" s="432"/>
    </row>
    <row r="379" spans="5:7" x14ac:dyDescent="0.2">
      <c r="E379" s="427"/>
      <c r="F379" s="427"/>
      <c r="G379" s="432"/>
    </row>
    <row r="380" spans="5:7" x14ac:dyDescent="0.2">
      <c r="E380" s="427"/>
      <c r="F380" s="427"/>
      <c r="G380" s="432"/>
    </row>
    <row r="381" spans="5:7" x14ac:dyDescent="0.2">
      <c r="E381" s="427"/>
      <c r="F381" s="427"/>
      <c r="G381" s="432"/>
    </row>
    <row r="382" spans="5:7" x14ac:dyDescent="0.2">
      <c r="E382" s="427"/>
      <c r="F382" s="427"/>
      <c r="G382" s="432"/>
    </row>
    <row r="383" spans="5:7" x14ac:dyDescent="0.2">
      <c r="E383" s="427"/>
      <c r="F383" s="427"/>
      <c r="G383" s="432"/>
    </row>
    <row r="384" spans="5:7" x14ac:dyDescent="0.2">
      <c r="E384" s="427"/>
      <c r="F384" s="427"/>
      <c r="G384" s="432"/>
    </row>
    <row r="385" spans="5:7" x14ac:dyDescent="0.2">
      <c r="E385" s="427"/>
      <c r="F385" s="427"/>
      <c r="G385" s="432"/>
    </row>
    <row r="386" spans="5:7" x14ac:dyDescent="0.2">
      <c r="E386" s="427"/>
      <c r="F386" s="427"/>
      <c r="G386" s="432"/>
    </row>
    <row r="387" spans="5:7" x14ac:dyDescent="0.2">
      <c r="E387" s="427"/>
      <c r="F387" s="427"/>
      <c r="G387" s="432"/>
    </row>
    <row r="388" spans="5:7" x14ac:dyDescent="0.2">
      <c r="E388" s="427"/>
      <c r="F388" s="427"/>
      <c r="G388" s="432"/>
    </row>
    <row r="389" spans="5:7" x14ac:dyDescent="0.2">
      <c r="E389" s="427"/>
      <c r="F389" s="427"/>
      <c r="G389" s="432"/>
    </row>
    <row r="390" spans="5:7" x14ac:dyDescent="0.2">
      <c r="E390" s="427"/>
      <c r="F390" s="427"/>
      <c r="G390" s="432"/>
    </row>
    <row r="391" spans="5:7" x14ac:dyDescent="0.2">
      <c r="E391" s="427"/>
      <c r="F391" s="427"/>
      <c r="G391" s="432"/>
    </row>
    <row r="392" spans="5:7" x14ac:dyDescent="0.2">
      <c r="E392" s="427"/>
      <c r="F392" s="427"/>
      <c r="G392" s="432"/>
    </row>
    <row r="393" spans="5:7" x14ac:dyDescent="0.2">
      <c r="E393" s="427"/>
      <c r="F393" s="427"/>
      <c r="G393" s="432"/>
    </row>
    <row r="394" spans="5:7" x14ac:dyDescent="0.2">
      <c r="E394" s="427"/>
      <c r="F394" s="427"/>
      <c r="G394" s="432"/>
    </row>
    <row r="395" spans="5:7" x14ac:dyDescent="0.2">
      <c r="E395" s="427"/>
      <c r="F395" s="427"/>
      <c r="G395" s="432"/>
    </row>
    <row r="396" spans="5:7" x14ac:dyDescent="0.2">
      <c r="E396" s="427"/>
      <c r="F396" s="427"/>
      <c r="G396" s="432"/>
    </row>
    <row r="397" spans="5:7" x14ac:dyDescent="0.2">
      <c r="E397" s="427"/>
      <c r="F397" s="427"/>
      <c r="G397" s="432"/>
    </row>
    <row r="398" spans="5:7" x14ac:dyDescent="0.2">
      <c r="E398" s="427"/>
      <c r="F398" s="427"/>
      <c r="G398" s="432"/>
    </row>
    <row r="399" spans="5:7" x14ac:dyDescent="0.2">
      <c r="E399" s="427"/>
      <c r="F399" s="427"/>
      <c r="G399" s="432"/>
    </row>
    <row r="400" spans="5:7" x14ac:dyDescent="0.2">
      <c r="E400" s="427"/>
      <c r="F400" s="427"/>
      <c r="G400" s="432"/>
    </row>
    <row r="401" spans="5:7" x14ac:dyDescent="0.2">
      <c r="E401" s="427"/>
      <c r="F401" s="427"/>
      <c r="G401" s="432"/>
    </row>
    <row r="402" spans="5:7" x14ac:dyDescent="0.2">
      <c r="E402" s="427"/>
      <c r="F402" s="427"/>
      <c r="G402" s="432"/>
    </row>
    <row r="403" spans="5:7" x14ac:dyDescent="0.2">
      <c r="E403" s="427"/>
      <c r="F403" s="427"/>
      <c r="G403" s="432"/>
    </row>
    <row r="404" spans="5:7" x14ac:dyDescent="0.2">
      <c r="E404" s="427"/>
      <c r="F404" s="427"/>
      <c r="G404" s="432"/>
    </row>
    <row r="405" spans="5:7" x14ac:dyDescent="0.2">
      <c r="E405" s="427"/>
      <c r="F405" s="427"/>
      <c r="G405" s="432"/>
    </row>
    <row r="406" spans="5:7" x14ac:dyDescent="0.2">
      <c r="E406" s="427"/>
      <c r="F406" s="427"/>
      <c r="G406" s="432"/>
    </row>
    <row r="407" spans="5:7" x14ac:dyDescent="0.2">
      <c r="E407" s="427"/>
      <c r="F407" s="427"/>
      <c r="G407" s="432"/>
    </row>
    <row r="408" spans="5:7" x14ac:dyDescent="0.2">
      <c r="E408" s="427"/>
      <c r="F408" s="427"/>
      <c r="G408" s="432"/>
    </row>
    <row r="409" spans="5:7" x14ac:dyDescent="0.2">
      <c r="E409" s="427"/>
      <c r="F409" s="427"/>
      <c r="G409" s="432"/>
    </row>
    <row r="410" spans="5:7" x14ac:dyDescent="0.2">
      <c r="E410" s="427"/>
      <c r="F410" s="427"/>
      <c r="G410" s="432"/>
    </row>
    <row r="411" spans="5:7" x14ac:dyDescent="0.2">
      <c r="E411" s="427"/>
      <c r="F411" s="427"/>
      <c r="G411" s="432"/>
    </row>
    <row r="412" spans="5:7" x14ac:dyDescent="0.2">
      <c r="E412" s="427"/>
      <c r="F412" s="427"/>
      <c r="G412" s="432"/>
    </row>
    <row r="413" spans="5:7" x14ac:dyDescent="0.2">
      <c r="E413" s="427"/>
      <c r="F413" s="427"/>
      <c r="G413" s="432"/>
    </row>
    <row r="414" spans="5:7" x14ac:dyDescent="0.2">
      <c r="E414" s="427"/>
      <c r="F414" s="427"/>
      <c r="G414" s="432"/>
    </row>
    <row r="415" spans="5:7" x14ac:dyDescent="0.2">
      <c r="E415" s="427"/>
      <c r="F415" s="427"/>
      <c r="G415" s="432"/>
    </row>
    <row r="416" spans="5:7" x14ac:dyDescent="0.2">
      <c r="E416" s="427"/>
      <c r="F416" s="427"/>
      <c r="G416" s="432"/>
    </row>
    <row r="417" spans="5:7" x14ac:dyDescent="0.2">
      <c r="E417" s="427"/>
      <c r="F417" s="427"/>
      <c r="G417" s="432"/>
    </row>
    <row r="418" spans="5:7" x14ac:dyDescent="0.2">
      <c r="E418" s="427"/>
      <c r="F418" s="427"/>
      <c r="G418" s="432"/>
    </row>
    <row r="419" spans="5:7" x14ac:dyDescent="0.2">
      <c r="E419" s="427"/>
      <c r="F419" s="427"/>
      <c r="G419" s="432"/>
    </row>
    <row r="420" spans="5:7" x14ac:dyDescent="0.2">
      <c r="E420" s="427"/>
      <c r="F420" s="427"/>
      <c r="G420" s="432"/>
    </row>
    <row r="421" spans="5:7" x14ac:dyDescent="0.2">
      <c r="E421" s="427"/>
      <c r="F421" s="427"/>
      <c r="G421" s="432"/>
    </row>
    <row r="422" spans="5:7" x14ac:dyDescent="0.2">
      <c r="E422" s="427"/>
      <c r="F422" s="427"/>
      <c r="G422" s="432"/>
    </row>
    <row r="423" spans="5:7" x14ac:dyDescent="0.2">
      <c r="E423" s="427"/>
      <c r="F423" s="427"/>
      <c r="G423" s="432"/>
    </row>
    <row r="424" spans="5:7" x14ac:dyDescent="0.2">
      <c r="E424" s="427"/>
      <c r="F424" s="427"/>
      <c r="G424" s="432"/>
    </row>
    <row r="425" spans="5:7" x14ac:dyDescent="0.2">
      <c r="E425" s="427"/>
      <c r="F425" s="427"/>
      <c r="G425" s="432"/>
    </row>
    <row r="426" spans="5:7" x14ac:dyDescent="0.2">
      <c r="E426" s="427"/>
      <c r="F426" s="427"/>
      <c r="G426" s="432"/>
    </row>
    <row r="427" spans="5:7" x14ac:dyDescent="0.2">
      <c r="E427" s="427"/>
      <c r="F427" s="427"/>
      <c r="G427" s="432"/>
    </row>
    <row r="428" spans="5:7" x14ac:dyDescent="0.2">
      <c r="E428" s="427"/>
      <c r="F428" s="427"/>
      <c r="G428" s="432"/>
    </row>
    <row r="429" spans="5:7" x14ac:dyDescent="0.2">
      <c r="E429" s="427"/>
      <c r="F429" s="427"/>
      <c r="G429" s="432"/>
    </row>
    <row r="430" spans="5:7" x14ac:dyDescent="0.2">
      <c r="E430" s="427"/>
      <c r="F430" s="427"/>
      <c r="G430" s="432"/>
    </row>
    <row r="431" spans="5:7" x14ac:dyDescent="0.2">
      <c r="E431" s="427"/>
      <c r="F431" s="427"/>
      <c r="G431" s="432"/>
    </row>
    <row r="432" spans="5:7" x14ac:dyDescent="0.2">
      <c r="E432" s="427"/>
      <c r="F432" s="427"/>
      <c r="G432" s="432"/>
    </row>
    <row r="433" spans="5:7" x14ac:dyDescent="0.2">
      <c r="E433" s="427"/>
      <c r="F433" s="427"/>
      <c r="G433" s="432"/>
    </row>
    <row r="434" spans="5:7" x14ac:dyDescent="0.2">
      <c r="E434" s="427"/>
      <c r="F434" s="427"/>
      <c r="G434" s="432"/>
    </row>
    <row r="435" spans="5:7" x14ac:dyDescent="0.2">
      <c r="E435" s="427"/>
      <c r="F435" s="427"/>
      <c r="G435" s="432"/>
    </row>
    <row r="436" spans="5:7" x14ac:dyDescent="0.2">
      <c r="E436" s="427"/>
      <c r="F436" s="427"/>
      <c r="G436" s="432"/>
    </row>
    <row r="437" spans="5:7" x14ac:dyDescent="0.2">
      <c r="E437" s="427"/>
      <c r="F437" s="427"/>
      <c r="G437" s="432"/>
    </row>
    <row r="438" spans="5:7" x14ac:dyDescent="0.2">
      <c r="E438" s="427"/>
      <c r="F438" s="427"/>
      <c r="G438" s="432"/>
    </row>
    <row r="439" spans="5:7" x14ac:dyDescent="0.2">
      <c r="E439" s="427"/>
      <c r="F439" s="427"/>
      <c r="G439" s="432"/>
    </row>
    <row r="440" spans="5:7" x14ac:dyDescent="0.2">
      <c r="E440" s="427"/>
      <c r="F440" s="427"/>
      <c r="G440" s="432"/>
    </row>
    <row r="441" spans="5:7" x14ac:dyDescent="0.2">
      <c r="E441" s="427"/>
      <c r="F441" s="427"/>
      <c r="G441" s="432"/>
    </row>
    <row r="442" spans="5:7" x14ac:dyDescent="0.2">
      <c r="E442" s="427"/>
      <c r="F442" s="427"/>
      <c r="G442" s="432"/>
    </row>
    <row r="443" spans="5:7" x14ac:dyDescent="0.2">
      <c r="E443" s="427"/>
      <c r="F443" s="427"/>
      <c r="G443" s="432"/>
    </row>
    <row r="444" spans="5:7" x14ac:dyDescent="0.2">
      <c r="E444" s="427"/>
      <c r="F444" s="427"/>
      <c r="G444" s="432"/>
    </row>
    <row r="445" spans="5:7" x14ac:dyDescent="0.2">
      <c r="E445" s="427"/>
      <c r="F445" s="427"/>
      <c r="G445" s="432"/>
    </row>
    <row r="446" spans="5:7" x14ac:dyDescent="0.2">
      <c r="E446" s="427"/>
      <c r="F446" s="427"/>
      <c r="G446" s="432"/>
    </row>
    <row r="447" spans="5:7" x14ac:dyDescent="0.2">
      <c r="E447" s="427"/>
      <c r="F447" s="427"/>
      <c r="G447" s="432"/>
    </row>
    <row r="448" spans="5:7" x14ac:dyDescent="0.2">
      <c r="E448" s="427"/>
      <c r="F448" s="427"/>
      <c r="G448" s="432"/>
    </row>
    <row r="449" spans="5:7" x14ac:dyDescent="0.2">
      <c r="E449" s="427"/>
      <c r="F449" s="427"/>
      <c r="G449" s="432"/>
    </row>
    <row r="450" spans="5:7" x14ac:dyDescent="0.2">
      <c r="E450" s="427"/>
      <c r="F450" s="427"/>
      <c r="G450" s="432"/>
    </row>
    <row r="451" spans="5:7" x14ac:dyDescent="0.2">
      <c r="E451" s="427"/>
      <c r="F451" s="427"/>
      <c r="G451" s="432"/>
    </row>
    <row r="452" spans="5:7" x14ac:dyDescent="0.2">
      <c r="E452" s="427"/>
      <c r="F452" s="427"/>
      <c r="G452" s="432"/>
    </row>
    <row r="453" spans="5:7" x14ac:dyDescent="0.2">
      <c r="E453" s="427"/>
      <c r="F453" s="427"/>
      <c r="G453" s="432"/>
    </row>
    <row r="454" spans="5:7" x14ac:dyDescent="0.2">
      <c r="E454" s="427"/>
      <c r="F454" s="427"/>
      <c r="G454" s="432"/>
    </row>
    <row r="455" spans="5:7" x14ac:dyDescent="0.2">
      <c r="E455" s="427"/>
      <c r="F455" s="427"/>
      <c r="G455" s="432"/>
    </row>
    <row r="456" spans="5:7" x14ac:dyDescent="0.2">
      <c r="E456" s="427"/>
      <c r="F456" s="427"/>
      <c r="G456" s="432"/>
    </row>
    <row r="457" spans="5:7" x14ac:dyDescent="0.2">
      <c r="E457" s="427"/>
      <c r="F457" s="427"/>
      <c r="G457" s="432"/>
    </row>
    <row r="458" spans="5:7" x14ac:dyDescent="0.2">
      <c r="E458" s="427"/>
      <c r="F458" s="427"/>
      <c r="G458" s="432"/>
    </row>
  </sheetData>
  <mergeCells count="3">
    <mergeCell ref="E4:F4"/>
    <mergeCell ref="J2:P2"/>
    <mergeCell ref="C2:G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43"/>
  <sheetViews>
    <sheetView workbookViewId="0">
      <selection activeCell="T20" sqref="T20"/>
    </sheetView>
  </sheetViews>
  <sheetFormatPr defaultColWidth="8.85546875" defaultRowHeight="12.75" x14ac:dyDescent="0.2"/>
  <cols>
    <col min="3" max="3" width="51.7109375" customWidth="1"/>
  </cols>
  <sheetData>
    <row r="1" spans="3:3" ht="15.75" x14ac:dyDescent="0.2">
      <c r="C1" s="756" t="s">
        <v>870</v>
      </c>
    </row>
    <row r="2" spans="3:3" x14ac:dyDescent="0.2">
      <c r="C2" s="446"/>
    </row>
    <row r="3" spans="3:3" x14ac:dyDescent="0.2">
      <c r="C3" s="448" t="s">
        <v>604</v>
      </c>
    </row>
    <row r="5" spans="3:3" x14ac:dyDescent="0.2">
      <c r="C5" s="448" t="s">
        <v>605</v>
      </c>
    </row>
    <row r="6" spans="3:3" x14ac:dyDescent="0.2">
      <c r="C6" s="448" t="s">
        <v>606</v>
      </c>
    </row>
    <row r="7" spans="3:3" x14ac:dyDescent="0.2">
      <c r="C7" s="448" t="s">
        <v>607</v>
      </c>
    </row>
    <row r="8" spans="3:3" x14ac:dyDescent="0.2">
      <c r="C8" s="448" t="s">
        <v>608</v>
      </c>
    </row>
    <row r="9" spans="3:3" x14ac:dyDescent="0.2">
      <c r="C9" s="448" t="s">
        <v>609</v>
      </c>
    </row>
    <row r="10" spans="3:3" ht="15" x14ac:dyDescent="0.2">
      <c r="C10" s="447"/>
    </row>
    <row r="11" spans="3:3" x14ac:dyDescent="0.2">
      <c r="C11" s="448" t="s">
        <v>610</v>
      </c>
    </row>
    <row r="12" spans="3:3" x14ac:dyDescent="0.2">
      <c r="C12" s="448" t="s">
        <v>611</v>
      </c>
    </row>
    <row r="13" spans="3:3" x14ac:dyDescent="0.2">
      <c r="C13" s="448" t="s">
        <v>612</v>
      </c>
    </row>
    <row r="14" spans="3:3" ht="15" x14ac:dyDescent="0.2">
      <c r="C14" s="447"/>
    </row>
    <row r="15" spans="3:3" x14ac:dyDescent="0.2">
      <c r="C15" s="448" t="s">
        <v>613</v>
      </c>
    </row>
    <row r="16" spans="3:3" ht="15" x14ac:dyDescent="0.2">
      <c r="C16" s="447"/>
    </row>
    <row r="17" spans="3:8" x14ac:dyDescent="0.2">
      <c r="C17" s="448" t="s">
        <v>614</v>
      </c>
    </row>
    <row r="18" spans="3:8" x14ac:dyDescent="0.2">
      <c r="C18" s="446"/>
    </row>
    <row r="19" spans="3:8" x14ac:dyDescent="0.2">
      <c r="C19" s="448" t="s">
        <v>615</v>
      </c>
    </row>
    <row r="20" spans="3:8" ht="15.75" x14ac:dyDescent="0.25">
      <c r="C20" s="447"/>
      <c r="H20" s="757" t="s">
        <v>631</v>
      </c>
    </row>
    <row r="21" spans="3:8" x14ac:dyDescent="0.2">
      <c r="C21" s="448" t="s">
        <v>616</v>
      </c>
      <c r="H21" s="18" t="s">
        <v>871</v>
      </c>
    </row>
    <row r="22" spans="3:8" ht="15" x14ac:dyDescent="0.2">
      <c r="C22" s="447"/>
    </row>
    <row r="23" spans="3:8" x14ac:dyDescent="0.2">
      <c r="C23" s="448" t="s">
        <v>617</v>
      </c>
    </row>
    <row r="24" spans="3:8" ht="15" x14ac:dyDescent="0.2">
      <c r="C24" s="447"/>
    </row>
    <row r="25" spans="3:8" x14ac:dyDescent="0.2">
      <c r="C25" s="448" t="s">
        <v>618</v>
      </c>
    </row>
    <row r="26" spans="3:8" x14ac:dyDescent="0.2">
      <c r="C26" s="448" t="s">
        <v>619</v>
      </c>
    </row>
    <row r="27" spans="3:8" x14ac:dyDescent="0.2">
      <c r="C27" s="448" t="s">
        <v>620</v>
      </c>
    </row>
    <row r="28" spans="3:8" x14ac:dyDescent="0.2">
      <c r="C28" s="448" t="s">
        <v>621</v>
      </c>
    </row>
    <row r="29" spans="3:8" ht="15" x14ac:dyDescent="0.2">
      <c r="C29" s="447"/>
    </row>
    <row r="30" spans="3:8" x14ac:dyDescent="0.2">
      <c r="C30" s="448" t="s">
        <v>622</v>
      </c>
    </row>
    <row r="31" spans="3:8" x14ac:dyDescent="0.2">
      <c r="C31" s="448" t="s">
        <v>623</v>
      </c>
    </row>
    <row r="32" spans="3:8" x14ac:dyDescent="0.2">
      <c r="C32" s="448" t="s">
        <v>624</v>
      </c>
    </row>
    <row r="33" spans="3:3" ht="15" x14ac:dyDescent="0.2">
      <c r="C33" s="447"/>
    </row>
    <row r="34" spans="3:3" x14ac:dyDescent="0.2">
      <c r="C34" s="448" t="s">
        <v>625</v>
      </c>
    </row>
    <row r="35" spans="3:3" ht="15" x14ac:dyDescent="0.2">
      <c r="C35" s="447"/>
    </row>
    <row r="36" spans="3:3" x14ac:dyDescent="0.2">
      <c r="C36" s="448" t="s">
        <v>626</v>
      </c>
    </row>
    <row r="37" spans="3:3" x14ac:dyDescent="0.2">
      <c r="C37" s="448" t="s">
        <v>627</v>
      </c>
    </row>
    <row r="38" spans="3:3" x14ac:dyDescent="0.2">
      <c r="C38" s="448" t="s">
        <v>628</v>
      </c>
    </row>
    <row r="39" spans="3:3" x14ac:dyDescent="0.2">
      <c r="C39" s="448" t="s">
        <v>629</v>
      </c>
    </row>
    <row r="40" spans="3:3" x14ac:dyDescent="0.2">
      <c r="C40" s="448" t="s">
        <v>630</v>
      </c>
    </row>
    <row r="41" spans="3:3" ht="15" x14ac:dyDescent="0.2">
      <c r="C41" s="447"/>
    </row>
    <row r="42" spans="3:3" x14ac:dyDescent="0.2">
      <c r="C42" s="446"/>
    </row>
    <row r="43" spans="3:3" x14ac:dyDescent="0.2">
      <c r="C43" s="446"/>
    </row>
  </sheetData>
  <hyperlinks>
    <hyperlink ref="C3" r:id="rId1" display="http://archive.org/search.php?query=collection%3A%22toronto%22+AND+%28ontario+hydro+yearbook+AND+collection%3Atoronto%29&amp;sort=date"/>
    <hyperlink ref="C5" r:id="rId2" tooltip="ONTARIO HYDRO STATISTICAL YEARBOOK 1971" display="http://archive.org/details/ontariohydrostat1971onta"/>
    <hyperlink ref="C6" r:id="rId3" tooltip="ONTARIO HYDRO STATISTICAL YEARBOOK 1973" display="http://archive.org/details/ontariohydrostat1973onta"/>
    <hyperlink ref="C7" r:id="rId4" tooltip="ONTARIO HYDRO STATISTICAL YEARBOOK 1974" display="http://archive.org/details/ontariohydrostat1974onta"/>
    <hyperlink ref="C8" r:id="rId5" tooltip="ONTARIO HYDRO STATISTICAL YEARBOOK 1975" display="http://archive.org/details/ontariohydrostat1975onta"/>
    <hyperlink ref="C9" r:id="rId6" tooltip="ONTARIO HYDRO STATISTICAL YEARBOOK 1976" display="http://archive.org/details/ontariohydrostat1976onta"/>
    <hyperlink ref="C11" r:id="rId7" tooltip="ONTARIO HYDRO STATISTICAL YEARBOOK 1977" display="http://archive.org/details/ontariohydrostat1977onta"/>
    <hyperlink ref="C12" r:id="rId8" tooltip="ONTARIO HYDRO STATISTICAL YEARBOOK 1978" display="http://archive.org/details/ontariohydrostat1978onta"/>
    <hyperlink ref="C13" r:id="rId9" tooltip="ONTARIO HYDRO STATISTICAL YEARBOOK 1979" display="http://archive.org/details/ontariohydrostat1979onta"/>
    <hyperlink ref="C15" r:id="rId10" tooltip="ONTARIO HYDRO STATISTICAL YEARBOOK 1980" display="http://archive.org/details/ontariohydrostat1980onta"/>
    <hyperlink ref="C17" r:id="rId11" tooltip="ONTARIO HYDRO STATISTICAL YEARBOOK 1981" display="http://archive.org/details/ontariohydrostat1981onta"/>
    <hyperlink ref="C19" r:id="rId12" tooltip="ONTARIO HYDRO STATISTICAL YEARBOOK 1982" display="http://archive.org/details/ontariohydrostat1982onta"/>
    <hyperlink ref="C21" r:id="rId13" tooltip="ONTARIO HYDRO STATISTICAL YEARBOOK 1983" display="http://archive.org/details/ontariohydrostat1983onta"/>
    <hyperlink ref="C23" r:id="rId14" tooltip="ONTARIO HYDRO STATISTICAL YEARBOOK 1984" display="http://archive.org/details/ontariohydrostat1984onta"/>
    <hyperlink ref="C25" r:id="rId15" tooltip="ONTARIO HYDRO STATISTICAL YEARBOOK 1985" display="http://archive.org/details/ontariohydrostat1985onta"/>
    <hyperlink ref="C26" r:id="rId16" tooltip="ONTARIO HYDRO STATISTICAL YEARBOOK 1986" display="http://archive.org/details/ontariohydrostat1986onta"/>
    <hyperlink ref="C27" r:id="rId17" tooltip="ONTARIO HYDRO STATISTICAL YEARBOOK 1987" display="http://archive.org/details/ontariohydrostat1987onta"/>
    <hyperlink ref="C28" r:id="rId18" tooltip="ONTARIO HYDRO STATISTICAL YEARBOOK 1988" display="http://archive.org/details/ontariohydrostat1988onta"/>
    <hyperlink ref="C30" r:id="rId19" tooltip="ONTARIO HYDRO STATISTICAL YEARBOOK 1989" display="http://archive.org/details/ontariohydrostat1989onta"/>
    <hyperlink ref="C31" r:id="rId20" tooltip="ONTARIO HYDRO STATISTICAL YEARBOOK 1990" display="http://archive.org/details/ontariohydrostat1990onta"/>
    <hyperlink ref="C32" r:id="rId21" tooltip="ONTARIO HYDRO STATISTICAL YEARBOOK 1991" display="http://archive.org/details/ontariohydrostat1991onta"/>
    <hyperlink ref="C34" r:id="rId22" tooltip="ONTARIO HYDRO STATISTICAL YEARBOOK 1992" display="http://archive.org/details/ontariohydrostat1992onta"/>
    <hyperlink ref="C36" r:id="rId23" tooltip="ONTARIO HYDRO STATISTICAL YEARBOOK 1993" display="http://archive.org/details/ontariohydrostat1993onta"/>
    <hyperlink ref="C37" r:id="rId24" tooltip="ONTARIO HYDRO STATISTICAL YEARBOOK 1994" display="http://archive.org/details/ontariohydrostat1994onta"/>
    <hyperlink ref="C38" r:id="rId25" tooltip="ONTARIO HYDRO STATISTICAL YEARBOOK 1995" display="http://archive.org/details/ontariohydrostat1995onta"/>
    <hyperlink ref="C39" r:id="rId26" tooltip="ONTARIO HYDRO STATISTICAL YEARBOOK 1996" display="http://archive.org/details/ontariohydrostat1996onta"/>
    <hyperlink ref="C40" r:id="rId27" tooltip="ONTARIO HYDRO STATISTICAL YEARBOOK 1997" display="http://archive.org/details/ontariohydrostat1997onta"/>
  </hyperlinks>
  <pageMargins left="0.7" right="0.7" top="0.75" bottom="0.75" header="0.3" footer="0.3"/>
  <drawing r:id="rId2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
  <sheetViews>
    <sheetView workbookViewId="0">
      <selection activeCell="Q27" sqref="Q27"/>
    </sheetView>
  </sheetViews>
  <sheetFormatPr defaultColWidth="9.140625" defaultRowHeight="15" x14ac:dyDescent="0.25"/>
  <cols>
    <col min="1" max="16384" width="9.140625" style="593"/>
  </cols>
  <sheetData>
    <row r="1" spans="1:39" x14ac:dyDescent="0.25">
      <c r="A1" s="593" t="s">
        <v>766</v>
      </c>
    </row>
    <row r="2" spans="1:39" x14ac:dyDescent="0.25">
      <c r="A2" s="593" t="s">
        <v>767</v>
      </c>
    </row>
    <row r="3" spans="1:39" x14ac:dyDescent="0.25">
      <c r="A3" s="593" t="s">
        <v>768</v>
      </c>
    </row>
    <row r="4" spans="1:39" x14ac:dyDescent="0.25">
      <c r="A4" s="593" t="s">
        <v>769</v>
      </c>
      <c r="B4" s="593" t="s">
        <v>15</v>
      </c>
      <c r="C4" s="593" t="s">
        <v>770</v>
      </c>
      <c r="D4" s="593">
        <v>1981</v>
      </c>
      <c r="E4" s="593">
        <v>1982</v>
      </c>
      <c r="F4" s="593">
        <v>1983</v>
      </c>
      <c r="G4" s="593">
        <v>1984</v>
      </c>
      <c r="H4" s="593">
        <v>1985</v>
      </c>
      <c r="I4" s="593">
        <v>1986</v>
      </c>
      <c r="J4" s="593">
        <v>1987</v>
      </c>
      <c r="K4" s="593">
        <v>1988</v>
      </c>
      <c r="L4" s="593">
        <v>1989</v>
      </c>
      <c r="M4" s="593">
        <v>1990</v>
      </c>
      <c r="N4" s="593">
        <v>1991</v>
      </c>
      <c r="O4" s="593">
        <v>1992</v>
      </c>
      <c r="P4" s="593">
        <v>1993</v>
      </c>
      <c r="Q4" s="593">
        <v>1994</v>
      </c>
      <c r="R4" s="593">
        <v>1995</v>
      </c>
      <c r="S4" s="593">
        <v>1996</v>
      </c>
      <c r="T4" s="593">
        <v>1997</v>
      </c>
      <c r="U4" s="593">
        <v>1998</v>
      </c>
      <c r="V4" s="593">
        <v>1999</v>
      </c>
      <c r="W4" s="593">
        <v>2000</v>
      </c>
      <c r="X4" s="593">
        <v>2001</v>
      </c>
      <c r="Y4" s="593">
        <v>2002</v>
      </c>
      <c r="Z4" s="593">
        <v>2003</v>
      </c>
      <c r="AA4" s="593">
        <v>2004</v>
      </c>
      <c r="AB4" s="593">
        <v>2005</v>
      </c>
      <c r="AC4" s="593">
        <v>2006</v>
      </c>
      <c r="AD4" s="593">
        <v>2007</v>
      </c>
      <c r="AE4" s="593">
        <v>2008</v>
      </c>
      <c r="AF4" s="593">
        <v>2009</v>
      </c>
      <c r="AG4" s="593">
        <v>2010</v>
      </c>
      <c r="AH4" s="593">
        <v>2011</v>
      </c>
      <c r="AI4" s="593">
        <v>2012</v>
      </c>
      <c r="AJ4" s="593">
        <v>2013</v>
      </c>
      <c r="AK4" s="593">
        <v>2014</v>
      </c>
      <c r="AL4" s="593">
        <v>2015</v>
      </c>
      <c r="AM4" s="593">
        <v>2016</v>
      </c>
    </row>
    <row r="5" spans="1:39" x14ac:dyDescent="0.25">
      <c r="A5" s="593" t="s">
        <v>111</v>
      </c>
      <c r="B5" s="593" t="s">
        <v>771</v>
      </c>
      <c r="C5" s="593" t="s">
        <v>772</v>
      </c>
      <c r="D5" s="593">
        <v>47.5</v>
      </c>
      <c r="E5" s="593">
        <v>52</v>
      </c>
      <c r="F5" s="593">
        <v>54.9</v>
      </c>
      <c r="G5" s="593">
        <v>57.2</v>
      </c>
      <c r="H5" s="593">
        <v>59.3</v>
      </c>
      <c r="I5" s="593">
        <v>61.6</v>
      </c>
      <c r="J5" s="593">
        <v>64.2</v>
      </c>
      <c r="K5" s="593">
        <v>66.599999999999994</v>
      </c>
      <c r="L5" s="593">
        <v>69.599999999999994</v>
      </c>
      <c r="M5" s="593">
        <v>72.3</v>
      </c>
      <c r="N5" s="593">
        <v>74.7</v>
      </c>
      <c r="O5" s="593">
        <v>76.2</v>
      </c>
      <c r="P5" s="593">
        <v>77.599999999999994</v>
      </c>
      <c r="Q5" s="593">
        <v>78.900000000000006</v>
      </c>
      <c r="R5" s="593">
        <v>79.8</v>
      </c>
      <c r="S5" s="593">
        <v>80.8</v>
      </c>
      <c r="T5" s="593">
        <v>82</v>
      </c>
      <c r="U5" s="593">
        <v>83.2</v>
      </c>
      <c r="V5" s="593">
        <v>84.3</v>
      </c>
      <c r="W5" s="593">
        <v>86.5</v>
      </c>
      <c r="X5" s="593">
        <v>88.2</v>
      </c>
      <c r="Y5" s="593">
        <v>90.3</v>
      </c>
      <c r="Z5" s="593">
        <v>91.8</v>
      </c>
      <c r="AA5" s="593">
        <v>93.4</v>
      </c>
      <c r="AB5" s="593">
        <v>95.4</v>
      </c>
      <c r="AC5" s="593">
        <v>97.6</v>
      </c>
      <c r="AD5" s="593">
        <v>100</v>
      </c>
      <c r="AE5" s="593">
        <v>102.6</v>
      </c>
      <c r="AF5" s="593">
        <v>103.7</v>
      </c>
      <c r="AG5" s="593">
        <v>104.8</v>
      </c>
      <c r="AH5" s="593">
        <v>107.3</v>
      </c>
      <c r="AI5" s="593">
        <v>109.1</v>
      </c>
      <c r="AJ5" s="593">
        <v>111</v>
      </c>
      <c r="AK5" s="593">
        <v>113.4</v>
      </c>
      <c r="AL5" s="593">
        <v>115.2</v>
      </c>
    </row>
    <row r="6" spans="1:39" x14ac:dyDescent="0.25">
      <c r="A6" s="593" t="s">
        <v>299</v>
      </c>
    </row>
    <row r="7" spans="1:39" x14ac:dyDescent="0.25">
      <c r="A7" s="593" t="s">
        <v>773</v>
      </c>
    </row>
    <row r="8" spans="1:39" x14ac:dyDescent="0.25">
      <c r="A8" s="593" t="s">
        <v>774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7"/>
  <sheetViews>
    <sheetView workbookViewId="0">
      <selection activeCell="G32" sqref="G32"/>
    </sheetView>
  </sheetViews>
  <sheetFormatPr defaultColWidth="20.7109375" defaultRowHeight="12.75" x14ac:dyDescent="0.2"/>
  <cols>
    <col min="1" max="1" width="20.7109375" style="518" customWidth="1"/>
    <col min="2" max="16384" width="20.7109375" style="518"/>
  </cols>
  <sheetData>
    <row r="1" spans="1:7" x14ac:dyDescent="0.2">
      <c r="A1" s="518" t="s">
        <v>735</v>
      </c>
    </row>
    <row r="2" spans="1:7" x14ac:dyDescent="0.2">
      <c r="A2" s="518" t="s">
        <v>736</v>
      </c>
    </row>
    <row r="3" spans="1:7" x14ac:dyDescent="0.2">
      <c r="A3" s="518" t="s">
        <v>737</v>
      </c>
    </row>
    <row r="4" spans="1:7" x14ac:dyDescent="0.2">
      <c r="A4" s="518" t="s">
        <v>738</v>
      </c>
    </row>
    <row r="5" spans="1:7" x14ac:dyDescent="0.2">
      <c r="A5" s="518" t="s">
        <v>739</v>
      </c>
    </row>
    <row r="6" spans="1:7" x14ac:dyDescent="0.2">
      <c r="A6" s="518" t="s">
        <v>740</v>
      </c>
    </row>
    <row r="8" spans="1:7" x14ac:dyDescent="0.2">
      <c r="A8" s="518" t="s">
        <v>741</v>
      </c>
      <c r="B8" s="518" t="s">
        <v>742</v>
      </c>
    </row>
    <row r="10" spans="1:7" x14ac:dyDescent="0.2">
      <c r="A10" s="518" t="s">
        <v>743</v>
      </c>
    </row>
    <row r="11" spans="1:7" x14ac:dyDescent="0.2">
      <c r="A11" s="518" t="s">
        <v>744</v>
      </c>
      <c r="B11" s="518" t="s">
        <v>741</v>
      </c>
    </row>
    <row r="12" spans="1:7" x14ac:dyDescent="0.2">
      <c r="A12" s="573">
        <v>22282</v>
      </c>
      <c r="B12" s="574">
        <v>12.359466805045599</v>
      </c>
    </row>
    <row r="13" spans="1:7" x14ac:dyDescent="0.2">
      <c r="A13" s="573">
        <v>22372</v>
      </c>
      <c r="B13" s="574">
        <v>12.3404442953581</v>
      </c>
    </row>
    <row r="14" spans="1:7" x14ac:dyDescent="0.2">
      <c r="A14" s="573">
        <v>22463</v>
      </c>
      <c r="B14" s="574">
        <v>12.378384877738601</v>
      </c>
    </row>
    <row r="15" spans="1:7" x14ac:dyDescent="0.2">
      <c r="A15" s="573">
        <v>22555</v>
      </c>
      <c r="B15" s="574">
        <v>12.4454652873368</v>
      </c>
      <c r="C15" s="575">
        <f>AVERAGE(B12:B15)</f>
        <v>12.380940316369776</v>
      </c>
      <c r="D15" s="518">
        <v>1961</v>
      </c>
      <c r="F15" s="518">
        <v>12.380940316369776</v>
      </c>
      <c r="G15" s="518">
        <v>1961</v>
      </c>
    </row>
    <row r="16" spans="1:7" x14ac:dyDescent="0.2">
      <c r="A16" s="573">
        <v>22647</v>
      </c>
      <c r="B16" s="574">
        <v>12.4660707382527</v>
      </c>
      <c r="F16" s="518">
        <v>12.552752444813651</v>
      </c>
      <c r="G16" s="518">
        <v>1962</v>
      </c>
    </row>
    <row r="17" spans="1:7" x14ac:dyDescent="0.2">
      <c r="A17" s="573">
        <v>22737</v>
      </c>
      <c r="B17" s="574">
        <v>12.513490682520599</v>
      </c>
      <c r="F17" s="518">
        <v>12.798640104548426</v>
      </c>
      <c r="G17" s="518">
        <v>1963</v>
      </c>
    </row>
    <row r="18" spans="1:7" x14ac:dyDescent="0.2">
      <c r="A18" s="573">
        <v>22828</v>
      </c>
      <c r="B18" s="574">
        <v>12.5979753100422</v>
      </c>
      <c r="F18" s="518">
        <v>13.171266020397299</v>
      </c>
      <c r="G18" s="518">
        <v>1964</v>
      </c>
    </row>
    <row r="19" spans="1:7" x14ac:dyDescent="0.2">
      <c r="A19" s="573">
        <v>22920</v>
      </c>
      <c r="B19" s="574">
        <v>12.6334730484391</v>
      </c>
      <c r="C19" s="575">
        <f>AVERAGE(B16:B19)</f>
        <v>12.552752444813651</v>
      </c>
      <c r="D19" s="518">
        <f>D15+1</f>
        <v>1962</v>
      </c>
      <c r="F19" s="518">
        <v>13.648977595028949</v>
      </c>
      <c r="G19" s="518">
        <v>1965</v>
      </c>
    </row>
    <row r="20" spans="1:7" x14ac:dyDescent="0.2">
      <c r="A20" s="573">
        <v>23012</v>
      </c>
      <c r="B20" s="574">
        <v>12.6559238279246</v>
      </c>
      <c r="F20" s="518">
        <v>14.321579735050173</v>
      </c>
      <c r="G20" s="518">
        <v>1966</v>
      </c>
    </row>
    <row r="21" spans="1:7" x14ac:dyDescent="0.2">
      <c r="A21" s="573">
        <v>23102</v>
      </c>
      <c r="B21" s="574">
        <v>12.729093161386899</v>
      </c>
      <c r="F21" s="518">
        <v>14.963958936933276</v>
      </c>
      <c r="G21" s="518">
        <v>1967</v>
      </c>
    </row>
    <row r="22" spans="1:7" x14ac:dyDescent="0.2">
      <c r="A22" s="573">
        <v>23193</v>
      </c>
      <c r="B22" s="574">
        <v>12.8492070829454</v>
      </c>
      <c r="F22" s="518">
        <v>15.583577950958549</v>
      </c>
      <c r="G22" s="518">
        <v>1968</v>
      </c>
    </row>
    <row r="23" spans="1:7" x14ac:dyDescent="0.2">
      <c r="A23" s="573">
        <v>23285</v>
      </c>
      <c r="B23" s="574">
        <v>12.960336345936801</v>
      </c>
      <c r="C23" s="575">
        <f>AVERAGE(B20:B23)</f>
        <v>12.798640104548426</v>
      </c>
      <c r="D23" s="518">
        <f>D19+1</f>
        <v>1963</v>
      </c>
      <c r="F23" s="518">
        <v>16.336807160758553</v>
      </c>
      <c r="G23" s="518">
        <v>1969</v>
      </c>
    </row>
    <row r="24" spans="1:7" x14ac:dyDescent="0.2">
      <c r="A24" s="573">
        <v>23377</v>
      </c>
      <c r="B24" s="574">
        <v>12.951363831964199</v>
      </c>
      <c r="F24" s="518">
        <v>17.059743783688674</v>
      </c>
      <c r="G24" s="518">
        <v>1970</v>
      </c>
    </row>
    <row r="25" spans="1:7" x14ac:dyDescent="0.2">
      <c r="A25" s="573">
        <v>23468</v>
      </c>
      <c r="B25" s="574">
        <v>13.1226383547754</v>
      </c>
      <c r="F25" s="518">
        <v>17.879893647016953</v>
      </c>
      <c r="G25" s="518">
        <v>1971</v>
      </c>
    </row>
    <row r="26" spans="1:7" x14ac:dyDescent="0.2">
      <c r="A26" s="573">
        <v>23559</v>
      </c>
      <c r="B26" s="574">
        <v>13.256648925517901</v>
      </c>
      <c r="F26" s="518">
        <v>18.934577869143325</v>
      </c>
      <c r="G26" s="518">
        <v>1972</v>
      </c>
    </row>
    <row r="27" spans="1:7" x14ac:dyDescent="0.2">
      <c r="A27" s="573">
        <v>23651</v>
      </c>
      <c r="B27" s="574">
        <v>13.354412969331699</v>
      </c>
      <c r="C27" s="575">
        <f>AVERAGE(B24:B27)</f>
        <v>13.171266020397299</v>
      </c>
      <c r="D27" s="518">
        <f>D23+1</f>
        <v>1964</v>
      </c>
      <c r="F27" s="518">
        <v>20.765673771835601</v>
      </c>
      <c r="G27" s="518">
        <v>1973</v>
      </c>
    </row>
    <row r="28" spans="1:7" x14ac:dyDescent="0.2">
      <c r="A28" s="573">
        <v>23743</v>
      </c>
      <c r="B28" s="574">
        <v>13.405839454208399</v>
      </c>
      <c r="F28" s="518">
        <v>23.928685659385</v>
      </c>
      <c r="G28" s="518">
        <v>1974</v>
      </c>
    </row>
    <row r="29" spans="1:7" x14ac:dyDescent="0.2">
      <c r="A29" s="573">
        <v>23833</v>
      </c>
      <c r="B29" s="574">
        <v>13.598281915398299</v>
      </c>
      <c r="F29" s="518">
        <v>26.482882406313053</v>
      </c>
      <c r="G29" s="518">
        <v>1975</v>
      </c>
    </row>
    <row r="30" spans="1:7" x14ac:dyDescent="0.2">
      <c r="A30" s="573">
        <v>23924</v>
      </c>
      <c r="B30" s="574">
        <v>13.7268757777089</v>
      </c>
      <c r="F30" s="518">
        <v>29.002184333819503</v>
      </c>
      <c r="G30" s="518">
        <v>1976</v>
      </c>
    </row>
    <row r="31" spans="1:7" x14ac:dyDescent="0.2">
      <c r="A31" s="573">
        <v>24016</v>
      </c>
      <c r="B31" s="574">
        <v>13.8649132328002</v>
      </c>
      <c r="C31" s="575">
        <f>AVERAGE(B28:B31)</f>
        <v>13.648977595028949</v>
      </c>
      <c r="D31" s="518">
        <f>D27+1</f>
        <v>1965</v>
      </c>
      <c r="F31" s="518">
        <v>30.974664648672299</v>
      </c>
      <c r="G31" s="518">
        <v>1977</v>
      </c>
    </row>
    <row r="32" spans="1:7" x14ac:dyDescent="0.2">
      <c r="A32" s="573">
        <v>24108</v>
      </c>
      <c r="B32" s="574">
        <v>14.061974549912099</v>
      </c>
      <c r="F32" s="518">
        <v>33.017792224904397</v>
      </c>
      <c r="G32" s="518">
        <v>1978</v>
      </c>
    </row>
    <row r="33" spans="1:7" x14ac:dyDescent="0.2">
      <c r="A33" s="573">
        <v>24198</v>
      </c>
      <c r="B33" s="574">
        <v>14.2468435270822</v>
      </c>
      <c r="F33" s="518">
        <v>36.312197431701271</v>
      </c>
      <c r="G33" s="518">
        <v>1979</v>
      </c>
    </row>
    <row r="34" spans="1:7" x14ac:dyDescent="0.2">
      <c r="A34" s="573">
        <v>24289</v>
      </c>
      <c r="B34" s="574">
        <v>14.444172250024</v>
      </c>
      <c r="F34" s="518">
        <v>39.976923708578397</v>
      </c>
      <c r="G34" s="518">
        <v>1980</v>
      </c>
    </row>
    <row r="35" spans="1:7" x14ac:dyDescent="0.2">
      <c r="A35" s="573">
        <v>24381</v>
      </c>
      <c r="B35" s="574">
        <v>14.5333286131824</v>
      </c>
      <c r="C35" s="575">
        <f>AVERAGE(B32:B35)</f>
        <v>14.321579735050173</v>
      </c>
      <c r="D35" s="518">
        <f>D31+1</f>
        <v>1966</v>
      </c>
      <c r="F35" s="518">
        <v>44.290632207729196</v>
      </c>
      <c r="G35" s="518">
        <v>1981</v>
      </c>
    </row>
    <row r="36" spans="1:7" x14ac:dyDescent="0.2">
      <c r="A36" s="573">
        <v>24473</v>
      </c>
      <c r="B36" s="574">
        <v>14.755491907101399</v>
      </c>
      <c r="F36" s="518">
        <v>48.188975803176127</v>
      </c>
      <c r="G36" s="518">
        <v>1982</v>
      </c>
    </row>
    <row r="37" spans="1:7" x14ac:dyDescent="0.2">
      <c r="A37" s="573">
        <v>24563</v>
      </c>
      <c r="B37" s="574">
        <v>14.913893350315</v>
      </c>
      <c r="F37" s="518">
        <v>50.934050952136154</v>
      </c>
      <c r="G37" s="518">
        <v>1983</v>
      </c>
    </row>
    <row r="38" spans="1:7" x14ac:dyDescent="0.2">
      <c r="A38" s="573">
        <v>24654</v>
      </c>
      <c r="B38" s="574">
        <v>14.988115216831501</v>
      </c>
      <c r="F38" s="518">
        <v>52.7286765665133</v>
      </c>
      <c r="G38" s="518">
        <v>1984</v>
      </c>
    </row>
    <row r="39" spans="1:7" x14ac:dyDescent="0.2">
      <c r="A39" s="573">
        <v>24746</v>
      </c>
      <c r="B39" s="574">
        <v>15.198335273485201</v>
      </c>
      <c r="C39" s="575">
        <f>AVERAGE(B36:B39)</f>
        <v>14.963958936933276</v>
      </c>
      <c r="D39" s="518">
        <f>D35+1</f>
        <v>1967</v>
      </c>
      <c r="F39" s="518">
        <v>54.470361564694173</v>
      </c>
      <c r="G39" s="518">
        <v>1985</v>
      </c>
    </row>
    <row r="40" spans="1:7" x14ac:dyDescent="0.2">
      <c r="A40" s="573">
        <v>24838</v>
      </c>
      <c r="B40" s="574">
        <v>15.433945224731</v>
      </c>
      <c r="F40" s="518">
        <v>56.138658861413198</v>
      </c>
      <c r="G40" s="518">
        <v>1986</v>
      </c>
    </row>
    <row r="41" spans="1:7" x14ac:dyDescent="0.2">
      <c r="A41" s="573">
        <v>24929</v>
      </c>
      <c r="B41" s="574">
        <v>15.4899200605525</v>
      </c>
      <c r="F41" s="518">
        <v>58.794828682408955</v>
      </c>
      <c r="G41" s="518">
        <v>1987</v>
      </c>
    </row>
    <row r="42" spans="1:7" x14ac:dyDescent="0.2">
      <c r="A42" s="573">
        <v>25020</v>
      </c>
      <c r="B42" s="574">
        <v>15.6161027741247</v>
      </c>
      <c r="F42" s="518">
        <v>61.458989940411797</v>
      </c>
      <c r="G42" s="518">
        <v>1988</v>
      </c>
    </row>
    <row r="43" spans="1:7" x14ac:dyDescent="0.2">
      <c r="A43" s="573">
        <v>25112</v>
      </c>
      <c r="B43" s="574">
        <v>15.794343744426</v>
      </c>
      <c r="C43" s="575">
        <f>AVERAGE(B40:B43)</f>
        <v>15.583577950958549</v>
      </c>
      <c r="D43" s="518">
        <f>D39+1</f>
        <v>1968</v>
      </c>
      <c r="F43" s="518">
        <v>64.334648963712795</v>
      </c>
      <c r="G43" s="518">
        <v>1989</v>
      </c>
    </row>
    <row r="44" spans="1:7" x14ac:dyDescent="0.2">
      <c r="A44" s="573">
        <v>25204</v>
      </c>
      <c r="B44" s="574">
        <v>16.041989730203401</v>
      </c>
      <c r="F44" s="518">
        <v>66.513351338987377</v>
      </c>
      <c r="G44" s="518">
        <v>1990</v>
      </c>
    </row>
    <row r="45" spans="1:7" x14ac:dyDescent="0.2">
      <c r="A45" s="573">
        <v>25294</v>
      </c>
      <c r="B45" s="574">
        <v>16.286926904071301</v>
      </c>
      <c r="F45" s="518">
        <v>68.550059634038206</v>
      </c>
      <c r="G45" s="518">
        <v>1991</v>
      </c>
    </row>
    <row r="46" spans="1:7" x14ac:dyDescent="0.2">
      <c r="A46" s="573">
        <v>25385</v>
      </c>
      <c r="B46" s="574">
        <v>16.4230656351031</v>
      </c>
      <c r="F46" s="518">
        <v>69.571385711348654</v>
      </c>
      <c r="G46" s="518">
        <v>1992</v>
      </c>
    </row>
    <row r="47" spans="1:7" x14ac:dyDescent="0.2">
      <c r="A47" s="573">
        <v>25477</v>
      </c>
      <c r="B47" s="574">
        <v>16.595246373656401</v>
      </c>
      <c r="C47" s="575">
        <f>AVERAGE(B44:B47)</f>
        <v>16.336807160758553</v>
      </c>
      <c r="D47" s="518">
        <f>D43+1</f>
        <v>1969</v>
      </c>
      <c r="F47" s="518">
        <v>70.491265293404126</v>
      </c>
      <c r="G47" s="518">
        <v>1993</v>
      </c>
    </row>
    <row r="48" spans="1:7" x14ac:dyDescent="0.2">
      <c r="A48" s="573">
        <v>25569</v>
      </c>
      <c r="B48" s="574">
        <v>16.850638035183</v>
      </c>
      <c r="F48" s="518">
        <v>71.507638121410693</v>
      </c>
      <c r="G48" s="518">
        <v>1994</v>
      </c>
    </row>
    <row r="49" spans="1:7" x14ac:dyDescent="0.2">
      <c r="A49" s="573">
        <v>25659</v>
      </c>
      <c r="B49" s="574">
        <v>16.9668730328072</v>
      </c>
      <c r="F49" s="518">
        <v>73.112973503754475</v>
      </c>
      <c r="G49" s="518">
        <v>1995</v>
      </c>
    </row>
    <row r="50" spans="1:7" x14ac:dyDescent="0.2">
      <c r="A50" s="573">
        <v>25750</v>
      </c>
      <c r="B50" s="574">
        <v>17.160031137234899</v>
      </c>
      <c r="F50" s="518">
        <v>74.393766820661682</v>
      </c>
      <c r="G50" s="518">
        <v>1996</v>
      </c>
    </row>
    <row r="51" spans="1:7" x14ac:dyDescent="0.2">
      <c r="A51" s="573">
        <v>25842</v>
      </c>
      <c r="B51" s="574">
        <v>17.261432929529601</v>
      </c>
      <c r="C51" s="575">
        <f>AVERAGE(B48:B51)</f>
        <v>17.059743783688674</v>
      </c>
      <c r="D51" s="518">
        <f>D47+1</f>
        <v>1970</v>
      </c>
      <c r="F51" s="518">
        <v>75.24570785939413</v>
      </c>
      <c r="G51" s="518">
        <v>1997</v>
      </c>
    </row>
    <row r="52" spans="1:7" x14ac:dyDescent="0.2">
      <c r="A52" s="573">
        <v>25934</v>
      </c>
      <c r="B52" s="574">
        <v>17.618891654360102</v>
      </c>
      <c r="F52" s="518">
        <v>75.092063431515953</v>
      </c>
      <c r="G52" s="518">
        <v>1998</v>
      </c>
    </row>
    <row r="53" spans="1:7" x14ac:dyDescent="0.2">
      <c r="A53" s="573">
        <v>26024</v>
      </c>
      <c r="B53" s="574">
        <v>17.817014966990602</v>
      </c>
      <c r="F53" s="518">
        <v>76.476875763861102</v>
      </c>
      <c r="G53" s="518">
        <v>1999</v>
      </c>
    </row>
    <row r="54" spans="1:7" x14ac:dyDescent="0.2">
      <c r="A54" s="573">
        <v>26115</v>
      </c>
      <c r="B54" s="574">
        <v>17.911477148353601</v>
      </c>
      <c r="F54" s="518">
        <v>79.746327617714172</v>
      </c>
      <c r="G54" s="518">
        <v>2000</v>
      </c>
    </row>
    <row r="55" spans="1:7" x14ac:dyDescent="0.2">
      <c r="A55" s="573">
        <v>26207</v>
      </c>
      <c r="B55" s="574">
        <v>18.1721908183635</v>
      </c>
      <c r="C55" s="575">
        <f>AVERAGE(B52:B55)</f>
        <v>17.879893647016953</v>
      </c>
      <c r="D55" s="518">
        <f>D51+1</f>
        <v>1971</v>
      </c>
      <c r="F55" s="518">
        <v>81.052460693339754</v>
      </c>
      <c r="G55" s="518">
        <v>2001</v>
      </c>
    </row>
    <row r="56" spans="1:7" x14ac:dyDescent="0.2">
      <c r="A56" s="573">
        <v>26299</v>
      </c>
      <c r="B56" s="574">
        <v>18.557351620649499</v>
      </c>
      <c r="F56" s="518">
        <v>82.03705715080315</v>
      </c>
      <c r="G56" s="518">
        <v>2002</v>
      </c>
    </row>
    <row r="57" spans="1:7" x14ac:dyDescent="0.2">
      <c r="A57" s="573">
        <v>26390</v>
      </c>
      <c r="B57" s="574">
        <v>18.733760888855901</v>
      </c>
      <c r="F57" s="518">
        <v>84.779737629225423</v>
      </c>
      <c r="G57" s="518">
        <v>2003</v>
      </c>
    </row>
    <row r="58" spans="1:7" x14ac:dyDescent="0.2">
      <c r="A58" s="573">
        <v>26481</v>
      </c>
      <c r="B58" s="574">
        <v>19.0534848088618</v>
      </c>
      <c r="F58" s="518">
        <v>87.553283149350207</v>
      </c>
      <c r="G58" s="518">
        <v>2004</v>
      </c>
    </row>
    <row r="59" spans="1:7" x14ac:dyDescent="0.2">
      <c r="A59" s="573">
        <v>26573</v>
      </c>
      <c r="B59" s="574">
        <v>19.393714158206102</v>
      </c>
      <c r="C59" s="575">
        <f>AVERAGE(B56:B59)</f>
        <v>18.934577869143325</v>
      </c>
      <c r="D59" s="518">
        <f>D55+1</f>
        <v>1972</v>
      </c>
      <c r="F59" s="518">
        <v>90.358612425189136</v>
      </c>
      <c r="G59" s="518">
        <v>2005</v>
      </c>
    </row>
    <row r="60" spans="1:7" x14ac:dyDescent="0.2">
      <c r="A60" s="573">
        <v>26665</v>
      </c>
      <c r="B60" s="574">
        <v>19.779553012637798</v>
      </c>
      <c r="F60" s="518">
        <v>92.819026773990061</v>
      </c>
      <c r="G60" s="518">
        <v>2006</v>
      </c>
    </row>
    <row r="61" spans="1:7" x14ac:dyDescent="0.2">
      <c r="A61" s="573">
        <v>26755</v>
      </c>
      <c r="B61" s="574">
        <v>20.409277778240298</v>
      </c>
      <c r="F61" s="518">
        <v>95.821834785348159</v>
      </c>
      <c r="G61" s="518">
        <v>2007</v>
      </c>
    </row>
    <row r="62" spans="1:7" x14ac:dyDescent="0.2">
      <c r="A62" s="573">
        <v>26846</v>
      </c>
      <c r="B62" s="574">
        <v>21.0292623492047</v>
      </c>
      <c r="F62" s="518">
        <v>99.550688301948966</v>
      </c>
      <c r="G62" s="518">
        <v>2008</v>
      </c>
    </row>
    <row r="63" spans="1:7" x14ac:dyDescent="0.2">
      <c r="A63" s="573">
        <v>26938</v>
      </c>
      <c r="B63" s="574">
        <v>21.844601947259601</v>
      </c>
      <c r="C63" s="575">
        <f>AVERAGE(B60:B63)</f>
        <v>20.765673771835601</v>
      </c>
      <c r="D63" s="518">
        <f>D59+1</f>
        <v>1973</v>
      </c>
      <c r="F63" s="518">
        <v>97.416780048026226</v>
      </c>
      <c r="G63" s="518">
        <v>2009</v>
      </c>
    </row>
    <row r="64" spans="1:7" x14ac:dyDescent="0.2">
      <c r="A64" s="573">
        <v>27030</v>
      </c>
      <c r="B64" s="574">
        <v>22.717705920273598</v>
      </c>
      <c r="F64" s="518">
        <v>99.996775298285584</v>
      </c>
      <c r="G64" s="518">
        <v>2010</v>
      </c>
    </row>
    <row r="65" spans="1:7" x14ac:dyDescent="0.2">
      <c r="A65" s="573">
        <v>27120</v>
      </c>
      <c r="B65" s="574">
        <v>23.4812453130615</v>
      </c>
      <c r="F65" s="518">
        <v>103.38453095428075</v>
      </c>
      <c r="G65" s="518">
        <v>2011</v>
      </c>
    </row>
    <row r="66" spans="1:7" x14ac:dyDescent="0.2">
      <c r="A66" s="573">
        <v>27211</v>
      </c>
      <c r="B66" s="574">
        <v>24.479266442831399</v>
      </c>
      <c r="F66" s="518">
        <v>104.9467473042005</v>
      </c>
      <c r="G66" s="518">
        <v>2012</v>
      </c>
    </row>
    <row r="67" spans="1:7" x14ac:dyDescent="0.2">
      <c r="A67" s="573">
        <v>27303</v>
      </c>
      <c r="B67" s="574">
        <v>25.036524961373502</v>
      </c>
      <c r="C67" s="575">
        <f>AVERAGE(B64:B67)</f>
        <v>23.928685659385</v>
      </c>
      <c r="D67" s="518">
        <f>D63+1</f>
        <v>1974</v>
      </c>
      <c r="F67" s="518">
        <v>106.39776028028824</v>
      </c>
      <c r="G67" s="518">
        <v>2013</v>
      </c>
    </row>
    <row r="68" spans="1:7" x14ac:dyDescent="0.2">
      <c r="A68" s="573">
        <v>27395</v>
      </c>
      <c r="B68" s="574">
        <v>25.482260693182599</v>
      </c>
      <c r="F68" s="518">
        <v>108.29162587673099</v>
      </c>
      <c r="G68" s="518">
        <v>2014</v>
      </c>
    </row>
    <row r="69" spans="1:7" x14ac:dyDescent="0.2">
      <c r="A69" s="573">
        <v>27485</v>
      </c>
      <c r="B69" s="574">
        <v>26.087643106951901</v>
      </c>
    </row>
    <row r="70" spans="1:7" x14ac:dyDescent="0.2">
      <c r="A70" s="573">
        <v>27576</v>
      </c>
      <c r="B70" s="574">
        <v>26.867090004276101</v>
      </c>
    </row>
    <row r="71" spans="1:7" x14ac:dyDescent="0.2">
      <c r="A71" s="573">
        <v>27668</v>
      </c>
      <c r="B71" s="574">
        <v>27.494535820841602</v>
      </c>
      <c r="C71" s="575">
        <f>AVERAGE(B68:B71)</f>
        <v>26.482882406313053</v>
      </c>
      <c r="D71" s="518">
        <f>D67+1</f>
        <v>1975</v>
      </c>
    </row>
    <row r="72" spans="1:7" x14ac:dyDescent="0.2">
      <c r="A72" s="573">
        <v>27760</v>
      </c>
      <c r="B72" s="574">
        <v>28.1400592107628</v>
      </c>
    </row>
    <row r="73" spans="1:7" x14ac:dyDescent="0.2">
      <c r="A73" s="573">
        <v>27851</v>
      </c>
      <c r="B73" s="574">
        <v>28.9715804378298</v>
      </c>
    </row>
    <row r="74" spans="1:7" x14ac:dyDescent="0.2">
      <c r="A74" s="573">
        <v>27942</v>
      </c>
      <c r="B74" s="574">
        <v>29.158109624004801</v>
      </c>
    </row>
    <row r="75" spans="1:7" x14ac:dyDescent="0.2">
      <c r="A75" s="573">
        <v>28034</v>
      </c>
      <c r="B75" s="574">
        <v>29.738988062680601</v>
      </c>
      <c r="C75" s="575">
        <f>AVERAGE(B72:B75)</f>
        <v>29.002184333819503</v>
      </c>
      <c r="D75" s="518">
        <f>D71+1</f>
        <v>1976</v>
      </c>
    </row>
    <row r="76" spans="1:7" x14ac:dyDescent="0.2">
      <c r="A76" s="573">
        <v>28126</v>
      </c>
      <c r="B76" s="574">
        <v>30.251412591770201</v>
      </c>
    </row>
    <row r="77" spans="1:7" x14ac:dyDescent="0.2">
      <c r="A77" s="573">
        <v>28216</v>
      </c>
      <c r="B77" s="574">
        <v>30.737515327383999</v>
      </c>
    </row>
    <row r="78" spans="1:7" x14ac:dyDescent="0.2">
      <c r="A78" s="573">
        <v>28307</v>
      </c>
      <c r="B78" s="574">
        <v>31.2783844392067</v>
      </c>
    </row>
    <row r="79" spans="1:7" x14ac:dyDescent="0.2">
      <c r="A79" s="573">
        <v>28399</v>
      </c>
      <c r="B79" s="574">
        <v>31.631346236328302</v>
      </c>
      <c r="C79" s="575">
        <f>AVERAGE(B76:B79)</f>
        <v>30.974664648672299</v>
      </c>
      <c r="D79" s="518">
        <f>D75+1</f>
        <v>1977</v>
      </c>
    </row>
    <row r="80" spans="1:7" x14ac:dyDescent="0.2">
      <c r="A80" s="573">
        <v>28491</v>
      </c>
      <c r="B80" s="574">
        <v>32.0141537198637</v>
      </c>
    </row>
    <row r="81" spans="1:4" x14ac:dyDescent="0.2">
      <c r="A81" s="573">
        <v>28581</v>
      </c>
      <c r="B81" s="574">
        <v>32.715709397394598</v>
      </c>
    </row>
    <row r="82" spans="1:4" x14ac:dyDescent="0.2">
      <c r="A82" s="573">
        <v>28672</v>
      </c>
      <c r="B82" s="574">
        <v>33.3027644846429</v>
      </c>
    </row>
    <row r="83" spans="1:4" x14ac:dyDescent="0.2">
      <c r="A83" s="573">
        <v>28764</v>
      </c>
      <c r="B83" s="574">
        <v>34.038541297716399</v>
      </c>
      <c r="C83" s="575">
        <f>AVERAGE(B80:B83)</f>
        <v>33.017792224904397</v>
      </c>
      <c r="D83" s="518">
        <f>D79+1</f>
        <v>1978</v>
      </c>
    </row>
    <row r="84" spans="1:4" x14ac:dyDescent="0.2">
      <c r="A84" s="573">
        <v>28856</v>
      </c>
      <c r="B84" s="574">
        <v>34.794867757675497</v>
      </c>
    </row>
    <row r="85" spans="1:4" x14ac:dyDescent="0.2">
      <c r="A85" s="573">
        <v>28946</v>
      </c>
      <c r="B85" s="574">
        <v>35.938674969494201</v>
      </c>
    </row>
    <row r="86" spans="1:4" x14ac:dyDescent="0.2">
      <c r="A86" s="573">
        <v>29037</v>
      </c>
      <c r="B86" s="574">
        <v>36.813117402833797</v>
      </c>
    </row>
    <row r="87" spans="1:4" x14ac:dyDescent="0.2">
      <c r="A87" s="573">
        <v>29129</v>
      </c>
      <c r="B87" s="574">
        <v>37.702129596801598</v>
      </c>
      <c r="C87" s="575">
        <f>AVERAGE(B84:B87)</f>
        <v>36.312197431701271</v>
      </c>
      <c r="D87" s="518">
        <f>D83+1</f>
        <v>1979</v>
      </c>
    </row>
    <row r="88" spans="1:4" x14ac:dyDescent="0.2">
      <c r="A88" s="573">
        <v>29221</v>
      </c>
      <c r="B88" s="574">
        <v>38.442703224791501</v>
      </c>
    </row>
    <row r="89" spans="1:4" x14ac:dyDescent="0.2">
      <c r="A89" s="573">
        <v>29312</v>
      </c>
      <c r="B89" s="574">
        <v>39.380857288055701</v>
      </c>
    </row>
    <row r="90" spans="1:4" x14ac:dyDescent="0.2">
      <c r="A90" s="573">
        <v>29403</v>
      </c>
      <c r="B90" s="574">
        <v>40.388521077754604</v>
      </c>
    </row>
    <row r="91" spans="1:4" x14ac:dyDescent="0.2">
      <c r="A91" s="573">
        <v>29495</v>
      </c>
      <c r="B91" s="574">
        <v>41.695613243711797</v>
      </c>
      <c r="C91" s="575">
        <f>AVERAGE(B88:B91)</f>
        <v>39.976923708578397</v>
      </c>
      <c r="D91" s="518">
        <f>D87+1</f>
        <v>1980</v>
      </c>
    </row>
    <row r="92" spans="1:4" x14ac:dyDescent="0.2">
      <c r="A92" s="573">
        <v>29587</v>
      </c>
      <c r="B92" s="574">
        <v>42.885143182042803</v>
      </c>
    </row>
    <row r="93" spans="1:4" x14ac:dyDescent="0.2">
      <c r="A93" s="573">
        <v>29677</v>
      </c>
      <c r="B93" s="574">
        <v>43.873895941803497</v>
      </c>
    </row>
    <row r="94" spans="1:4" x14ac:dyDescent="0.2">
      <c r="A94" s="573">
        <v>29768</v>
      </c>
      <c r="B94" s="574">
        <v>44.876784788906697</v>
      </c>
    </row>
    <row r="95" spans="1:4" x14ac:dyDescent="0.2">
      <c r="A95" s="573">
        <v>29860</v>
      </c>
      <c r="B95" s="574">
        <v>45.526704918163801</v>
      </c>
      <c r="C95" s="575">
        <f>AVERAGE(B92:B95)</f>
        <v>44.290632207729196</v>
      </c>
      <c r="D95" s="518">
        <f>D91+1</f>
        <v>1981</v>
      </c>
    </row>
    <row r="96" spans="1:4" x14ac:dyDescent="0.2">
      <c r="A96" s="573">
        <v>29952</v>
      </c>
      <c r="B96" s="574">
        <v>46.826259164795999</v>
      </c>
    </row>
    <row r="97" spans="1:4" x14ac:dyDescent="0.2">
      <c r="A97" s="573">
        <v>30042</v>
      </c>
      <c r="B97" s="574">
        <v>47.786657645371001</v>
      </c>
    </row>
    <row r="98" spans="1:4" x14ac:dyDescent="0.2">
      <c r="A98" s="573">
        <v>30133</v>
      </c>
      <c r="B98" s="574">
        <v>48.595231118811903</v>
      </c>
    </row>
    <row r="99" spans="1:4" x14ac:dyDescent="0.2">
      <c r="A99" s="573">
        <v>30225</v>
      </c>
      <c r="B99" s="574">
        <v>49.5477552837256</v>
      </c>
      <c r="C99" s="575">
        <f>AVERAGE(B96:B99)</f>
        <v>48.188975803176127</v>
      </c>
      <c r="D99" s="518">
        <f>D95+1</f>
        <v>1982</v>
      </c>
    </row>
    <row r="100" spans="1:4" x14ac:dyDescent="0.2">
      <c r="A100" s="573">
        <v>30317</v>
      </c>
      <c r="B100" s="574">
        <v>49.932049546951902</v>
      </c>
    </row>
    <row r="101" spans="1:4" x14ac:dyDescent="0.2">
      <c r="A101" s="573">
        <v>30407</v>
      </c>
      <c r="B101" s="574">
        <v>50.491744008936898</v>
      </c>
    </row>
    <row r="102" spans="1:4" x14ac:dyDescent="0.2">
      <c r="A102" s="573">
        <v>30498</v>
      </c>
      <c r="B102" s="574">
        <v>51.500037998649702</v>
      </c>
    </row>
    <row r="103" spans="1:4" x14ac:dyDescent="0.2">
      <c r="A103" s="573">
        <v>30590</v>
      </c>
      <c r="B103" s="574">
        <v>51.8123722540061</v>
      </c>
      <c r="C103" s="575">
        <f>AVERAGE(B100:B103)</f>
        <v>50.934050952136154</v>
      </c>
      <c r="D103" s="518">
        <f>D99+1</f>
        <v>1983</v>
      </c>
    </row>
    <row r="104" spans="1:4" x14ac:dyDescent="0.2">
      <c r="A104" s="573">
        <v>30682</v>
      </c>
      <c r="B104" s="574">
        <v>52.201801487988497</v>
      </c>
    </row>
    <row r="105" spans="1:4" x14ac:dyDescent="0.2">
      <c r="A105" s="573">
        <v>30773</v>
      </c>
      <c r="B105" s="574">
        <v>52.522228672811103</v>
      </c>
    </row>
    <row r="106" spans="1:4" x14ac:dyDescent="0.2">
      <c r="A106" s="573">
        <v>30864</v>
      </c>
      <c r="B106" s="574">
        <v>52.932315654090203</v>
      </c>
    </row>
    <row r="107" spans="1:4" x14ac:dyDescent="0.2">
      <c r="A107" s="573">
        <v>30956</v>
      </c>
      <c r="B107" s="574">
        <v>53.258360451163398</v>
      </c>
      <c r="C107" s="575">
        <f>AVERAGE(B104:B107)</f>
        <v>52.7286765665133</v>
      </c>
      <c r="D107" s="518">
        <f>D103+1</f>
        <v>1984</v>
      </c>
    </row>
    <row r="108" spans="1:4" x14ac:dyDescent="0.2">
      <c r="A108" s="573">
        <v>31048</v>
      </c>
      <c r="B108" s="574">
        <v>53.631881480761997</v>
      </c>
    </row>
    <row r="109" spans="1:4" x14ac:dyDescent="0.2">
      <c r="A109" s="573">
        <v>31138</v>
      </c>
      <c r="B109" s="574">
        <v>54.477834158693803</v>
      </c>
    </row>
    <row r="110" spans="1:4" x14ac:dyDescent="0.2">
      <c r="A110" s="573">
        <v>31229</v>
      </c>
      <c r="B110" s="574">
        <v>54.720968306129897</v>
      </c>
    </row>
    <row r="111" spans="1:4" x14ac:dyDescent="0.2">
      <c r="A111" s="573">
        <v>31321</v>
      </c>
      <c r="B111" s="574">
        <v>55.050762313191001</v>
      </c>
      <c r="C111" s="575">
        <f>AVERAGE(B108:B111)</f>
        <v>54.470361564694173</v>
      </c>
      <c r="D111" s="518">
        <f>D107+1</f>
        <v>1985</v>
      </c>
    </row>
    <row r="112" spans="1:4" x14ac:dyDescent="0.2">
      <c r="A112" s="573">
        <v>31413</v>
      </c>
      <c r="B112" s="574">
        <v>55.481500682268802</v>
      </c>
    </row>
    <row r="113" spans="1:4" x14ac:dyDescent="0.2">
      <c r="A113" s="573">
        <v>31503</v>
      </c>
      <c r="B113" s="574">
        <v>55.714414322931802</v>
      </c>
    </row>
    <row r="114" spans="1:4" x14ac:dyDescent="0.2">
      <c r="A114" s="573">
        <v>31594</v>
      </c>
      <c r="B114" s="574">
        <v>56.293143737843302</v>
      </c>
    </row>
    <row r="115" spans="1:4" x14ac:dyDescent="0.2">
      <c r="A115" s="573">
        <v>31686</v>
      </c>
      <c r="B115" s="574">
        <v>57.065576702608901</v>
      </c>
      <c r="C115" s="575">
        <f>AVERAGE(B112:B115)</f>
        <v>56.138658861413198</v>
      </c>
      <c r="D115" s="518">
        <f>D111+1</f>
        <v>1986</v>
      </c>
    </row>
    <row r="116" spans="1:4" x14ac:dyDescent="0.2">
      <c r="A116" s="573">
        <v>31778</v>
      </c>
      <c r="B116" s="574">
        <v>57.7246121722889</v>
      </c>
    </row>
    <row r="117" spans="1:4" x14ac:dyDescent="0.2">
      <c r="A117" s="573">
        <v>31868</v>
      </c>
      <c r="B117" s="574">
        <v>58.5549012558605</v>
      </c>
    </row>
    <row r="118" spans="1:4" x14ac:dyDescent="0.2">
      <c r="A118" s="573">
        <v>31959</v>
      </c>
      <c r="B118" s="574">
        <v>59.127306645923397</v>
      </c>
    </row>
    <row r="119" spans="1:4" x14ac:dyDescent="0.2">
      <c r="A119" s="573">
        <v>32051</v>
      </c>
      <c r="B119" s="574">
        <v>59.772494655563001</v>
      </c>
      <c r="C119" s="575">
        <f>AVERAGE(B116:B119)</f>
        <v>58.794828682408955</v>
      </c>
      <c r="D119" s="518">
        <f>D115+1</f>
        <v>1987</v>
      </c>
    </row>
    <row r="120" spans="1:4" x14ac:dyDescent="0.2">
      <c r="A120" s="573">
        <v>32143</v>
      </c>
      <c r="B120" s="574">
        <v>60.424702986944197</v>
      </c>
    </row>
    <row r="121" spans="1:4" x14ac:dyDescent="0.2">
      <c r="A121" s="573">
        <v>32234</v>
      </c>
      <c r="B121" s="574">
        <v>60.878163111571297</v>
      </c>
    </row>
    <row r="122" spans="1:4" x14ac:dyDescent="0.2">
      <c r="A122" s="573">
        <v>32325</v>
      </c>
      <c r="B122" s="574">
        <v>61.871457329259101</v>
      </c>
    </row>
    <row r="123" spans="1:4" x14ac:dyDescent="0.2">
      <c r="A123" s="573">
        <v>32417</v>
      </c>
      <c r="B123" s="574">
        <v>62.6616363338726</v>
      </c>
      <c r="C123" s="575">
        <f>AVERAGE(B120:B123)</f>
        <v>61.458989940411797</v>
      </c>
      <c r="D123" s="518">
        <f>D119+1</f>
        <v>1988</v>
      </c>
    </row>
    <row r="124" spans="1:4" x14ac:dyDescent="0.2">
      <c r="A124" s="573">
        <v>32509</v>
      </c>
      <c r="B124" s="574">
        <v>63.120703598336199</v>
      </c>
    </row>
    <row r="125" spans="1:4" x14ac:dyDescent="0.2">
      <c r="A125" s="573">
        <v>32599</v>
      </c>
      <c r="B125" s="574">
        <v>64.174009532199705</v>
      </c>
    </row>
    <row r="126" spans="1:4" x14ac:dyDescent="0.2">
      <c r="A126" s="573">
        <v>32690</v>
      </c>
      <c r="B126" s="574">
        <v>64.860323716798703</v>
      </c>
    </row>
    <row r="127" spans="1:4" x14ac:dyDescent="0.2">
      <c r="A127" s="573">
        <v>32782</v>
      </c>
      <c r="B127" s="574">
        <v>65.183559007516607</v>
      </c>
      <c r="C127" s="575">
        <f>AVERAGE(B124:B127)</f>
        <v>64.334648963712795</v>
      </c>
      <c r="D127" s="518">
        <f>D123+1</f>
        <v>1989</v>
      </c>
    </row>
    <row r="128" spans="1:4" x14ac:dyDescent="0.2">
      <c r="A128" s="573">
        <v>32874</v>
      </c>
      <c r="B128" s="574">
        <v>65.571141852271396</v>
      </c>
    </row>
    <row r="129" spans="1:4" x14ac:dyDescent="0.2">
      <c r="A129" s="573">
        <v>32964</v>
      </c>
      <c r="B129" s="574">
        <v>66.206662483673895</v>
      </c>
    </row>
    <row r="130" spans="1:4" x14ac:dyDescent="0.2">
      <c r="A130" s="573">
        <v>33055</v>
      </c>
      <c r="B130" s="574">
        <v>66.890905486891199</v>
      </c>
    </row>
    <row r="131" spans="1:4" x14ac:dyDescent="0.2">
      <c r="A131" s="573">
        <v>33147</v>
      </c>
      <c r="B131" s="574">
        <v>67.384695533113003</v>
      </c>
      <c r="C131" s="575">
        <f>AVERAGE(B128:B131)</f>
        <v>66.513351338987377</v>
      </c>
      <c r="D131" s="518">
        <f>D127+1</f>
        <v>1990</v>
      </c>
    </row>
    <row r="132" spans="1:4" x14ac:dyDescent="0.2">
      <c r="A132" s="573">
        <v>33239</v>
      </c>
      <c r="B132" s="574">
        <v>68.098611409144993</v>
      </c>
    </row>
    <row r="133" spans="1:4" x14ac:dyDescent="0.2">
      <c r="A133" s="573">
        <v>33329</v>
      </c>
      <c r="B133" s="574">
        <v>68.553004502980599</v>
      </c>
    </row>
    <row r="134" spans="1:4" x14ac:dyDescent="0.2">
      <c r="A134" s="573">
        <v>33420</v>
      </c>
      <c r="B134" s="574">
        <v>68.758194522227697</v>
      </c>
    </row>
    <row r="135" spans="1:4" x14ac:dyDescent="0.2">
      <c r="A135" s="573">
        <v>33512</v>
      </c>
      <c r="B135" s="574">
        <v>68.790428101799506</v>
      </c>
      <c r="C135" s="575">
        <f>AVERAGE(B132:B135)</f>
        <v>68.550059634038206</v>
      </c>
      <c r="D135" s="518">
        <f>D131+1</f>
        <v>1991</v>
      </c>
    </row>
    <row r="136" spans="1:4" x14ac:dyDescent="0.2">
      <c r="A136" s="573">
        <v>33604</v>
      </c>
      <c r="B136" s="574">
        <v>69.117597956265598</v>
      </c>
    </row>
    <row r="137" spans="1:4" x14ac:dyDescent="0.2">
      <c r="A137" s="573">
        <v>33695</v>
      </c>
      <c r="B137" s="574">
        <v>69.479473170574195</v>
      </c>
    </row>
    <row r="138" spans="1:4" x14ac:dyDescent="0.2">
      <c r="A138" s="573">
        <v>33786</v>
      </c>
      <c r="B138" s="574">
        <v>69.774142715954198</v>
      </c>
    </row>
    <row r="139" spans="1:4" x14ac:dyDescent="0.2">
      <c r="A139" s="573">
        <v>33878</v>
      </c>
      <c r="B139" s="574">
        <v>69.914329002600596</v>
      </c>
      <c r="C139" s="575">
        <f>AVERAGE(B136:B139)</f>
        <v>69.571385711348654</v>
      </c>
      <c r="D139" s="518">
        <f>D135+1</f>
        <v>1992</v>
      </c>
    </row>
    <row r="140" spans="1:4" x14ac:dyDescent="0.2">
      <c r="A140" s="573">
        <v>33970</v>
      </c>
      <c r="B140" s="574">
        <v>70.163887788235996</v>
      </c>
    </row>
    <row r="141" spans="1:4" x14ac:dyDescent="0.2">
      <c r="A141" s="573">
        <v>34060</v>
      </c>
      <c r="B141" s="574">
        <v>70.582476562309196</v>
      </c>
    </row>
    <row r="142" spans="1:4" x14ac:dyDescent="0.2">
      <c r="A142" s="573">
        <v>34151</v>
      </c>
      <c r="B142" s="574">
        <v>70.352519025559204</v>
      </c>
    </row>
    <row r="143" spans="1:4" x14ac:dyDescent="0.2">
      <c r="A143" s="573">
        <v>34243</v>
      </c>
      <c r="B143" s="574">
        <v>70.866177797512094</v>
      </c>
      <c r="C143" s="575">
        <f>AVERAGE(B140:B143)</f>
        <v>70.491265293404126</v>
      </c>
      <c r="D143" s="518">
        <f>D139+1</f>
        <v>1993</v>
      </c>
    </row>
    <row r="144" spans="1:4" x14ac:dyDescent="0.2">
      <c r="A144" s="573">
        <v>34335</v>
      </c>
      <c r="B144" s="574">
        <v>71.113434409161101</v>
      </c>
    </row>
    <row r="145" spans="1:4" x14ac:dyDescent="0.2">
      <c r="A145" s="573">
        <v>34425</v>
      </c>
      <c r="B145" s="574">
        <v>71.089448005762094</v>
      </c>
    </row>
    <row r="146" spans="1:4" x14ac:dyDescent="0.2">
      <c r="A146" s="573">
        <v>34516</v>
      </c>
      <c r="B146" s="574">
        <v>71.732558472310501</v>
      </c>
    </row>
    <row r="147" spans="1:4" x14ac:dyDescent="0.2">
      <c r="A147" s="573">
        <v>34608</v>
      </c>
      <c r="B147" s="574">
        <v>72.095111598409105</v>
      </c>
      <c r="C147" s="575">
        <f>AVERAGE(B144:B147)</f>
        <v>71.507638121410693</v>
      </c>
      <c r="D147" s="518">
        <f>D143+1</f>
        <v>1994</v>
      </c>
    </row>
    <row r="148" spans="1:4" x14ac:dyDescent="0.2">
      <c r="A148" s="573">
        <v>34700</v>
      </c>
      <c r="B148" s="574">
        <v>72.588757765026202</v>
      </c>
    </row>
    <row r="149" spans="1:4" x14ac:dyDescent="0.2">
      <c r="A149" s="573">
        <v>34790</v>
      </c>
      <c r="B149" s="574">
        <v>72.996238743223799</v>
      </c>
    </row>
    <row r="150" spans="1:4" x14ac:dyDescent="0.2">
      <c r="A150" s="573">
        <v>34881</v>
      </c>
      <c r="B150" s="574">
        <v>73.255947255075398</v>
      </c>
    </row>
    <row r="151" spans="1:4" x14ac:dyDescent="0.2">
      <c r="A151" s="573">
        <v>34973</v>
      </c>
      <c r="B151" s="574">
        <v>73.610950251692501</v>
      </c>
      <c r="C151" s="575">
        <f>AVERAGE(B148:B151)</f>
        <v>73.112973503754475</v>
      </c>
      <c r="D151" s="518">
        <f>D147+1</f>
        <v>1995</v>
      </c>
    </row>
    <row r="152" spans="1:4" x14ac:dyDescent="0.2">
      <c r="A152" s="573">
        <v>35065</v>
      </c>
      <c r="B152" s="574">
        <v>73.941674262662403</v>
      </c>
    </row>
    <row r="153" spans="1:4" x14ac:dyDescent="0.2">
      <c r="A153" s="573">
        <v>35156</v>
      </c>
      <c r="B153" s="574">
        <v>74.137052651925202</v>
      </c>
    </row>
    <row r="154" spans="1:4" x14ac:dyDescent="0.2">
      <c r="A154" s="573">
        <v>35247</v>
      </c>
      <c r="B154" s="574">
        <v>74.484308165096294</v>
      </c>
    </row>
    <row r="155" spans="1:4" x14ac:dyDescent="0.2">
      <c r="A155" s="573">
        <v>35339</v>
      </c>
      <c r="B155" s="574">
        <v>75.0120322029628</v>
      </c>
      <c r="C155" s="575">
        <f>AVERAGE(B152:B155)</f>
        <v>74.393766820661682</v>
      </c>
      <c r="D155" s="518">
        <f>D151+1</f>
        <v>1996</v>
      </c>
    </row>
    <row r="156" spans="1:4" x14ac:dyDescent="0.2">
      <c r="A156" s="573">
        <v>35431</v>
      </c>
      <c r="B156" s="574">
        <v>75.253914524115004</v>
      </c>
    </row>
    <row r="157" spans="1:4" x14ac:dyDescent="0.2">
      <c r="A157" s="573">
        <v>35521</v>
      </c>
      <c r="B157" s="574">
        <v>75.048395296094498</v>
      </c>
    </row>
    <row r="158" spans="1:4" x14ac:dyDescent="0.2">
      <c r="A158" s="573">
        <v>35612</v>
      </c>
      <c r="B158" s="574">
        <v>75.213795593530804</v>
      </c>
    </row>
    <row r="159" spans="1:4" x14ac:dyDescent="0.2">
      <c r="A159" s="573">
        <v>35704</v>
      </c>
      <c r="B159" s="574">
        <v>75.466726023836202</v>
      </c>
      <c r="C159" s="575">
        <f>AVERAGE(B156:B159)</f>
        <v>75.24570785939413</v>
      </c>
      <c r="D159" s="518">
        <f>D155+1</f>
        <v>1997</v>
      </c>
    </row>
    <row r="160" spans="1:4" x14ac:dyDescent="0.2">
      <c r="A160" s="573">
        <v>35796</v>
      </c>
      <c r="B160" s="574">
        <v>75.269786210774797</v>
      </c>
    </row>
    <row r="161" spans="1:4" x14ac:dyDescent="0.2">
      <c r="A161" s="573">
        <v>35886</v>
      </c>
      <c r="B161" s="574">
        <v>75.275034001601398</v>
      </c>
    </row>
    <row r="162" spans="1:4" x14ac:dyDescent="0.2">
      <c r="A162" s="573">
        <v>35977</v>
      </c>
      <c r="B162" s="574">
        <v>74.829059978758707</v>
      </c>
    </row>
    <row r="163" spans="1:4" x14ac:dyDescent="0.2">
      <c r="A163" s="573">
        <v>36069</v>
      </c>
      <c r="B163" s="574">
        <v>74.994373534928897</v>
      </c>
      <c r="C163" s="575">
        <f>AVERAGE(B160:B163)</f>
        <v>75.092063431515953</v>
      </c>
      <c r="D163" s="518">
        <f>D159+1</f>
        <v>1998</v>
      </c>
    </row>
    <row r="164" spans="1:4" x14ac:dyDescent="0.2">
      <c r="A164" s="573">
        <v>36161</v>
      </c>
      <c r="B164" s="574">
        <v>75.330525536038706</v>
      </c>
    </row>
    <row r="165" spans="1:4" x14ac:dyDescent="0.2">
      <c r="A165" s="573">
        <v>36251</v>
      </c>
      <c r="B165" s="574">
        <v>76.151853841556999</v>
      </c>
    </row>
    <row r="166" spans="1:4" x14ac:dyDescent="0.2">
      <c r="A166" s="573">
        <v>36342</v>
      </c>
      <c r="B166" s="574">
        <v>77.011622738205503</v>
      </c>
    </row>
    <row r="167" spans="1:4" x14ac:dyDescent="0.2">
      <c r="A167" s="573">
        <v>36434</v>
      </c>
      <c r="B167" s="574">
        <v>77.4135009396432</v>
      </c>
      <c r="C167" s="575">
        <f>AVERAGE(B164:B167)</f>
        <v>76.476875763861102</v>
      </c>
      <c r="D167" s="518">
        <f>D163+1</f>
        <v>1999</v>
      </c>
    </row>
    <row r="168" spans="1:4" x14ac:dyDescent="0.2">
      <c r="A168" s="573">
        <v>36526</v>
      </c>
      <c r="B168" s="574">
        <v>78.323300885139901</v>
      </c>
    </row>
    <row r="169" spans="1:4" x14ac:dyDescent="0.2">
      <c r="A169" s="573">
        <v>36617</v>
      </c>
      <c r="B169" s="574">
        <v>79.496484406617398</v>
      </c>
    </row>
    <row r="170" spans="1:4" x14ac:dyDescent="0.2">
      <c r="A170" s="573">
        <v>36708</v>
      </c>
      <c r="B170" s="574">
        <v>80.267539365443497</v>
      </c>
    </row>
    <row r="171" spans="1:4" x14ac:dyDescent="0.2">
      <c r="A171" s="573">
        <v>36800</v>
      </c>
      <c r="B171" s="574">
        <v>80.897985813655893</v>
      </c>
      <c r="C171" s="575">
        <f>AVERAGE(B168:B171)</f>
        <v>79.746327617714172</v>
      </c>
      <c r="D171" s="518">
        <f>D167+1</f>
        <v>2000</v>
      </c>
    </row>
    <row r="172" spans="1:4" x14ac:dyDescent="0.2">
      <c r="A172" s="573">
        <v>36892</v>
      </c>
      <c r="B172" s="574">
        <v>81.741774862545697</v>
      </c>
    </row>
    <row r="173" spans="1:4" x14ac:dyDescent="0.2">
      <c r="A173" s="573">
        <v>36982</v>
      </c>
      <c r="B173" s="574">
        <v>81.683406570920198</v>
      </c>
    </row>
    <row r="174" spans="1:4" x14ac:dyDescent="0.2">
      <c r="A174" s="573">
        <v>37073</v>
      </c>
      <c r="B174" s="574">
        <v>80.711891409015607</v>
      </c>
    </row>
    <row r="175" spans="1:4" x14ac:dyDescent="0.2">
      <c r="A175" s="573">
        <v>37165</v>
      </c>
      <c r="B175" s="574">
        <v>80.072769930877499</v>
      </c>
      <c r="C175" s="575">
        <f>AVERAGE(B172:B175)</f>
        <v>81.052460693339754</v>
      </c>
      <c r="D175" s="518">
        <f>D171+1</f>
        <v>2001</v>
      </c>
    </row>
    <row r="176" spans="1:4" x14ac:dyDescent="0.2">
      <c r="A176" s="573">
        <v>37257</v>
      </c>
      <c r="B176" s="574">
        <v>80.491718037703805</v>
      </c>
    </row>
    <row r="177" spans="1:4" x14ac:dyDescent="0.2">
      <c r="A177" s="573">
        <v>37347</v>
      </c>
      <c r="B177" s="574">
        <v>81.851362198780095</v>
      </c>
    </row>
    <row r="178" spans="1:4" x14ac:dyDescent="0.2">
      <c r="A178" s="573">
        <v>37438</v>
      </c>
      <c r="B178" s="574">
        <v>82.362948851594098</v>
      </c>
    </row>
    <row r="179" spans="1:4" x14ac:dyDescent="0.2">
      <c r="A179" s="573">
        <v>37530</v>
      </c>
      <c r="B179" s="574">
        <v>83.442199515134604</v>
      </c>
      <c r="C179" s="575">
        <f>AVERAGE(B176:B179)</f>
        <v>82.03705715080315</v>
      </c>
      <c r="D179" s="518">
        <f>D175+1</f>
        <v>2002</v>
      </c>
    </row>
    <row r="180" spans="1:4" x14ac:dyDescent="0.2">
      <c r="A180" s="573">
        <v>37622</v>
      </c>
      <c r="B180" s="574">
        <v>84.604586206120402</v>
      </c>
    </row>
    <row r="181" spans="1:4" x14ac:dyDescent="0.2">
      <c r="A181" s="573">
        <v>37712</v>
      </c>
      <c r="B181" s="574">
        <v>83.945028190004706</v>
      </c>
    </row>
    <row r="182" spans="1:4" x14ac:dyDescent="0.2">
      <c r="A182" s="573">
        <v>37803</v>
      </c>
      <c r="B182" s="574">
        <v>85.266062451451404</v>
      </c>
    </row>
    <row r="183" spans="1:4" x14ac:dyDescent="0.2">
      <c r="A183" s="573">
        <v>37895</v>
      </c>
      <c r="B183" s="574">
        <v>85.303273669325193</v>
      </c>
      <c r="C183" s="575">
        <f>AVERAGE(B180:B183)</f>
        <v>84.779737629225423</v>
      </c>
      <c r="D183" s="518">
        <f>D179+1</f>
        <v>2003</v>
      </c>
    </row>
    <row r="184" spans="1:4" x14ac:dyDescent="0.2">
      <c r="A184" s="573">
        <v>37987</v>
      </c>
      <c r="B184" s="574">
        <v>86.343377982855202</v>
      </c>
    </row>
    <row r="185" spans="1:4" x14ac:dyDescent="0.2">
      <c r="A185" s="573">
        <v>38078</v>
      </c>
      <c r="B185" s="574">
        <v>87.4522971491227</v>
      </c>
    </row>
    <row r="186" spans="1:4" x14ac:dyDescent="0.2">
      <c r="A186" s="573">
        <v>38169</v>
      </c>
      <c r="B186" s="574">
        <v>87.984613576712206</v>
      </c>
    </row>
    <row r="187" spans="1:4" x14ac:dyDescent="0.2">
      <c r="A187" s="573">
        <v>38261</v>
      </c>
      <c r="B187" s="574">
        <v>88.432843888710707</v>
      </c>
      <c r="C187" s="575">
        <f>AVERAGE(B184:B187)</f>
        <v>87.553283149350207</v>
      </c>
      <c r="D187" s="518">
        <f>D183+1</f>
        <v>2004</v>
      </c>
    </row>
    <row r="188" spans="1:4" x14ac:dyDescent="0.2">
      <c r="A188" s="573">
        <v>38353</v>
      </c>
      <c r="B188" s="574">
        <v>88.9398871087445</v>
      </c>
    </row>
    <row r="189" spans="1:4" x14ac:dyDescent="0.2">
      <c r="A189" s="573">
        <v>38443</v>
      </c>
      <c r="B189" s="574">
        <v>89.598197906221301</v>
      </c>
    </row>
    <row r="190" spans="1:4" x14ac:dyDescent="0.2">
      <c r="A190" s="573">
        <v>38534</v>
      </c>
      <c r="B190" s="574">
        <v>90.885287987489093</v>
      </c>
    </row>
    <row r="191" spans="1:4" x14ac:dyDescent="0.2">
      <c r="A191" s="573">
        <v>38626</v>
      </c>
      <c r="B191" s="574">
        <v>92.011076698301594</v>
      </c>
      <c r="C191" s="575">
        <f>AVERAGE(B188:B191)</f>
        <v>90.358612425189136</v>
      </c>
      <c r="D191" s="518">
        <f>D187+1</f>
        <v>2005</v>
      </c>
    </row>
    <row r="192" spans="1:4" x14ac:dyDescent="0.2">
      <c r="A192" s="573">
        <v>38718</v>
      </c>
      <c r="B192" s="574">
        <v>92.157637149449897</v>
      </c>
    </row>
    <row r="193" spans="1:4" x14ac:dyDescent="0.2">
      <c r="A193" s="573">
        <v>38808</v>
      </c>
      <c r="B193" s="574">
        <v>92.530783344834802</v>
      </c>
    </row>
    <row r="194" spans="1:4" x14ac:dyDescent="0.2">
      <c r="A194" s="573">
        <v>38899</v>
      </c>
      <c r="B194" s="574">
        <v>93.135688476291094</v>
      </c>
    </row>
    <row r="195" spans="1:4" x14ac:dyDescent="0.2">
      <c r="A195" s="573">
        <v>38991</v>
      </c>
      <c r="B195" s="574">
        <v>93.451998125384506</v>
      </c>
      <c r="C195" s="575">
        <f>AVERAGE(B192:B195)</f>
        <v>92.819026773990061</v>
      </c>
      <c r="D195" s="518">
        <f>D191+1</f>
        <v>2006</v>
      </c>
    </row>
    <row r="196" spans="1:4" x14ac:dyDescent="0.2">
      <c r="A196" s="573">
        <v>39083</v>
      </c>
      <c r="B196" s="574">
        <v>94.850274820859994</v>
      </c>
    </row>
    <row r="197" spans="1:4" x14ac:dyDescent="0.2">
      <c r="A197" s="573">
        <v>39173</v>
      </c>
      <c r="B197" s="574">
        <v>95.832983768429898</v>
      </c>
    </row>
    <row r="198" spans="1:4" x14ac:dyDescent="0.2">
      <c r="A198" s="573">
        <v>39264</v>
      </c>
      <c r="B198" s="574">
        <v>95.683254743222705</v>
      </c>
    </row>
    <row r="199" spans="1:4" x14ac:dyDescent="0.2">
      <c r="A199" s="573">
        <v>39356</v>
      </c>
      <c r="B199" s="574">
        <v>96.920825808880096</v>
      </c>
      <c r="C199" s="575">
        <f>AVERAGE(B196:B199)</f>
        <v>95.821834785348159</v>
      </c>
      <c r="D199" s="518">
        <f>D195+1</f>
        <v>2007</v>
      </c>
    </row>
    <row r="200" spans="1:4" x14ac:dyDescent="0.2">
      <c r="A200" s="573">
        <v>39448</v>
      </c>
      <c r="B200" s="574">
        <v>98.7137491347885</v>
      </c>
    </row>
    <row r="201" spans="1:4" x14ac:dyDescent="0.2">
      <c r="A201" s="573">
        <v>39539</v>
      </c>
      <c r="B201" s="574">
        <v>100.755887087338</v>
      </c>
    </row>
    <row r="202" spans="1:4" x14ac:dyDescent="0.2">
      <c r="A202" s="573">
        <v>39630</v>
      </c>
      <c r="B202" s="574">
        <v>101.020850858641</v>
      </c>
    </row>
    <row r="203" spans="1:4" x14ac:dyDescent="0.2">
      <c r="A203" s="573">
        <v>39722</v>
      </c>
      <c r="B203" s="574">
        <v>97.7122661270284</v>
      </c>
      <c r="C203" s="575">
        <f>AVERAGE(B200:B203)</f>
        <v>99.550688301948966</v>
      </c>
      <c r="D203" s="518">
        <f>D199+1</f>
        <v>2008</v>
      </c>
    </row>
    <row r="204" spans="1:4" x14ac:dyDescent="0.2">
      <c r="A204" s="573">
        <v>39814</v>
      </c>
      <c r="B204" s="574">
        <v>96.232349551461795</v>
      </c>
    </row>
    <row r="205" spans="1:4" x14ac:dyDescent="0.2">
      <c r="A205" s="573">
        <v>39904</v>
      </c>
      <c r="B205" s="574">
        <v>96.840599339004598</v>
      </c>
    </row>
    <row r="206" spans="1:4" x14ac:dyDescent="0.2">
      <c r="A206" s="573">
        <v>39995</v>
      </c>
      <c r="B206" s="574">
        <v>97.572476931007103</v>
      </c>
    </row>
    <row r="207" spans="1:4" x14ac:dyDescent="0.2">
      <c r="A207" s="573">
        <v>40087</v>
      </c>
      <c r="B207" s="574">
        <v>99.021694370631394</v>
      </c>
      <c r="C207" s="575">
        <f>AVERAGE(B204:B207)</f>
        <v>97.416780048026226</v>
      </c>
      <c r="D207" s="518">
        <f>D203+1</f>
        <v>2009</v>
      </c>
    </row>
    <row r="208" spans="1:4" x14ac:dyDescent="0.2">
      <c r="A208" s="573">
        <v>40179</v>
      </c>
      <c r="B208" s="574">
        <v>99.782387348791104</v>
      </c>
    </row>
    <row r="209" spans="1:4" x14ac:dyDescent="0.2">
      <c r="A209" s="573">
        <v>40269</v>
      </c>
      <c r="B209" s="574">
        <v>99.624113947177605</v>
      </c>
    </row>
    <row r="210" spans="1:4" x14ac:dyDescent="0.2">
      <c r="A210" s="573">
        <v>40360</v>
      </c>
      <c r="B210" s="574">
        <v>99.767637646623598</v>
      </c>
    </row>
    <row r="211" spans="1:4" x14ac:dyDescent="0.2">
      <c r="A211" s="573">
        <v>40452</v>
      </c>
      <c r="B211" s="574">
        <v>100.81296225055</v>
      </c>
      <c r="C211" s="575">
        <f>AVERAGE(B208:B211)</f>
        <v>99.996775298285584</v>
      </c>
      <c r="D211" s="518">
        <f>D207+1</f>
        <v>2010</v>
      </c>
    </row>
    <row r="212" spans="1:4" x14ac:dyDescent="0.2">
      <c r="A212" s="573">
        <v>40544</v>
      </c>
      <c r="B212" s="574">
        <v>102.354303592599</v>
      </c>
    </row>
    <row r="213" spans="1:4" x14ac:dyDescent="0.2">
      <c r="A213" s="573">
        <v>40634</v>
      </c>
      <c r="B213" s="574">
        <v>103.367299628994</v>
      </c>
    </row>
    <row r="214" spans="1:4" x14ac:dyDescent="0.2">
      <c r="A214" s="573">
        <v>40725</v>
      </c>
      <c r="B214" s="574">
        <v>103.499221485405</v>
      </c>
    </row>
    <row r="215" spans="1:4" x14ac:dyDescent="0.2">
      <c r="A215" s="573">
        <v>40817</v>
      </c>
      <c r="B215" s="574">
        <v>104.31729911012501</v>
      </c>
      <c r="C215" s="575">
        <f>AVERAGE(B212:B215)</f>
        <v>103.38453095428075</v>
      </c>
      <c r="D215" s="518">
        <f>D211+1</f>
        <v>2011</v>
      </c>
    </row>
    <row r="216" spans="1:4" x14ac:dyDescent="0.2">
      <c r="A216" s="573">
        <v>40909</v>
      </c>
      <c r="B216" s="574">
        <v>104.595361141111</v>
      </c>
    </row>
    <row r="217" spans="1:4" x14ac:dyDescent="0.2">
      <c r="A217" s="573">
        <v>41000</v>
      </c>
      <c r="B217" s="574">
        <v>104.50185870320099</v>
      </c>
    </row>
    <row r="218" spans="1:4" x14ac:dyDescent="0.2">
      <c r="A218" s="573">
        <v>41091</v>
      </c>
      <c r="B218" s="574">
        <v>105.109006094836</v>
      </c>
    </row>
    <row r="219" spans="1:4" x14ac:dyDescent="0.2">
      <c r="A219" s="573">
        <v>41183</v>
      </c>
      <c r="B219" s="574">
        <v>105.580763277654</v>
      </c>
      <c r="C219" s="575">
        <f>AVERAGE(B216:B219)</f>
        <v>104.9467473042005</v>
      </c>
      <c r="D219" s="518">
        <f>D215+1</f>
        <v>2012</v>
      </c>
    </row>
    <row r="220" spans="1:4" x14ac:dyDescent="0.2">
      <c r="A220" s="573">
        <v>41275</v>
      </c>
      <c r="B220" s="574">
        <v>106.197971861814</v>
      </c>
    </row>
    <row r="221" spans="1:4" x14ac:dyDescent="0.2">
      <c r="A221" s="573">
        <v>41365</v>
      </c>
      <c r="B221" s="574">
        <v>105.999303849543</v>
      </c>
    </row>
    <row r="222" spans="1:4" x14ac:dyDescent="0.2">
      <c r="A222" s="573">
        <v>41456</v>
      </c>
      <c r="B222" s="574">
        <v>106.639502314635</v>
      </c>
    </row>
    <row r="223" spans="1:4" x14ac:dyDescent="0.2">
      <c r="A223" s="573">
        <v>41548</v>
      </c>
      <c r="B223" s="574">
        <v>106.75426309516099</v>
      </c>
      <c r="C223" s="575">
        <f>AVERAGE(B220:B223)</f>
        <v>106.39776028028824</v>
      </c>
      <c r="D223" s="518">
        <f>D219+1</f>
        <v>2013</v>
      </c>
    </row>
    <row r="224" spans="1:4" x14ac:dyDescent="0.2">
      <c r="A224" s="573">
        <v>41640</v>
      </c>
      <c r="B224" s="574">
        <v>108.25603060150701</v>
      </c>
    </row>
    <row r="225" spans="1:4" x14ac:dyDescent="0.2">
      <c r="A225" s="573">
        <v>41730</v>
      </c>
      <c r="B225" s="574">
        <v>108.261244626904</v>
      </c>
    </row>
    <row r="226" spans="1:4" x14ac:dyDescent="0.2">
      <c r="A226" s="573">
        <v>41821</v>
      </c>
      <c r="B226" s="574">
        <v>108.634291259159</v>
      </c>
    </row>
    <row r="227" spans="1:4" x14ac:dyDescent="0.2">
      <c r="A227" s="573">
        <v>41913</v>
      </c>
      <c r="B227" s="574">
        <v>108.01493701935399</v>
      </c>
      <c r="C227" s="575">
        <f>AVERAGE(B224:B227)</f>
        <v>108.29162587673099</v>
      </c>
      <c r="D227" s="518">
        <f>D223+1</f>
        <v>2014</v>
      </c>
    </row>
  </sheetData>
  <sortState ref="F15:G227">
    <sortCondition ref="G15:G227"/>
  </sortState>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ummaryRight="0"/>
  </sheetPr>
  <dimension ref="A1:U133"/>
  <sheetViews>
    <sheetView showGridLines="0" zoomScale="80" zoomScaleNormal="80" zoomScalePageLayoutView="80" workbookViewId="0">
      <pane ySplit="2" topLeftCell="A3" activePane="bottomLeft" state="frozen"/>
      <selection activeCell="I31" sqref="I31"/>
      <selection pane="bottomLeft" activeCell="G42" sqref="G42"/>
    </sheetView>
  </sheetViews>
  <sheetFormatPr defaultColWidth="8.85546875" defaultRowHeight="13.5" x14ac:dyDescent="0.25"/>
  <cols>
    <col min="1" max="1" width="2.85546875" style="150" customWidth="1"/>
    <col min="2" max="3" width="20.7109375" style="1" customWidth="1"/>
    <col min="4" max="4" width="29.7109375" style="1" customWidth="1"/>
    <col min="5" max="5" width="20.7109375" style="1" customWidth="1"/>
    <col min="6" max="6" width="29.7109375" style="1" customWidth="1"/>
    <col min="7" max="8" width="20.7109375" style="1" customWidth="1"/>
    <col min="9" max="9" width="29.7109375" style="1" customWidth="1"/>
    <col min="10" max="11" width="20.7109375" style="1" customWidth="1"/>
    <col min="12" max="17" width="20.7109375" style="244" customWidth="1"/>
    <col min="18" max="18" width="22" style="150" bestFit="1" customWidth="1"/>
    <col min="19" max="19" width="8.85546875" style="150"/>
    <col min="20" max="20" width="12.42578125" style="150" bestFit="1" customWidth="1"/>
    <col min="21" max="21" width="16" style="150" bestFit="1" customWidth="1"/>
    <col min="22" max="16384" width="8.85546875" style="150"/>
  </cols>
  <sheetData>
    <row r="1" spans="1:21" ht="15" x14ac:dyDescent="0.3">
      <c r="A1" s="354"/>
      <c r="B1" s="242" t="s">
        <v>264</v>
      </c>
      <c r="C1" s="241"/>
      <c r="D1" s="241"/>
      <c r="E1" s="241"/>
      <c r="F1" s="241"/>
      <c r="G1" s="241"/>
      <c r="H1" s="241"/>
      <c r="I1" s="241"/>
      <c r="J1" s="241"/>
      <c r="K1" s="243"/>
    </row>
    <row r="2" spans="1:21" s="355" customFormat="1" ht="15" x14ac:dyDescent="0.3">
      <c r="B2" s="106" t="s">
        <v>106</v>
      </c>
      <c r="C2" s="106" t="s">
        <v>150</v>
      </c>
      <c r="D2" s="106" t="str">
        <f>VLOOKUP($C$2,'OPG hydro peers'!$D$4:$E$23,2,0)</f>
        <v>OPG Hydro Peer Industry Total</v>
      </c>
      <c r="E2" s="106" t="str">
        <f>VLOOKUP($C$2,'OPG hydro peers'!$D$4:$F$23,3,0)</f>
        <v>NA</v>
      </c>
      <c r="F2" s="179" t="s">
        <v>302</v>
      </c>
      <c r="G2" s="180">
        <f>I112</f>
        <v>-1.0126642330030288E-2</v>
      </c>
      <c r="H2" s="419"/>
      <c r="I2" s="187" t="str">
        <f>D115</f>
        <v>TFP trend growth rate (2002-2014):</v>
      </c>
      <c r="J2" s="187">
        <f>D117</f>
        <v>-1.1755973747648814E-2</v>
      </c>
      <c r="K2" s="106"/>
      <c r="L2" s="245"/>
      <c r="M2" s="245"/>
      <c r="N2" s="245"/>
      <c r="O2" s="245"/>
      <c r="P2" s="245"/>
      <c r="Q2" s="245"/>
    </row>
    <row r="4" spans="1:21" s="354" customFormat="1" ht="15" x14ac:dyDescent="0.3">
      <c r="B4" s="249" t="s">
        <v>265</v>
      </c>
      <c r="C4" s="248"/>
      <c r="D4" s="248"/>
      <c r="E4" s="248"/>
      <c r="F4" s="248"/>
      <c r="G4" s="248"/>
      <c r="H4" s="248"/>
      <c r="I4" s="248"/>
      <c r="J4" s="248"/>
      <c r="K4" s="248"/>
      <c r="L4" s="401"/>
      <c r="M4" s="401"/>
      <c r="N4" s="401"/>
      <c r="O4" s="401"/>
      <c r="P4" s="401"/>
      <c r="Q4" s="401"/>
    </row>
    <row r="5" spans="1:21" ht="15" x14ac:dyDescent="0.3">
      <c r="B5" s="67" t="s">
        <v>0</v>
      </c>
      <c r="C5" s="68" t="s">
        <v>1</v>
      </c>
      <c r="D5" s="68" t="s">
        <v>1</v>
      </c>
      <c r="E5" s="68" t="s">
        <v>98</v>
      </c>
      <c r="F5" s="68" t="s">
        <v>2</v>
      </c>
      <c r="G5" s="68" t="s">
        <v>103</v>
      </c>
      <c r="H5" s="68" t="s">
        <v>3</v>
      </c>
      <c r="I5" s="68" t="s">
        <v>3</v>
      </c>
      <c r="J5" s="68" t="s">
        <v>3</v>
      </c>
      <c r="M5" s="246"/>
      <c r="N5" s="246"/>
      <c r="T5" s="357"/>
      <c r="U5" s="357"/>
    </row>
    <row r="6" spans="1:21" ht="15" x14ac:dyDescent="0.25">
      <c r="B6" s="68" t="s">
        <v>4</v>
      </c>
      <c r="C6" s="68" t="str">
        <f>+TFP_dataset!G5&amp; " ("&amp;TFP_dataset!G3&amp; ")"</f>
        <v>MCR (MW)</v>
      </c>
      <c r="D6" s="68" t="str">
        <f>+TFP_dataset!O5&amp; " ("&amp;TFP_dataset!O3&amp; ")"</f>
        <v>O&amp;M_total (K$)</v>
      </c>
      <c r="E6" s="16" t="str">
        <f>'Can O&amp;M price indexes'!N4</f>
        <v>O&amp;M Price Index</v>
      </c>
      <c r="F6" s="68" t="str">
        <f>+TFP_dataset!R5&amp; " ("&amp;TFP_dataset!R3&amp; ")"</f>
        <v>Net_generation (MWh)</v>
      </c>
      <c r="G6" s="16" t="str">
        <f>+TFP_dataset!W5&amp; " ("&amp;TFP_dataset!W3&amp; ")"</f>
        <v>Revenue (K$)</v>
      </c>
      <c r="H6" s="16" t="str">
        <f>+TFP_dataset!X5&amp; " ("&amp;TFP_dataset!X3&amp; ")"</f>
        <v>Capital (K$)</v>
      </c>
      <c r="I6" s="16" t="s">
        <v>5</v>
      </c>
      <c r="J6" s="16" t="s">
        <v>216</v>
      </c>
      <c r="M6" s="246"/>
      <c r="N6" s="246"/>
      <c r="T6" s="357"/>
      <c r="U6" s="357"/>
    </row>
    <row r="7" spans="1:21" x14ac:dyDescent="0.25">
      <c r="B7" s="2">
        <v>2002</v>
      </c>
      <c r="C7" s="3">
        <f>SUMIFS(TFP_dataset!$G$6:$G$239,TFP_dataset!$D$6:$D$239,TFP_Calcs!$C$2,TFP_dataset!$F$6:$F$239,TFP_Calcs!$B7)</f>
        <v>30596.999999999996</v>
      </c>
      <c r="D7" s="3">
        <f>SUMIFS(TFP_dataset!$O$6:$O$239,TFP_dataset!$D$6:$D$239,TFP_Calcs!$C$2,TFP_dataset!$F$6:$F$239,TFP_Calcs!$B7)</f>
        <v>517395.47545000003</v>
      </c>
      <c r="E7" s="4">
        <f>AVERAGEIFS('NA comb O&amp;M price indexes'!$C17:$E17,'NA comb O&amp;M price indexes'!$C$4:$E$4,TFP_Calcs!$E$2)</f>
        <v>1</v>
      </c>
      <c r="F7" s="3">
        <f>SUMIFS(TFP_dataset!$R$6:$R$239,TFP_dataset!$D$6:$D$239,TFP_Calcs!$C$2,TFP_dataset!$F$6:$F$239,TFP_Calcs!$B7)</f>
        <v>93101673.593999997</v>
      </c>
      <c r="G7" s="3">
        <f>SUMIFS(TFP_dataset!$W$6:$W$239,TFP_dataset!$D$6:$D$239,TFP_Calcs!$C$2,TFP_dataset!$F$6:$F$239,TFP_Calcs!$B7)</f>
        <v>3580636.1040946147</v>
      </c>
      <c r="H7" s="3">
        <f t="shared" ref="H7:H17" si="0">G7-D7</f>
        <v>3063240.6286446145</v>
      </c>
      <c r="I7" s="139">
        <f>H7/G7</f>
        <v>0.85550179900763001</v>
      </c>
      <c r="J7" s="5">
        <f>1-I7</f>
        <v>0.14449820099236999</v>
      </c>
      <c r="M7" s="238"/>
      <c r="N7" s="238"/>
      <c r="P7" s="247"/>
      <c r="T7" s="104"/>
      <c r="U7" s="104"/>
    </row>
    <row r="8" spans="1:21" x14ac:dyDescent="0.25">
      <c r="B8" s="2">
        <v>2003</v>
      </c>
      <c r="C8" s="3">
        <f>SUMIFS(TFP_dataset!$G$6:$G$239,TFP_dataset!$D$6:$D$239,TFP_Calcs!$C$2,TFP_dataset!$F$6:$F$239,TFP_Calcs!$B8)</f>
        <v>31284.499999999996</v>
      </c>
      <c r="D8" s="3">
        <f>SUMIFS(TFP_dataset!$O$6:$O$239,TFP_dataset!$D$6:$D$239,TFP_Calcs!$C$2,TFP_dataset!$F$6:$F$239,TFP_Calcs!$B8)</f>
        <v>560842.60060000012</v>
      </c>
      <c r="E8" s="4">
        <f>AVERAGEIFS('NA comb O&amp;M price indexes'!$C18:$E18,'NA comb O&amp;M price indexes'!$C$4:$E$4,TFP_Calcs!$E$2)</f>
        <v>1.0238202306018325</v>
      </c>
      <c r="F8" s="3">
        <f>SUMIFS(TFP_dataset!$R$6:$R$239,TFP_dataset!$D$6:$D$239,TFP_Calcs!$C$2,TFP_dataset!$F$6:$F$239,TFP_Calcs!$B8)</f>
        <v>102685833.61399999</v>
      </c>
      <c r="G8" s="3">
        <f>SUMIFS(TFP_dataset!$W$6:$W$239,TFP_dataset!$D$6:$D$239,TFP_Calcs!$C$2,TFP_dataset!$F$6:$F$239,TFP_Calcs!$B8)</f>
        <v>4511026.4944742126</v>
      </c>
      <c r="H8" s="3">
        <f t="shared" si="0"/>
        <v>3950183.8938742126</v>
      </c>
      <c r="I8" s="139">
        <f t="shared" ref="I8:I17" si="1">H8/G8</f>
        <v>0.87567295353130714</v>
      </c>
      <c r="J8" s="5">
        <f t="shared" ref="J8:J17" si="2">1-I8</f>
        <v>0.12432704646869286</v>
      </c>
      <c r="M8" s="238"/>
      <c r="N8" s="238"/>
      <c r="P8" s="247"/>
      <c r="Q8" s="402"/>
      <c r="T8" s="104"/>
      <c r="U8" s="104"/>
    </row>
    <row r="9" spans="1:21" x14ac:dyDescent="0.25">
      <c r="B9" s="2">
        <v>2004</v>
      </c>
      <c r="C9" s="3">
        <f>SUMIFS(TFP_dataset!$G$6:$G$239,TFP_dataset!$D$6:$D$239,TFP_Calcs!$C$2,TFP_dataset!$F$6:$F$239,TFP_Calcs!$B9)</f>
        <v>31331.019999999997</v>
      </c>
      <c r="D9" s="3">
        <f>SUMIFS(TFP_dataset!$O$6:$O$239,TFP_dataset!$D$6:$D$239,TFP_Calcs!$C$2,TFP_dataset!$F$6:$F$239,TFP_Calcs!$B9)</f>
        <v>600682.51278999983</v>
      </c>
      <c r="E9" s="4">
        <f>AVERAGEIFS('NA comb O&amp;M price indexes'!$C19:$E19,'NA comb O&amp;M price indexes'!$C$4:$E$4,TFP_Calcs!$E$2)</f>
        <v>1.0526468999277974</v>
      </c>
      <c r="F9" s="3">
        <f>SUMIFS(TFP_dataset!$R$6:$R$239,TFP_dataset!$D$6:$D$239,TFP_Calcs!$C$2,TFP_dataset!$F$6:$F$239,TFP_Calcs!$B9)</f>
        <v>98966001.893999994</v>
      </c>
      <c r="G9" s="3">
        <f>SUMIFS(TFP_dataset!$W$6:$W$239,TFP_dataset!$D$6:$D$239,TFP_Calcs!$C$2,TFP_dataset!$F$6:$F$239,TFP_Calcs!$B9)</f>
        <v>4375511.8059701808</v>
      </c>
      <c r="H9" s="3">
        <f t="shared" si="0"/>
        <v>3774829.2931801807</v>
      </c>
      <c r="I9" s="5">
        <f t="shared" si="1"/>
        <v>0.86271719985524964</v>
      </c>
      <c r="J9" s="5">
        <f t="shared" si="2"/>
        <v>0.13728280014475036</v>
      </c>
      <c r="M9" s="238"/>
      <c r="N9" s="238"/>
      <c r="P9" s="247"/>
      <c r="Q9" s="402"/>
      <c r="T9" s="104"/>
      <c r="U9" s="104"/>
    </row>
    <row r="10" spans="1:21" x14ac:dyDescent="0.25">
      <c r="B10" s="2">
        <v>2005</v>
      </c>
      <c r="C10" s="3">
        <f>SUMIFS(TFP_dataset!$G$6:$G$239,TFP_dataset!$D$6:$D$239,TFP_Calcs!$C$2,TFP_dataset!$F$6:$F$239,TFP_Calcs!$B10)</f>
        <v>31309.42</v>
      </c>
      <c r="D10" s="3">
        <f>SUMIFS(TFP_dataset!$O$6:$O$239,TFP_dataset!$D$6:$D$239,TFP_Calcs!$C$2,TFP_dataset!$F$6:$F$239,TFP_Calcs!$B10)</f>
        <v>624682.85611000005</v>
      </c>
      <c r="E10" s="4">
        <f>AVERAGEIFS('NA comb O&amp;M price indexes'!$C20:$E20,'NA comb O&amp;M price indexes'!$C$4:$E$4,TFP_Calcs!$E$2)</f>
        <v>1.0837304002971</v>
      </c>
      <c r="F10" s="3">
        <f>SUMIFS(TFP_dataset!$R$6:$R$239,TFP_dataset!$D$6:$D$239,TFP_Calcs!$C$2,TFP_dataset!$F$6:$F$239,TFP_Calcs!$B10)</f>
        <v>100606791.301</v>
      </c>
      <c r="G10" s="3">
        <f>SUMIFS(TFP_dataset!$W$6:$W$239,TFP_dataset!$D$6:$D$239,TFP_Calcs!$C$2,TFP_dataset!$F$6:$F$239,TFP_Calcs!$B10)</f>
        <v>5379311.2403839109</v>
      </c>
      <c r="H10" s="3">
        <f t="shared" si="0"/>
        <v>4754628.3842739109</v>
      </c>
      <c r="I10" s="5">
        <f t="shared" si="1"/>
        <v>0.88387307813306271</v>
      </c>
      <c r="J10" s="5">
        <f t="shared" si="2"/>
        <v>0.11612692186693729</v>
      </c>
      <c r="M10" s="238"/>
      <c r="N10" s="238"/>
      <c r="P10" s="247"/>
      <c r="Q10" s="402"/>
      <c r="T10" s="104"/>
      <c r="U10" s="104"/>
    </row>
    <row r="11" spans="1:21" x14ac:dyDescent="0.25">
      <c r="B11" s="2">
        <v>2006</v>
      </c>
      <c r="C11" s="3">
        <f>SUMIFS(TFP_dataset!$G$6:$G$239,TFP_dataset!$D$6:$D$239,TFP_Calcs!$C$2,TFP_dataset!$F$6:$F$239,TFP_Calcs!$B11)</f>
        <v>31373.799999999996</v>
      </c>
      <c r="D11" s="3">
        <f>SUMIFS(TFP_dataset!$O$6:$O$239,TFP_dataset!$D$6:$D$239,TFP_Calcs!$C$2,TFP_dataset!$F$6:$F$239,TFP_Calcs!$B11)</f>
        <v>664432.66408999998</v>
      </c>
      <c r="E11" s="4">
        <f>AVERAGEIFS('NA comb O&amp;M price indexes'!$C21:$E21,'NA comb O&amp;M price indexes'!$C$4:$E$4,TFP_Calcs!$E$2)</f>
        <v>1.1143085687549752</v>
      </c>
      <c r="F11" s="3">
        <f>SUMIFS(TFP_dataset!$R$6:$R$239,TFP_dataset!$D$6:$D$239,TFP_Calcs!$C$2,TFP_dataset!$F$6:$F$239,TFP_Calcs!$B11)</f>
        <v>102422968.42</v>
      </c>
      <c r="G11" s="3">
        <f>SUMIFS(TFP_dataset!$W$6:$W$239,TFP_dataset!$D$6:$D$239,TFP_Calcs!$C$2,TFP_dataset!$F$6:$F$239,TFP_Calcs!$B11)</f>
        <v>4612210.2487583999</v>
      </c>
      <c r="H11" s="3">
        <f t="shared" si="0"/>
        <v>3947777.5846683998</v>
      </c>
      <c r="I11" s="5">
        <f t="shared" si="1"/>
        <v>0.8559405082912549</v>
      </c>
      <c r="J11" s="5">
        <f t="shared" si="2"/>
        <v>0.1440594917087451</v>
      </c>
      <c r="M11" s="238"/>
      <c r="N11" s="238"/>
      <c r="P11" s="247"/>
      <c r="Q11" s="402"/>
      <c r="T11" s="104"/>
      <c r="U11" s="104"/>
    </row>
    <row r="12" spans="1:21" x14ac:dyDescent="0.25">
      <c r="B12" s="2">
        <v>2007</v>
      </c>
      <c r="C12" s="3">
        <f>SUMIFS(TFP_dataset!$G$6:$G$239,TFP_dataset!$D$6:$D$239,TFP_Calcs!$C$2,TFP_dataset!$F$6:$F$239,TFP_Calcs!$B12)</f>
        <v>30700.599999999995</v>
      </c>
      <c r="D12" s="3">
        <f>SUMIFS(TFP_dataset!$O$6:$O$239,TFP_dataset!$D$6:$D$239,TFP_Calcs!$C$2,TFP_dataset!$F$6:$F$239,TFP_Calcs!$B12)</f>
        <v>721272.71756000002</v>
      </c>
      <c r="E12" s="4">
        <f>AVERAGEIFS('NA comb O&amp;M price indexes'!$C22:$E22,'NA comb O&amp;M price indexes'!$C$4:$E$4,TFP_Calcs!$E$2)</f>
        <v>1.1487086369464867</v>
      </c>
      <c r="F12" s="3">
        <f>SUMIFS(TFP_dataset!$R$6:$R$239,TFP_dataset!$D$6:$D$239,TFP_Calcs!$C$2,TFP_dataset!$F$6:$F$239,TFP_Calcs!$B12)</f>
        <v>85570974.307999998</v>
      </c>
      <c r="G12" s="3">
        <f>SUMIFS(TFP_dataset!$W$6:$W$239,TFP_dataset!$D$6:$D$239,TFP_Calcs!$C$2,TFP_dataset!$F$6:$F$239,TFP_Calcs!$B12)</f>
        <v>4096345.9821861805</v>
      </c>
      <c r="H12" s="3">
        <f t="shared" si="0"/>
        <v>3375073.2646261808</v>
      </c>
      <c r="I12" s="5">
        <f t="shared" si="1"/>
        <v>0.82392290087394826</v>
      </c>
      <c r="J12" s="5">
        <f t="shared" si="2"/>
        <v>0.17607709912605174</v>
      </c>
      <c r="M12" s="238"/>
      <c r="N12" s="238"/>
      <c r="P12" s="247"/>
      <c r="Q12" s="402"/>
      <c r="T12" s="104"/>
      <c r="U12" s="104"/>
    </row>
    <row r="13" spans="1:21" x14ac:dyDescent="0.25">
      <c r="B13" s="2">
        <v>2008</v>
      </c>
      <c r="C13" s="3">
        <f>SUMIFS(TFP_dataset!$G$6:$G$239,TFP_dataset!$D$6:$D$239,TFP_Calcs!$C$2,TFP_dataset!$F$6:$F$239,TFP_Calcs!$B13)</f>
        <v>31026.799999999996</v>
      </c>
      <c r="D13" s="3">
        <f>SUMIFS(TFP_dataset!$O$6:$O$239,TFP_dataset!$D$6:$D$239,TFP_Calcs!$C$2,TFP_dataset!$F$6:$F$239,TFP_Calcs!$B13)</f>
        <v>781647.92402000003</v>
      </c>
      <c r="E13" s="4">
        <f>AVERAGEIFS('NA comb O&amp;M price indexes'!$C23:$E23,'NA comb O&amp;M price indexes'!$C$4:$E$4,TFP_Calcs!$E$2)</f>
        <v>1.1792508922240832</v>
      </c>
      <c r="F13" s="3">
        <f>SUMIFS(TFP_dataset!$R$6:$R$239,TFP_dataset!$D$6:$D$239,TFP_Calcs!$C$2,TFP_dataset!$F$6:$F$239,TFP_Calcs!$B13)</f>
        <v>90123457.144999996</v>
      </c>
      <c r="G13" s="3">
        <f>SUMIFS(TFP_dataset!$W$6:$W$239,TFP_dataset!$D$6:$D$239,TFP_Calcs!$C$2,TFP_dataset!$F$6:$F$239,TFP_Calcs!$B13)</f>
        <v>5034783.7758249938</v>
      </c>
      <c r="H13" s="3">
        <f t="shared" si="0"/>
        <v>4253135.851804994</v>
      </c>
      <c r="I13" s="5">
        <f t="shared" si="1"/>
        <v>0.84475044831653767</v>
      </c>
      <c r="J13" s="5">
        <f t="shared" si="2"/>
        <v>0.15524955168346233</v>
      </c>
      <c r="M13" s="238"/>
      <c r="N13" s="238"/>
      <c r="P13" s="247"/>
      <c r="Q13" s="402"/>
      <c r="T13" s="104"/>
      <c r="U13" s="104"/>
    </row>
    <row r="14" spans="1:21" x14ac:dyDescent="0.25">
      <c r="B14" s="2">
        <v>2009</v>
      </c>
      <c r="C14" s="3">
        <f>SUMIFS(TFP_dataset!$G$6:$G$239,TFP_dataset!$D$6:$D$239,TFP_Calcs!$C$2,TFP_dataset!$F$6:$F$239,TFP_Calcs!$B14)</f>
        <v>31080.072999999993</v>
      </c>
      <c r="D14" s="3">
        <f>SUMIFS(TFP_dataset!$O$6:$O$239,TFP_dataset!$D$6:$D$239,TFP_Calcs!$C$2,TFP_dataset!$F$6:$F$239,TFP_Calcs!$B14)</f>
        <v>781773.3371499998</v>
      </c>
      <c r="E14" s="4">
        <f>AVERAGEIFS('NA comb O&amp;M price indexes'!$C24:$E24,'NA comb O&amp;M price indexes'!$C$4:$E$4,TFP_Calcs!$E$2)</f>
        <v>1.2013610146269948</v>
      </c>
      <c r="F14" s="3">
        <f>SUMIFS(TFP_dataset!$R$6:$R$239,TFP_dataset!$D$6:$D$239,TFP_Calcs!$C$2,TFP_dataset!$F$6:$F$239,TFP_Calcs!$B14)</f>
        <v>99004323.340000004</v>
      </c>
      <c r="G14" s="3">
        <f>SUMIFS(TFP_dataset!$W$6:$W$239,TFP_dataset!$D$6:$D$239,TFP_Calcs!$C$2,TFP_dataset!$F$6:$F$239,TFP_Calcs!$B14)</f>
        <v>3516180.2057647663</v>
      </c>
      <c r="H14" s="3">
        <f t="shared" si="0"/>
        <v>2734406.8686147667</v>
      </c>
      <c r="I14" s="5">
        <f t="shared" si="1"/>
        <v>0.7776640298843942</v>
      </c>
      <c r="J14" s="5">
        <f t="shared" si="2"/>
        <v>0.2223359701156058</v>
      </c>
      <c r="M14" s="238"/>
      <c r="N14" s="238"/>
      <c r="P14" s="247"/>
      <c r="Q14" s="402"/>
      <c r="T14" s="104"/>
      <c r="U14" s="104"/>
    </row>
    <row r="15" spans="1:21" x14ac:dyDescent="0.25">
      <c r="B15" s="2">
        <v>2010</v>
      </c>
      <c r="C15" s="3">
        <f>SUMIFS(TFP_dataset!$G$6:$G$239,TFP_dataset!$D$6:$D$239,TFP_Calcs!$C$2,TFP_dataset!$F$6:$F$239,TFP_Calcs!$B15)</f>
        <v>31084.619999999995</v>
      </c>
      <c r="D15" s="3">
        <f>SUMIFS(TFP_dataset!$O$6:$O$239,TFP_dataset!$D$6:$D$239,TFP_Calcs!$C$2,TFP_dataset!$F$6:$F$239,TFP_Calcs!$B15)</f>
        <v>840355.57521245535</v>
      </c>
      <c r="E15" s="4">
        <f>AVERAGEIFS('NA comb O&amp;M price indexes'!$C25:$E25,'NA comb O&amp;M price indexes'!$C$4:$E$4,TFP_Calcs!$E$2)</f>
        <v>1.2275959635524438</v>
      </c>
      <c r="F15" s="3">
        <f>SUMIFS(TFP_dataset!$R$6:$R$239,TFP_dataset!$D$6:$D$239,TFP_Calcs!$C$2,TFP_dataset!$F$6:$F$239,TFP_Calcs!$B15)</f>
        <v>94503336.170000002</v>
      </c>
      <c r="G15" s="3">
        <f>SUMIFS(TFP_dataset!$W$6:$W$239,TFP_dataset!$D$6:$D$239,TFP_Calcs!$C$2,TFP_dataset!$F$6:$F$239,TFP_Calcs!$B15)</f>
        <v>3422343.089991231</v>
      </c>
      <c r="H15" s="3">
        <f t="shared" si="0"/>
        <v>2581987.5147787756</v>
      </c>
      <c r="I15" s="5">
        <f t="shared" si="1"/>
        <v>0.75445022514834759</v>
      </c>
      <c r="J15" s="5">
        <f t="shared" si="2"/>
        <v>0.24554977485165241</v>
      </c>
      <c r="M15" s="238"/>
      <c r="N15" s="238"/>
      <c r="P15" s="247"/>
      <c r="Q15" s="402"/>
      <c r="T15" s="104"/>
      <c r="U15" s="104"/>
    </row>
    <row r="16" spans="1:21" x14ac:dyDescent="0.25">
      <c r="B16" s="2">
        <v>2011</v>
      </c>
      <c r="C16" s="3">
        <f>SUMIFS(TFP_dataset!$G$6:$G$239,TFP_dataset!$D$6:$D$239,TFP_Calcs!$C$2,TFP_dataset!$F$6:$F$239,TFP_Calcs!$B16)</f>
        <v>30703.879999999997</v>
      </c>
      <c r="D16" s="3">
        <f>SUMIFS(TFP_dataset!$O$6:$O$239,TFP_dataset!$D$6:$D$239,TFP_Calcs!$C$2,TFP_dataset!$F$6:$F$239,TFP_Calcs!$B16)</f>
        <v>813814.76686432119</v>
      </c>
      <c r="E16" s="4">
        <f>AVERAGEIFS('NA comb O&amp;M price indexes'!$C26:$E26,'NA comb O&amp;M price indexes'!$C$4:$E$4,TFP_Calcs!$E$2)</f>
        <v>1.2558568839042634</v>
      </c>
      <c r="F16" s="3">
        <f>SUMIFS(TFP_dataset!$R$6:$R$239,TFP_dataset!$D$6:$D$239,TFP_Calcs!$C$2,TFP_dataset!$F$6:$F$239,TFP_Calcs!$B16)</f>
        <v>100040995.34200001</v>
      </c>
      <c r="G16" s="3">
        <f>SUMIFS(TFP_dataset!$W$6:$W$239,TFP_dataset!$D$6:$D$239,TFP_Calcs!$C$2,TFP_dataset!$F$6:$F$239,TFP_Calcs!$B16)</f>
        <v>3339014.882398806</v>
      </c>
      <c r="H16" s="3">
        <f t="shared" si="0"/>
        <v>2525200.1155344849</v>
      </c>
      <c r="I16" s="5">
        <f t="shared" si="1"/>
        <v>0.7562709974267432</v>
      </c>
      <c r="J16" s="5">
        <f t="shared" si="2"/>
        <v>0.2437290025732568</v>
      </c>
      <c r="M16" s="238"/>
      <c r="N16" s="238"/>
      <c r="P16" s="247"/>
      <c r="Q16" s="402"/>
      <c r="T16" s="104"/>
      <c r="U16" s="104"/>
    </row>
    <row r="17" spans="2:21" x14ac:dyDescent="0.25">
      <c r="B17" s="2">
        <v>2012</v>
      </c>
      <c r="C17" s="3">
        <f>SUMIFS(TFP_dataset!$G$6:$G$239,TFP_dataset!$D$6:$D$239,TFP_Calcs!$C$2,TFP_dataset!$F$6:$F$239,TFP_Calcs!$B17)</f>
        <v>30801.859999999997</v>
      </c>
      <c r="D17" s="3">
        <f>SUMIFS(TFP_dataset!$O$6:$O$239,TFP_dataset!$D$6:$D$239,TFP_Calcs!$C$2,TFP_dataset!$F$6:$F$239,TFP_Calcs!$B17)</f>
        <v>825096.55467786442</v>
      </c>
      <c r="E17" s="4">
        <f>AVERAGEIFS('NA comb O&amp;M price indexes'!$C27:$E27,'NA comb O&amp;M price indexes'!$C$4:$E$4,TFP_Calcs!$E$2)</f>
        <v>1.2814663107977542</v>
      </c>
      <c r="F17" s="3">
        <f>SUMIFS(TFP_dataset!$R$6:$R$239,TFP_dataset!$D$6:$D$239,TFP_Calcs!$C$2,TFP_dataset!$F$6:$F$239,TFP_Calcs!$B17)</f>
        <v>86640889.122999996</v>
      </c>
      <c r="G17" s="3">
        <f>SUMIFS(TFP_dataset!$W$6:$W$239,TFP_dataset!$D$6:$D$239,TFP_Calcs!$C$2,TFP_dataset!$F$6:$F$239,TFP_Calcs!$B17)</f>
        <v>2470493.8921806784</v>
      </c>
      <c r="H17" s="3">
        <f t="shared" si="0"/>
        <v>1645397.3375028139</v>
      </c>
      <c r="I17" s="5">
        <f t="shared" si="1"/>
        <v>0.66601959337387362</v>
      </c>
      <c r="J17" s="5">
        <f t="shared" si="2"/>
        <v>0.33398040662612638</v>
      </c>
      <c r="M17" s="238"/>
      <c r="N17" s="238"/>
      <c r="P17" s="247"/>
      <c r="Q17" s="402"/>
      <c r="T17" s="104"/>
      <c r="U17" s="104"/>
    </row>
    <row r="18" spans="2:21" x14ac:dyDescent="0.25">
      <c r="B18" s="2">
        <v>2013</v>
      </c>
      <c r="C18" s="3">
        <f>SUMIFS(TFP_dataset!$G$6:$G$239,TFP_dataset!$D$6:$D$239,TFP_Calcs!$C$2,TFP_dataset!$F$6:$F$239,TFP_Calcs!$B18)</f>
        <v>30961.65</v>
      </c>
      <c r="D18" s="3">
        <f>SUMIFS(TFP_dataset!$O$6:$O$239,TFP_dataset!$D$6:$D$239,TFP_Calcs!$C$2,TFP_dataset!$F$6:$F$239,TFP_Calcs!$B18)</f>
        <v>841942.20095000009</v>
      </c>
      <c r="E18" s="4">
        <f>AVERAGEIFS('NA comb O&amp;M price indexes'!$C28:$E28,'NA comb O&amp;M price indexes'!$C$4:$E$4,TFP_Calcs!$E$2)</f>
        <v>1.3089737067869729</v>
      </c>
      <c r="F18" s="3">
        <f>SUMIFS(TFP_dataset!$R$6:$R$239,TFP_dataset!$D$6:$D$239,TFP_Calcs!$C$2,TFP_dataset!$F$6:$F$239,TFP_Calcs!$B18)</f>
        <v>88883057.372000009</v>
      </c>
      <c r="G18" s="3">
        <f>SUMIFS(TFP_dataset!$W$6:$W$239,TFP_dataset!$D$6:$D$239,TFP_Calcs!$C$2,TFP_dataset!$F$6:$F$239,TFP_Calcs!$B18)</f>
        <v>3327949.5758225247</v>
      </c>
      <c r="H18" s="3">
        <f>G18-D18</f>
        <v>2486007.3748725248</v>
      </c>
      <c r="I18" s="5">
        <f>H18/G18</f>
        <v>0.74700872661452256</v>
      </c>
      <c r="J18" s="5">
        <f>1-I18</f>
        <v>0.25299127338547744</v>
      </c>
      <c r="M18" s="238"/>
      <c r="N18" s="238"/>
      <c r="P18" s="247"/>
      <c r="Q18" s="402"/>
      <c r="T18" s="104"/>
      <c r="U18" s="104"/>
    </row>
    <row r="19" spans="2:21" x14ac:dyDescent="0.25">
      <c r="B19" s="2">
        <v>2014</v>
      </c>
      <c r="C19" s="3">
        <f>SUMIFS(TFP_dataset!$G$6:$G$239,TFP_dataset!$D$6:$D$239,TFP_Calcs!$C$2,TFP_dataset!$F$6:$F$239,TFP_Calcs!$B19)</f>
        <v>31168.479999999996</v>
      </c>
      <c r="D19" s="3">
        <f>SUMIFS(TFP_dataset!$O$6:$O$239,TFP_dataset!$D$6:$D$239,TFP_Calcs!$C$2,TFP_dataset!$F$6:$F$239,TFP_Calcs!$B19)</f>
        <v>865336.70960408752</v>
      </c>
      <c r="E19" s="4">
        <f>AVERAGEIFS('NA comb O&amp;M price indexes'!$C29:$E29,'NA comb O&amp;M price indexes'!$C$4:$E$4,TFP_Calcs!$E$2)</f>
        <v>1.3397224634267082</v>
      </c>
      <c r="F19" s="3">
        <f>SUMIFS(TFP_dataset!$R$6:$R$239,TFP_dataset!$D$6:$D$239,TFP_Calcs!$C$2,TFP_dataset!$F$6:$F$239,TFP_Calcs!$B19)</f>
        <v>86259635.748999998</v>
      </c>
      <c r="G19" s="3">
        <f>SUMIFS(TFP_dataset!$W$6:$W$239,TFP_dataset!$D$6:$D$239,TFP_Calcs!$C$2,TFP_dataset!$F$6:$F$239,TFP_Calcs!$B19)</f>
        <v>3620717.7099698973</v>
      </c>
      <c r="H19" s="3">
        <f>G19-D19</f>
        <v>2755381.0003658095</v>
      </c>
      <c r="I19" s="5">
        <f>H19/G19</f>
        <v>0.76100409396144775</v>
      </c>
      <c r="J19" s="5">
        <f>1-I19</f>
        <v>0.23899590603855225</v>
      </c>
      <c r="M19" s="238"/>
      <c r="N19" s="238"/>
      <c r="P19" s="247"/>
      <c r="Q19" s="402"/>
      <c r="T19" s="104"/>
      <c r="U19" s="104"/>
    </row>
    <row r="20" spans="2:21" x14ac:dyDescent="0.25">
      <c r="B20" s="2"/>
      <c r="C20" s="2"/>
      <c r="D20" s="2"/>
      <c r="E20" s="2"/>
      <c r="F20" s="2"/>
      <c r="G20" s="2"/>
      <c r="H20" s="2"/>
      <c r="I20" s="2"/>
      <c r="Q20" s="403"/>
    </row>
    <row r="21" spans="2:21" x14ac:dyDescent="0.25">
      <c r="B21" s="2"/>
      <c r="C21" s="2"/>
      <c r="D21" s="2"/>
      <c r="E21" s="2"/>
      <c r="F21" s="2"/>
      <c r="G21" s="2"/>
      <c r="H21" s="2"/>
      <c r="I21" s="2"/>
    </row>
    <row r="22" spans="2:21" ht="14.25" customHeight="1" x14ac:dyDescent="0.3">
      <c r="B22" s="251" t="s">
        <v>266</v>
      </c>
      <c r="C22" s="250"/>
      <c r="D22" s="250"/>
      <c r="E22" s="250"/>
      <c r="F22" s="250"/>
      <c r="G22" s="250"/>
      <c r="H22" s="250"/>
      <c r="I22" s="250"/>
      <c r="J22" s="250"/>
      <c r="K22" s="250"/>
    </row>
    <row r="23" spans="2:21" ht="15" x14ac:dyDescent="0.3">
      <c r="B23" s="67" t="s">
        <v>6</v>
      </c>
      <c r="C23" s="79"/>
      <c r="D23" s="79"/>
      <c r="E23" s="79"/>
      <c r="H23" s="67" t="s">
        <v>99</v>
      </c>
      <c r="I23" s="79"/>
      <c r="J23" s="79"/>
      <c r="K23" s="79"/>
    </row>
    <row r="24" spans="2:21" ht="15" x14ac:dyDescent="0.3">
      <c r="B24" s="67"/>
      <c r="C24" s="68" t="s">
        <v>7</v>
      </c>
      <c r="D24" s="68" t="s">
        <v>7</v>
      </c>
      <c r="E24" s="68" t="s">
        <v>8</v>
      </c>
      <c r="H24" s="67"/>
      <c r="I24" s="68" t="s">
        <v>7</v>
      </c>
      <c r="J24" s="68" t="s">
        <v>7</v>
      </c>
      <c r="K24" s="68" t="s">
        <v>8</v>
      </c>
    </row>
    <row r="25" spans="2:21" ht="15" x14ac:dyDescent="0.25">
      <c r="B25" s="68" t="s">
        <v>4</v>
      </c>
      <c r="C25" s="68" t="s">
        <v>5</v>
      </c>
      <c r="D25" s="68" t="str">
        <f>TFP_dataset!O5</f>
        <v>O&amp;M_total</v>
      </c>
      <c r="E25" s="68" t="s">
        <v>9</v>
      </c>
      <c r="H25" s="68" t="s">
        <v>4</v>
      </c>
      <c r="I25" s="68" t="s">
        <v>5</v>
      </c>
      <c r="J25" s="68" t="str">
        <f>D25</f>
        <v>O&amp;M_total</v>
      </c>
      <c r="K25" s="68" t="s">
        <v>9</v>
      </c>
    </row>
    <row r="26" spans="2:21" x14ac:dyDescent="0.25">
      <c r="B26" s="2">
        <v>2002</v>
      </c>
      <c r="C26" s="6">
        <f t="shared" ref="C26:C36" si="3">(C7/$C$7)</f>
        <v>1</v>
      </c>
      <c r="D26" s="6">
        <f>(D7/E7)/($D$7/$E$7)</f>
        <v>1</v>
      </c>
      <c r="E26" s="9">
        <f t="shared" ref="E26:E36" si="4">F7/$F$7</f>
        <v>1</v>
      </c>
      <c r="F26" s="9"/>
      <c r="H26" s="94">
        <v>2002</v>
      </c>
      <c r="I26" s="144"/>
      <c r="J26" s="145"/>
      <c r="K26" s="146"/>
    </row>
    <row r="27" spans="2:21" x14ac:dyDescent="0.25">
      <c r="B27" s="2">
        <v>2003</v>
      </c>
      <c r="C27" s="6">
        <f t="shared" si="3"/>
        <v>1.0224695231558649</v>
      </c>
      <c r="D27" s="6">
        <f>(D8/E8)/($D$7/$E$7)</f>
        <v>1.0587530171733233</v>
      </c>
      <c r="E27" s="9">
        <f t="shared" si="4"/>
        <v>1.1029429402289246</v>
      </c>
      <c r="F27" s="9"/>
      <c r="G27" s="105"/>
      <c r="H27" s="94">
        <v>2003</v>
      </c>
      <c r="I27" s="252">
        <f>LN(C27/C26)</f>
        <v>2.2220802286072934E-2</v>
      </c>
      <c r="J27" s="252">
        <f t="shared" ref="J27:J36" si="5">LN(D27/D26)</f>
        <v>5.7091816730548986E-2</v>
      </c>
      <c r="K27" s="252">
        <f t="shared" ref="K27:K36" si="6">LN(E27/E26)</f>
        <v>9.798200749981674E-2</v>
      </c>
    </row>
    <row r="28" spans="2:21" x14ac:dyDescent="0.25">
      <c r="B28" s="2">
        <v>2004</v>
      </c>
      <c r="C28" s="6">
        <f t="shared" si="3"/>
        <v>1.0239899336536262</v>
      </c>
      <c r="D28" s="6">
        <f>(D9/E9)/($D$7/$E$7)</f>
        <v>1.1029089132001895</v>
      </c>
      <c r="E28" s="9">
        <f t="shared" si="4"/>
        <v>1.0629884305364188</v>
      </c>
      <c r="F28" s="9"/>
      <c r="G28" s="105"/>
      <c r="H28" s="94">
        <v>2004</v>
      </c>
      <c r="I28" s="252">
        <f t="shared" ref="I28:I36" si="7">LN(C28/C27)</f>
        <v>1.4858938665436327E-3</v>
      </c>
      <c r="J28" s="252">
        <f t="shared" si="5"/>
        <v>4.085933916997752E-2</v>
      </c>
      <c r="K28" s="252">
        <f t="shared" si="6"/>
        <v>-3.6897791984353397E-2</v>
      </c>
    </row>
    <row r="29" spans="2:21" x14ac:dyDescent="0.25">
      <c r="B29" s="2">
        <v>2005</v>
      </c>
      <c r="C29" s="6">
        <f t="shared" si="3"/>
        <v>1.0232839820897475</v>
      </c>
      <c r="D29" s="6">
        <f t="shared" ref="D29:D35" si="8">(D10/E10)/($D$7/$E$7)</f>
        <v>1.1140782728548062</v>
      </c>
      <c r="E29" s="9">
        <f t="shared" si="4"/>
        <v>1.0806120600981728</v>
      </c>
      <c r="F29" s="9"/>
      <c r="G29" s="105"/>
      <c r="H29" s="94">
        <v>2005</v>
      </c>
      <c r="I29" s="252">
        <f t="shared" si="7"/>
        <v>-6.8965035546078579E-4</v>
      </c>
      <c r="J29" s="252">
        <f t="shared" si="5"/>
        <v>1.0076246022067199E-2</v>
      </c>
      <c r="K29" s="252">
        <f t="shared" si="6"/>
        <v>1.6443387407344325E-2</v>
      </c>
    </row>
    <row r="30" spans="2:21" x14ac:dyDescent="0.25">
      <c r="B30" s="2">
        <v>2006</v>
      </c>
      <c r="C30" s="6">
        <f t="shared" si="3"/>
        <v>1.0253881099454194</v>
      </c>
      <c r="D30" s="6">
        <f t="shared" si="8"/>
        <v>1.1524520848278599</v>
      </c>
      <c r="E30" s="9">
        <f t="shared" si="4"/>
        <v>1.1001195195120608</v>
      </c>
      <c r="F30" s="9"/>
      <c r="G30" s="105"/>
      <c r="H30" s="94">
        <v>2006</v>
      </c>
      <c r="I30" s="252">
        <f t="shared" si="7"/>
        <v>2.0541389749134595E-3</v>
      </c>
      <c r="J30" s="252">
        <f t="shared" si="5"/>
        <v>3.3864518115136577E-2</v>
      </c>
      <c r="K30" s="252">
        <f t="shared" si="6"/>
        <v>1.78912250809613E-2</v>
      </c>
    </row>
    <row r="31" spans="2:21" x14ac:dyDescent="0.25">
      <c r="B31" s="2">
        <v>2007</v>
      </c>
      <c r="C31" s="6">
        <f t="shared" si="3"/>
        <v>1.0033859528711966</v>
      </c>
      <c r="D31" s="6">
        <f t="shared" si="8"/>
        <v>1.2135760362442907</v>
      </c>
      <c r="E31" s="9">
        <f t="shared" si="4"/>
        <v>0.91911316955654254</v>
      </c>
      <c r="F31" s="9"/>
      <c r="G31" s="105"/>
      <c r="H31" s="94">
        <v>2007</v>
      </c>
      <c r="I31" s="252">
        <f t="shared" si="7"/>
        <v>-2.1690951332448152E-2</v>
      </c>
      <c r="J31" s="252">
        <f t="shared" si="5"/>
        <v>5.1679482811170227E-2</v>
      </c>
      <c r="K31" s="252">
        <f t="shared" si="6"/>
        <v>-0.17976484797186745</v>
      </c>
    </row>
    <row r="32" spans="2:21" x14ac:dyDescent="0.25">
      <c r="B32" s="2">
        <v>2008</v>
      </c>
      <c r="C32" s="6">
        <f t="shared" si="3"/>
        <v>1.0140471288034774</v>
      </c>
      <c r="D32" s="6">
        <f t="shared" si="8"/>
        <v>1.2810979573234684</v>
      </c>
      <c r="E32" s="9">
        <f t="shared" si="4"/>
        <v>0.96801113949908701</v>
      </c>
      <c r="F32" s="9"/>
      <c r="G32" s="105"/>
      <c r="H32" s="94">
        <v>2008</v>
      </c>
      <c r="I32" s="252">
        <f t="shared" si="7"/>
        <v>1.0569148759234587E-2</v>
      </c>
      <c r="J32" s="252">
        <f t="shared" si="5"/>
        <v>5.4146086559287411E-2</v>
      </c>
      <c r="K32" s="252">
        <f t="shared" si="6"/>
        <v>5.1834335943315629E-2</v>
      </c>
    </row>
    <row r="33" spans="2:17" x14ac:dyDescent="0.25">
      <c r="B33" s="2">
        <v>2009</v>
      </c>
      <c r="C33" s="6">
        <f t="shared" si="3"/>
        <v>1.0157882472137789</v>
      </c>
      <c r="D33" s="6">
        <f t="shared" si="8"/>
        <v>1.257722103493073</v>
      </c>
      <c r="E33" s="9">
        <f t="shared" si="4"/>
        <v>1.0634000390985496</v>
      </c>
      <c r="F33" s="9"/>
      <c r="G33" s="105"/>
      <c r="H33" s="94">
        <v>2009</v>
      </c>
      <c r="I33" s="252">
        <f t="shared" si="7"/>
        <v>1.7155271386904165E-3</v>
      </c>
      <c r="J33" s="252">
        <f t="shared" si="5"/>
        <v>-1.841525895632453E-2</v>
      </c>
      <c r="K33" s="252">
        <f t="shared" si="6"/>
        <v>9.3983042880373985E-2</v>
      </c>
    </row>
    <row r="34" spans="2:17" x14ac:dyDescent="0.25">
      <c r="B34" s="2">
        <v>2010</v>
      </c>
      <c r="C34" s="6">
        <f t="shared" si="3"/>
        <v>1.0159368565545641</v>
      </c>
      <c r="D34" s="6">
        <f t="shared" si="8"/>
        <v>1.323076657305682</v>
      </c>
      <c r="E34" s="9">
        <f t="shared" si="4"/>
        <v>1.0150551813076143</v>
      </c>
      <c r="F34" s="9"/>
      <c r="G34" s="105"/>
      <c r="H34" s="94">
        <v>2010</v>
      </c>
      <c r="I34" s="252">
        <f t="shared" si="7"/>
        <v>1.4628882694284971E-4</v>
      </c>
      <c r="J34" s="252">
        <f>LN(D34/D33)</f>
        <v>5.0657595032374665E-2</v>
      </c>
      <c r="K34" s="252">
        <f t="shared" si="6"/>
        <v>-4.6528382019298452E-2</v>
      </c>
    </row>
    <row r="35" spans="2:17" x14ac:dyDescent="0.25">
      <c r="B35" s="2">
        <v>2011</v>
      </c>
      <c r="C35" s="6">
        <f t="shared" si="3"/>
        <v>1.0034931529234892</v>
      </c>
      <c r="D35" s="6">
        <f t="shared" si="8"/>
        <v>1.2524568977649393</v>
      </c>
      <c r="E35" s="9">
        <f t="shared" si="4"/>
        <v>1.0745348765507823</v>
      </c>
      <c r="F35" s="9"/>
      <c r="G35" s="105"/>
      <c r="H35" s="94">
        <v>2011</v>
      </c>
      <c r="I35" s="252">
        <f t="shared" si="7"/>
        <v>-1.23241321288384E-2</v>
      </c>
      <c r="J35" s="252">
        <f t="shared" si="5"/>
        <v>-5.4852685061619125E-2</v>
      </c>
      <c r="K35" s="252">
        <f t="shared" si="6"/>
        <v>5.6944918137356512E-2</v>
      </c>
    </row>
    <row r="36" spans="2:17" x14ac:dyDescent="0.25">
      <c r="B36" s="2">
        <v>2012</v>
      </c>
      <c r="C36" s="6">
        <f t="shared" si="3"/>
        <v>1.0066954276563063</v>
      </c>
      <c r="D36" s="6">
        <f>(D17/E17)/($D$7/$E$7)</f>
        <v>1.2444428415615754</v>
      </c>
      <c r="E36" s="9">
        <f t="shared" si="4"/>
        <v>0.93060506625074924</v>
      </c>
      <c r="F36" s="9"/>
      <c r="G36" s="105"/>
      <c r="H36" s="94">
        <v>2012</v>
      </c>
      <c r="I36" s="252">
        <f t="shared" si="7"/>
        <v>3.1860467943980487E-3</v>
      </c>
      <c r="J36" s="252">
        <f t="shared" si="5"/>
        <v>-6.4192274894958982E-3</v>
      </c>
      <c r="K36" s="252">
        <f t="shared" si="6"/>
        <v>-0.1438081904909089</v>
      </c>
    </row>
    <row r="37" spans="2:17" x14ac:dyDescent="0.25">
      <c r="B37" s="2">
        <v>2013</v>
      </c>
      <c r="C37" s="6">
        <f>(C18/$C$7)</f>
        <v>1.0119178350818709</v>
      </c>
      <c r="D37" s="6">
        <f>(D18/E18)/($D$7/$E$7)</f>
        <v>1.243164869072275</v>
      </c>
      <c r="E37" s="9">
        <f>F18/$F$7</f>
        <v>0.95468807316615345</v>
      </c>
      <c r="F37" s="9"/>
      <c r="G37" s="105"/>
      <c r="H37" s="94">
        <v>2013</v>
      </c>
      <c r="I37" s="252">
        <f t="shared" ref="I37:K38" si="9">LN(C37/C36)</f>
        <v>5.1742641085252335E-3</v>
      </c>
      <c r="J37" s="252">
        <f t="shared" si="9"/>
        <v>-1.0274711694023772E-3</v>
      </c>
      <c r="K37" s="252">
        <f t="shared" si="9"/>
        <v>2.5549678705396178E-2</v>
      </c>
    </row>
    <row r="38" spans="2:17" x14ac:dyDescent="0.25">
      <c r="B38" s="2">
        <v>2014</v>
      </c>
      <c r="C38" s="6">
        <f>(C19/$C$7)</f>
        <v>1.018677648135438</v>
      </c>
      <c r="D38" s="6">
        <f>(D19/E19)/($D$7/$E$7)</f>
        <v>1.2483824711337934</v>
      </c>
      <c r="E38" s="9">
        <f>F19/$F$7</f>
        <v>0.92651004454724495</v>
      </c>
      <c r="F38" s="9"/>
      <c r="G38" s="105"/>
      <c r="H38" s="94">
        <v>2014</v>
      </c>
      <c r="I38" s="252">
        <f t="shared" si="9"/>
        <v>6.6579858771523255E-3</v>
      </c>
      <c r="J38" s="252">
        <f t="shared" si="9"/>
        <v>4.1882484866608838E-3</v>
      </c>
      <c r="K38" s="252">
        <f t="shared" si="9"/>
        <v>-2.9959775114263447E-2</v>
      </c>
    </row>
    <row r="39" spans="2:17" ht="15" x14ac:dyDescent="0.3">
      <c r="G39" s="147"/>
      <c r="H39" s="87" t="s">
        <v>96</v>
      </c>
      <c r="I39" s="188">
        <f>AVERAGE(I27:I38)</f>
        <v>1.5421135679771793E-3</v>
      </c>
      <c r="J39" s="188">
        <f>AVERAGE(J27:J38)</f>
        <v>1.8487390854198461E-2</v>
      </c>
      <c r="K39" s="253">
        <f>AVERAGE(K27:K38)</f>
        <v>-6.3608659938439146E-3</v>
      </c>
    </row>
    <row r="40" spans="2:17" x14ac:dyDescent="0.25">
      <c r="K40" s="66"/>
    </row>
    <row r="41" spans="2:17" s="356" customFormat="1" ht="14.25" customHeight="1" x14ac:dyDescent="0.3">
      <c r="B41" s="255" t="s">
        <v>267</v>
      </c>
      <c r="C41" s="254"/>
      <c r="D41" s="254"/>
      <c r="E41" s="254"/>
      <c r="F41" s="254"/>
      <c r="G41" s="254"/>
      <c r="H41" s="254"/>
      <c r="I41" s="254"/>
      <c r="J41" s="254"/>
      <c r="K41" s="254"/>
      <c r="L41" s="404"/>
      <c r="M41" s="404"/>
      <c r="N41" s="404"/>
      <c r="O41" s="404"/>
      <c r="P41" s="404"/>
      <c r="Q41" s="404"/>
    </row>
    <row r="42" spans="2:17" ht="15" x14ac:dyDescent="0.3">
      <c r="B42" s="67" t="s">
        <v>10</v>
      </c>
      <c r="C42" s="79"/>
      <c r="D42" s="79"/>
      <c r="E42" s="86"/>
      <c r="H42" s="67" t="s">
        <v>104</v>
      </c>
      <c r="I42" s="79"/>
      <c r="J42" s="79"/>
      <c r="K42" s="79"/>
    </row>
    <row r="43" spans="2:17" ht="15" x14ac:dyDescent="0.3">
      <c r="B43" s="67"/>
      <c r="C43" s="68" t="s">
        <v>7</v>
      </c>
      <c r="D43" s="68" t="s">
        <v>7</v>
      </c>
      <c r="E43" s="68" t="s">
        <v>8</v>
      </c>
      <c r="H43" s="67"/>
      <c r="I43" s="68" t="s">
        <v>7</v>
      </c>
      <c r="J43" s="68" t="s">
        <v>7</v>
      </c>
      <c r="K43" s="68" t="s">
        <v>8</v>
      </c>
    </row>
    <row r="44" spans="2:17" ht="15" x14ac:dyDescent="0.25">
      <c r="B44" s="68" t="s">
        <v>4</v>
      </c>
      <c r="C44" s="68" t="s">
        <v>5</v>
      </c>
      <c r="D44" s="68" t="str">
        <f>D25</f>
        <v>O&amp;M_total</v>
      </c>
      <c r="E44" s="68" t="s">
        <v>9</v>
      </c>
      <c r="H44" s="68" t="s">
        <v>4</v>
      </c>
      <c r="I44" s="68" t="s">
        <v>5</v>
      </c>
      <c r="J44" s="68" t="str">
        <f>D44</f>
        <v>O&amp;M_total</v>
      </c>
      <c r="K44" s="68" t="s">
        <v>9</v>
      </c>
    </row>
    <row r="45" spans="2:17" x14ac:dyDescent="0.25">
      <c r="B45" s="2">
        <v>2002</v>
      </c>
      <c r="C45" s="8">
        <f>($G7*$I7)/C26</f>
        <v>3063240.6286446145</v>
      </c>
      <c r="D45" s="8">
        <f t="shared" ref="D45:D55" si="10">($G7*$J7)/D26</f>
        <v>517395.47545000026</v>
      </c>
      <c r="E45" s="8">
        <f t="shared" ref="E45:E55" si="11">($G7)/E26</f>
        <v>3580636.1040946147</v>
      </c>
      <c r="H45" s="2">
        <v>2002</v>
      </c>
      <c r="I45" s="256"/>
      <c r="J45" s="257"/>
      <c r="K45" s="150"/>
    </row>
    <row r="46" spans="2:17" x14ac:dyDescent="0.25">
      <c r="B46" s="2">
        <v>2003</v>
      </c>
      <c r="C46" s="8">
        <f t="shared" ref="C46:C55" si="12">($G8*$I8)/C27</f>
        <v>3863375.6844721599</v>
      </c>
      <c r="D46" s="8">
        <f t="shared" si="10"/>
        <v>529719.95498756377</v>
      </c>
      <c r="E46" s="8">
        <f t="shared" si="11"/>
        <v>4089990.8145183949</v>
      </c>
      <c r="H46" s="2">
        <v>2003</v>
      </c>
      <c r="I46" s="258">
        <f>LN(C46/C45)</f>
        <v>0.23206794639694076</v>
      </c>
      <c r="J46" s="258">
        <f t="shared" ref="J46:K55" si="13">LN(D46/D45)</f>
        <v>2.3540955152649996E-2</v>
      </c>
      <c r="K46" s="258">
        <f>LN(E46/E45)</f>
        <v>0.13300225687626599</v>
      </c>
    </row>
    <row r="47" spans="2:17" x14ac:dyDescent="0.25">
      <c r="B47" s="2">
        <v>2004</v>
      </c>
      <c r="C47" s="8">
        <f t="shared" si="12"/>
        <v>3686392.970399112</v>
      </c>
      <c r="D47" s="8">
        <f t="shared" si="10"/>
        <v>544634.74326911161</v>
      </c>
      <c r="E47" s="8">
        <f t="shared" si="11"/>
        <v>4116236.527393016</v>
      </c>
      <c r="F47" s="8"/>
      <c r="H47" s="2">
        <v>2004</v>
      </c>
      <c r="I47" s="258">
        <f t="shared" ref="I47:I55" si="14">LN(C47/C46)</f>
        <v>-4.6892865778201426E-2</v>
      </c>
      <c r="J47" s="258">
        <f t="shared" si="13"/>
        <v>2.7766894060386217E-2</v>
      </c>
      <c r="K47" s="258">
        <f t="shared" si="13"/>
        <v>6.3965574605843569E-3</v>
      </c>
    </row>
    <row r="48" spans="2:17" x14ac:dyDescent="0.25">
      <c r="B48" s="2">
        <v>2005</v>
      </c>
      <c r="C48" s="8">
        <f t="shared" si="12"/>
        <v>4646440.7412730362</v>
      </c>
      <c r="D48" s="8">
        <f t="shared" si="10"/>
        <v>560717.20572133677</v>
      </c>
      <c r="E48" s="8">
        <f t="shared" si="11"/>
        <v>4978022.5846222788</v>
      </c>
      <c r="F48" s="8"/>
      <c r="H48" s="2">
        <v>2005</v>
      </c>
      <c r="I48" s="258">
        <f t="shared" si="14"/>
        <v>0.23145302934605957</v>
      </c>
      <c r="J48" s="258">
        <f t="shared" si="13"/>
        <v>2.9101314658393614E-2</v>
      </c>
      <c r="K48" s="258">
        <f t="shared" si="13"/>
        <v>0.19009345914811657</v>
      </c>
    </row>
    <row r="49" spans="2:11" x14ac:dyDescent="0.25">
      <c r="B49" s="2">
        <v>2006</v>
      </c>
      <c r="C49" s="8">
        <f t="shared" si="12"/>
        <v>3850032.5353670591</v>
      </c>
      <c r="D49" s="8">
        <f t="shared" si="10"/>
        <v>576538.21172898938</v>
      </c>
      <c r="E49" s="8">
        <f t="shared" si="11"/>
        <v>4192462.8796733529</v>
      </c>
      <c r="F49" s="8"/>
      <c r="H49" s="2">
        <v>2006</v>
      </c>
      <c r="I49" s="258">
        <f t="shared" si="14"/>
        <v>-0.18801989551366294</v>
      </c>
      <c r="J49" s="258">
        <f t="shared" si="13"/>
        <v>2.7824930979598244E-2</v>
      </c>
      <c r="K49" s="258">
        <f t="shared" si="13"/>
        <v>-0.17174438012953244</v>
      </c>
    </row>
    <row r="50" spans="2:11" x14ac:dyDescent="0.25">
      <c r="B50" s="2">
        <v>2007</v>
      </c>
      <c r="C50" s="8">
        <f t="shared" si="12"/>
        <v>3363683.9891652688</v>
      </c>
      <c r="D50" s="8">
        <f t="shared" si="10"/>
        <v>594336.65136644884</v>
      </c>
      <c r="E50" s="8">
        <f t="shared" si="11"/>
        <v>4456846.1402447345</v>
      </c>
      <c r="F50" s="8"/>
      <c r="H50" s="2">
        <v>2007</v>
      </c>
      <c r="I50" s="258">
        <f t="shared" si="14"/>
        <v>-0.13504480032203323</v>
      </c>
      <c r="J50" s="258">
        <f t="shared" si="13"/>
        <v>3.0404292177787749E-2</v>
      </c>
      <c r="K50" s="258">
        <f t="shared" si="13"/>
        <v>6.11530117528978E-2</v>
      </c>
    </row>
    <row r="51" spans="2:11" x14ac:dyDescent="0.25">
      <c r="B51" s="2">
        <v>2008</v>
      </c>
      <c r="C51" s="8">
        <f t="shared" si="12"/>
        <v>4194219.1156573482</v>
      </c>
      <c r="D51" s="8">
        <f t="shared" si="10"/>
        <v>610139.07605711627</v>
      </c>
      <c r="E51" s="8">
        <f t="shared" si="11"/>
        <v>5201163.0552416202</v>
      </c>
      <c r="F51" s="8"/>
      <c r="H51" s="2">
        <v>2008</v>
      </c>
      <c r="I51" s="258">
        <f t="shared" si="14"/>
        <v>0.22067037745872556</v>
      </c>
      <c r="J51" s="258">
        <f t="shared" si="13"/>
        <v>2.6241012756127714E-2</v>
      </c>
      <c r="K51" s="258">
        <f t="shared" si="13"/>
        <v>0.15444089260252392</v>
      </c>
    </row>
    <row r="52" spans="2:11" x14ac:dyDescent="0.25">
      <c r="B52" s="2">
        <v>2009</v>
      </c>
      <c r="C52" s="8">
        <f t="shared" si="12"/>
        <v>2691906.3851299845</v>
      </c>
      <c r="D52" s="8">
        <f t="shared" si="10"/>
        <v>621578.75335002842</v>
      </c>
      <c r="E52" s="8">
        <f t="shared" si="11"/>
        <v>3306545.1161215422</v>
      </c>
      <c r="F52" s="8"/>
      <c r="H52" s="2">
        <v>2009</v>
      </c>
      <c r="I52" s="258">
        <f t="shared" si="14"/>
        <v>-0.443457540179303</v>
      </c>
      <c r="J52" s="258">
        <f t="shared" si="13"/>
        <v>1.8575693169909403E-2</v>
      </c>
      <c r="K52" s="258">
        <f t="shared" si="13"/>
        <v>-0.45297839233215798</v>
      </c>
    </row>
    <row r="53" spans="2:11" x14ac:dyDescent="0.25">
      <c r="B53" s="2">
        <v>2010</v>
      </c>
      <c r="C53" s="8">
        <f t="shared" si="12"/>
        <v>2541484.2449316159</v>
      </c>
      <c r="D53" s="8">
        <f t="shared" si="10"/>
        <v>635152.59722271748</v>
      </c>
      <c r="E53" s="8">
        <f t="shared" si="11"/>
        <v>3371583.2922329409</v>
      </c>
      <c r="F53" s="8"/>
      <c r="H53" s="2">
        <v>2010</v>
      </c>
      <c r="I53" s="258">
        <f t="shared" si="14"/>
        <v>-5.7501377202389542E-2</v>
      </c>
      <c r="J53" s="258">
        <f t="shared" si="13"/>
        <v>2.1602662722738291E-2</v>
      </c>
      <c r="K53" s="258">
        <f t="shared" si="13"/>
        <v>1.9478580971666583E-2</v>
      </c>
    </row>
    <row r="54" spans="2:11" x14ac:dyDescent="0.25">
      <c r="B54" s="2">
        <v>2011</v>
      </c>
      <c r="C54" s="8">
        <f t="shared" si="12"/>
        <v>2516409.9108975362</v>
      </c>
      <c r="D54" s="8">
        <f t="shared" si="10"/>
        <v>649774.66954480205</v>
      </c>
      <c r="E54" s="8">
        <f t="shared" si="11"/>
        <v>3107404.8458221494</v>
      </c>
      <c r="F54" s="8"/>
      <c r="H54" s="2">
        <v>2011</v>
      </c>
      <c r="I54" s="258">
        <f t="shared" si="14"/>
        <v>-9.9150115353861569E-3</v>
      </c>
      <c r="J54" s="258">
        <f t="shared" si="13"/>
        <v>2.2760359939988168E-2</v>
      </c>
      <c r="K54" s="258">
        <f t="shared" si="13"/>
        <v>-8.1594530566829401E-2</v>
      </c>
    </row>
    <row r="55" spans="2:11" x14ac:dyDescent="0.25">
      <c r="B55" s="2">
        <v>2012</v>
      </c>
      <c r="C55" s="8">
        <f t="shared" si="12"/>
        <v>1634453.9691945093</v>
      </c>
      <c r="D55" s="8">
        <f t="shared" si="10"/>
        <v>663024.87114836171</v>
      </c>
      <c r="E55" s="8">
        <f t="shared" si="11"/>
        <v>2654717.86236226</v>
      </c>
      <c r="F55" s="8"/>
      <c r="H55" s="2">
        <v>2012</v>
      </c>
      <c r="I55" s="258">
        <f t="shared" si="14"/>
        <v>-0.43152446245280751</v>
      </c>
      <c r="J55" s="258">
        <f t="shared" si="13"/>
        <v>2.0186861976879467E-2</v>
      </c>
      <c r="K55" s="258">
        <f t="shared" si="13"/>
        <v>-0.15744954060344268</v>
      </c>
    </row>
    <row r="56" spans="2:11" x14ac:dyDescent="0.25">
      <c r="B56" s="2">
        <v>2013</v>
      </c>
      <c r="C56" s="8">
        <f>($G18*$I18)/C37</f>
        <v>2456728.4898890927</v>
      </c>
      <c r="D56" s="8">
        <f>($G18*$J18)/D37</f>
        <v>677257.07337459468</v>
      </c>
      <c r="E56" s="8">
        <f>($G18)/E37</f>
        <v>3485902.5365066333</v>
      </c>
      <c r="F56" s="8"/>
      <c r="H56" s="2">
        <v>2013</v>
      </c>
      <c r="I56" s="258">
        <f t="shared" ref="I56:K57" si="15">LN(C56/C55)</f>
        <v>0.40752179793181875</v>
      </c>
      <c r="J56" s="258">
        <f t="shared" si="15"/>
        <v>2.1238422643387527E-2</v>
      </c>
      <c r="K56" s="258">
        <f t="shared" si="15"/>
        <v>0.27238860564341283</v>
      </c>
    </row>
    <row r="57" spans="2:11" x14ac:dyDescent="0.25">
      <c r="B57" s="2">
        <v>2014</v>
      </c>
      <c r="C57" s="8">
        <f>($G19*$I19)/C38</f>
        <v>2704860.5664502303</v>
      </c>
      <c r="D57" s="8">
        <f>($G19*$J19)/D38</f>
        <v>693166.34093570709</v>
      </c>
      <c r="E57" s="8">
        <f>($G19)/E38</f>
        <v>3907909.8292336627</v>
      </c>
      <c r="F57" s="8"/>
      <c r="H57" s="2">
        <v>2014</v>
      </c>
      <c r="I57" s="258">
        <f t="shared" si="15"/>
        <v>9.6219781663766352E-2</v>
      </c>
      <c r="J57" s="258">
        <f t="shared" si="15"/>
        <v>2.3219075427577257E-2</v>
      </c>
      <c r="K57" s="258">
        <f t="shared" si="15"/>
        <v>0.11427567237462835</v>
      </c>
    </row>
    <row r="58" spans="2:11" ht="15" x14ac:dyDescent="0.3">
      <c r="B58" s="2"/>
      <c r="C58" s="6"/>
      <c r="D58" s="7"/>
      <c r="H58" s="87" t="s">
        <v>96</v>
      </c>
      <c r="I58" s="259">
        <f>AVERAGE(I46:I57)</f>
        <v>-1.0368585015539396E-2</v>
      </c>
      <c r="J58" s="259">
        <f>AVERAGE(J46:J57)</f>
        <v>2.4371872972118635E-2</v>
      </c>
      <c r="K58" s="259">
        <f>AVERAGE(K46:K57)</f>
        <v>7.2885160998444913E-3</v>
      </c>
    </row>
    <row r="59" spans="2:11" x14ac:dyDescent="0.25">
      <c r="B59" s="2"/>
      <c r="C59" s="6"/>
      <c r="D59" s="6"/>
      <c r="E59" s="7"/>
    </row>
    <row r="60" spans="2:11" ht="15" x14ac:dyDescent="0.3">
      <c r="B60" s="263" t="s">
        <v>269</v>
      </c>
      <c r="C60" s="262"/>
      <c r="D60" s="262"/>
      <c r="E60" s="262"/>
      <c r="F60" s="262"/>
      <c r="G60" s="262"/>
      <c r="H60" s="262"/>
      <c r="I60" s="262"/>
      <c r="J60" s="262"/>
      <c r="K60" s="262"/>
    </row>
    <row r="61" spans="2:11" ht="15" x14ac:dyDescent="0.3">
      <c r="B61" s="67" t="s">
        <v>11</v>
      </c>
      <c r="C61" s="79"/>
      <c r="D61" s="79"/>
      <c r="E61" s="79"/>
      <c r="F61" s="79"/>
      <c r="G61" s="79"/>
      <c r="H61" s="79"/>
    </row>
    <row r="62" spans="2:11" ht="15" x14ac:dyDescent="0.3">
      <c r="B62" s="67"/>
      <c r="C62" s="68" t="s">
        <v>12</v>
      </c>
      <c r="D62" s="68" t="s">
        <v>12</v>
      </c>
      <c r="E62" s="68" t="s">
        <v>13</v>
      </c>
      <c r="F62" s="68" t="s">
        <v>13</v>
      </c>
      <c r="G62" s="68" t="s">
        <v>14</v>
      </c>
      <c r="H62" s="68" t="s">
        <v>14</v>
      </c>
    </row>
    <row r="63" spans="2:11" ht="15" x14ac:dyDescent="0.25">
      <c r="B63" s="68" t="s">
        <v>4</v>
      </c>
      <c r="C63" s="68" t="s">
        <v>7</v>
      </c>
      <c r="D63" s="68" t="s">
        <v>8</v>
      </c>
      <c r="E63" s="68" t="s">
        <v>7</v>
      </c>
      <c r="F63" s="68" t="s">
        <v>8</v>
      </c>
      <c r="G63" s="68" t="s">
        <v>7</v>
      </c>
      <c r="H63" s="68" t="s">
        <v>8</v>
      </c>
      <c r="K63" s="107"/>
    </row>
    <row r="64" spans="2:11" x14ac:dyDescent="0.25">
      <c r="B64" s="2">
        <v>2002</v>
      </c>
      <c r="C64" s="2"/>
      <c r="D64" s="2"/>
      <c r="E64" s="2"/>
      <c r="F64" s="2"/>
      <c r="G64" s="2"/>
      <c r="H64" s="2"/>
    </row>
    <row r="65" spans="2:11" x14ac:dyDescent="0.25">
      <c r="B65" s="2">
        <v>2003</v>
      </c>
      <c r="C65" s="6">
        <f t="shared" ref="C65:C76" si="16">SUMPRODUCT(C45:D45,C27:D27)/SUMPRODUCT(C45:D45,C26:D26)</f>
        <v>1.0277124227671051</v>
      </c>
      <c r="D65" s="6">
        <f t="shared" ref="D65:D74" si="17">SUMPRODUCT(E45:F45*E27:F27)/SUMPRODUCT(E45:F45*E26:F26)</f>
        <v>1.1029429402289246</v>
      </c>
      <c r="E65" s="6">
        <f t="shared" ref="E65:E74" si="18">SUMPRODUCT(C46:D46,C27:D27)/SUMPRODUCT(C46:D46,C26:D26)</f>
        <v>1.0268445908518833</v>
      </c>
      <c r="F65" s="6">
        <f t="shared" ref="F65:F74" si="19">SUMPRODUCT(E46:F46,E27:F27)/SUMPRODUCT(E46:F46,E26:F26)</f>
        <v>1.1029429402289246</v>
      </c>
      <c r="G65" s="9">
        <f t="shared" ref="G65:H74" si="20">(C65*E65)^0.5</f>
        <v>1.0272784151678092</v>
      </c>
      <c r="H65" s="9">
        <f t="shared" si="20"/>
        <v>1.1029429402289246</v>
      </c>
    </row>
    <row r="66" spans="2:11" x14ac:dyDescent="0.25">
      <c r="B66" s="2">
        <v>2004</v>
      </c>
      <c r="C66" s="6">
        <f t="shared" si="16"/>
        <v>1.0064872543398053</v>
      </c>
      <c r="D66" s="6">
        <f t="shared" si="17"/>
        <v>0.96377463580825595</v>
      </c>
      <c r="E66" s="6">
        <f t="shared" si="18"/>
        <v>1.0068234315778684</v>
      </c>
      <c r="F66" s="6">
        <f t="shared" si="19"/>
        <v>0.96377463580825595</v>
      </c>
      <c r="G66" s="9">
        <f t="shared" si="20"/>
        <v>1.0066553289253426</v>
      </c>
      <c r="H66" s="9">
        <f t="shared" si="20"/>
        <v>0.96377463580825595</v>
      </c>
    </row>
    <row r="67" spans="2:11" x14ac:dyDescent="0.25">
      <c r="B67" s="2">
        <v>2005</v>
      </c>
      <c r="C67" s="6">
        <f t="shared" si="16"/>
        <v>1.0007955198385474</v>
      </c>
      <c r="D67" s="6">
        <f t="shared" si="17"/>
        <v>1.0165793239657936</v>
      </c>
      <c r="E67" s="6">
        <f t="shared" si="18"/>
        <v>1.0005547819482246</v>
      </c>
      <c r="F67" s="6">
        <f t="shared" si="19"/>
        <v>1.0165793239657936</v>
      </c>
      <c r="G67" s="9">
        <f t="shared" si="20"/>
        <v>1.0006751436539323</v>
      </c>
      <c r="H67" s="9">
        <f t="shared" si="20"/>
        <v>1.0165793239657936</v>
      </c>
    </row>
    <row r="68" spans="2:11" x14ac:dyDescent="0.25">
      <c r="B68" s="2">
        <v>2006</v>
      </c>
      <c r="C68" s="6">
        <f t="shared" si="16"/>
        <v>1.0058173919703546</v>
      </c>
      <c r="D68" s="6">
        <f t="shared" si="17"/>
        <v>1.0180522318176941</v>
      </c>
      <c r="E68" s="6">
        <f t="shared" si="18"/>
        <v>1.0065964702045054</v>
      </c>
      <c r="F68" s="6">
        <f t="shared" si="19"/>
        <v>1.0180522318176939</v>
      </c>
      <c r="G68" s="9">
        <f t="shared" si="20"/>
        <v>1.0062068556850825</v>
      </c>
      <c r="H68" s="9">
        <f t="shared" si="20"/>
        <v>1.0180522318176939</v>
      </c>
    </row>
    <row r="69" spans="2:11" x14ac:dyDescent="0.25">
      <c r="B69" s="2">
        <v>2007</v>
      </c>
      <c r="C69" s="6">
        <f t="shared" si="16"/>
        <v>0.9892743989817262</v>
      </c>
      <c r="D69" s="6">
        <f t="shared" si="17"/>
        <v>0.83546664999108411</v>
      </c>
      <c r="E69" s="6">
        <f t="shared" si="18"/>
        <v>0.99088537466002913</v>
      </c>
      <c r="F69" s="6">
        <f t="shared" si="19"/>
        <v>0.83546664999108411</v>
      </c>
      <c r="G69" s="9">
        <f t="shared" si="20"/>
        <v>0.99007955916511226</v>
      </c>
      <c r="H69" s="9">
        <f t="shared" si="20"/>
        <v>0.83546664999108411</v>
      </c>
    </row>
    <row r="70" spans="2:11" x14ac:dyDescent="0.25">
      <c r="B70" s="2">
        <v>2008</v>
      </c>
      <c r="C70" s="6">
        <f t="shared" si="16"/>
        <v>1.0185510646775395</v>
      </c>
      <c r="D70" s="6">
        <f t="shared" si="17"/>
        <v>1.0532012504685762</v>
      </c>
      <c r="E70" s="6">
        <f t="shared" si="18"/>
        <v>1.0173601363918794</v>
      </c>
      <c r="F70" s="6">
        <f t="shared" si="19"/>
        <v>1.0532012504685762</v>
      </c>
      <c r="G70" s="9">
        <f t="shared" si="20"/>
        <v>1.0179554263730979</v>
      </c>
      <c r="H70" s="9">
        <f t="shared" si="20"/>
        <v>1.0532012504685762</v>
      </c>
    </row>
    <row r="71" spans="2:11" x14ac:dyDescent="0.25">
      <c r="B71" s="2">
        <v>2009</v>
      </c>
      <c r="C71" s="6">
        <f t="shared" si="16"/>
        <v>0.99861763880061105</v>
      </c>
      <c r="D71" s="6">
        <f t="shared" si="17"/>
        <v>1.0985411176660871</v>
      </c>
      <c r="E71" s="6">
        <f t="shared" si="18"/>
        <v>0.9972084680887221</v>
      </c>
      <c r="F71" s="6">
        <f t="shared" si="19"/>
        <v>1.0985411176660871</v>
      </c>
      <c r="G71" s="9">
        <f t="shared" si="20"/>
        <v>0.99791280470526789</v>
      </c>
      <c r="H71" s="9">
        <f t="shared" si="20"/>
        <v>1.0985411176660871</v>
      </c>
    </row>
    <row r="72" spans="2:11" x14ac:dyDescent="0.25">
      <c r="B72" s="2">
        <v>2010</v>
      </c>
      <c r="C72" s="6">
        <f t="shared" si="16"/>
        <v>1.0116669346043987</v>
      </c>
      <c r="D72" s="6">
        <f t="shared" si="17"/>
        <v>0.95453746848465648</v>
      </c>
      <c r="E72" s="6">
        <f t="shared" si="18"/>
        <v>1.0123911719976093</v>
      </c>
      <c r="F72" s="6">
        <f t="shared" si="19"/>
        <v>0.95453746848465648</v>
      </c>
      <c r="G72" s="9">
        <f t="shared" si="20"/>
        <v>1.0120289885153368</v>
      </c>
      <c r="H72" s="9">
        <f t="shared" si="20"/>
        <v>0.95453746848465648</v>
      </c>
    </row>
    <row r="73" spans="2:11" x14ac:dyDescent="0.25">
      <c r="B73" s="2">
        <v>2011</v>
      </c>
      <c r="C73" s="6">
        <f t="shared" si="16"/>
        <v>0.97765279564220497</v>
      </c>
      <c r="D73" s="6">
        <f t="shared" si="17"/>
        <v>1.0585974992675227</v>
      </c>
      <c r="E73" s="6">
        <f t="shared" si="18"/>
        <v>0.97740177831101271</v>
      </c>
      <c r="F73" s="6">
        <f t="shared" si="19"/>
        <v>1.0585974992675227</v>
      </c>
      <c r="G73" s="9">
        <f t="shared" si="20"/>
        <v>0.97752727891932722</v>
      </c>
      <c r="H73" s="9">
        <f t="shared" si="20"/>
        <v>1.0585974992675227</v>
      </c>
    </row>
    <row r="74" spans="2:11" x14ac:dyDescent="0.25">
      <c r="B74" s="2">
        <v>2012</v>
      </c>
      <c r="C74" s="6">
        <f t="shared" si="16"/>
        <v>1.000853816246478</v>
      </c>
      <c r="D74" s="6">
        <f t="shared" si="17"/>
        <v>0.8660538494924962</v>
      </c>
      <c r="E74" s="6">
        <f t="shared" si="18"/>
        <v>0.99996780183385148</v>
      </c>
      <c r="F74" s="6">
        <f t="shared" si="19"/>
        <v>0.86605384949249631</v>
      </c>
      <c r="G74" s="9">
        <f t="shared" si="20"/>
        <v>1.0004107109527627</v>
      </c>
      <c r="H74" s="9">
        <f t="shared" si="20"/>
        <v>0.86605384949249631</v>
      </c>
    </row>
    <row r="75" spans="2:11" x14ac:dyDescent="0.25">
      <c r="B75" s="2">
        <v>2013</v>
      </c>
      <c r="C75" s="6">
        <f t="shared" si="16"/>
        <v>1.0031121133408789</v>
      </c>
      <c r="D75" s="6">
        <f>SUMPRODUCT(E55:F55*E37:F37)/SUMPRODUCT(E55:F55*E36:F36)</f>
        <v>1.0258788693386665</v>
      </c>
      <c r="E75" s="6">
        <f>SUMPRODUCT(C56:D56,C37:D37)/SUMPRODUCT(C56:D56,C36:D36)</f>
        <v>1.0036081348387136</v>
      </c>
      <c r="F75" s="6">
        <f>SUMPRODUCT(E56:F56,E37:F37)/SUMPRODUCT(E56:F56,E36:F36)</f>
        <v>1.0258788693386665</v>
      </c>
      <c r="G75" s="9">
        <f>(C75*E75)^0.5</f>
        <v>1.0033600934381235</v>
      </c>
      <c r="H75" s="9">
        <f>(D75*F75)^0.5</f>
        <v>1.0258788693386665</v>
      </c>
    </row>
    <row r="76" spans="2:11" x14ac:dyDescent="0.25">
      <c r="B76" s="2">
        <v>2014</v>
      </c>
      <c r="C76" s="6">
        <f t="shared" si="16"/>
        <v>1.0060519796824934</v>
      </c>
      <c r="D76" s="6">
        <f>SUMPRODUCT(E56:F56*E38:F38)/SUMPRODUCT(E56:F56*E37:F37)</f>
        <v>0.97048457039432978</v>
      </c>
      <c r="E76" s="6">
        <f>SUMPRODUCT(C57:D57,C38:D38)/SUMPRODUCT(C57:D57,C37:D37)</f>
        <v>1.0060856164035354</v>
      </c>
      <c r="F76" s="6">
        <f>SUMPRODUCT(E57:F57,E38:F38)/SUMPRODUCT(E57:F57,E37:F37)</f>
        <v>0.97048457039432989</v>
      </c>
      <c r="G76" s="9">
        <f>(C76*E76)^0.5</f>
        <v>1.006068797902439</v>
      </c>
      <c r="H76" s="9">
        <f>(D76*F76)^0.5</f>
        <v>0.97048457039432989</v>
      </c>
    </row>
    <row r="78" spans="2:11" ht="15.75" thickBot="1" x14ac:dyDescent="0.35">
      <c r="B78" s="261" t="s">
        <v>268</v>
      </c>
      <c r="C78" s="260"/>
      <c r="D78" s="260"/>
      <c r="E78" s="260"/>
      <c r="F78" s="260"/>
      <c r="G78" s="260"/>
      <c r="H78" s="260"/>
      <c r="I78" s="260"/>
      <c r="J78" s="260"/>
      <c r="K78" s="260"/>
    </row>
    <row r="79" spans="2:11" ht="15" x14ac:dyDescent="0.3">
      <c r="B79" s="67" t="s">
        <v>15</v>
      </c>
      <c r="C79" s="79"/>
      <c r="D79" s="79"/>
      <c r="E79" s="79"/>
      <c r="F79" s="79"/>
      <c r="G79" s="88"/>
      <c r="H79" s="89"/>
      <c r="I79" s="89"/>
      <c r="J79" s="90"/>
    </row>
    <row r="80" spans="2:11" ht="15" x14ac:dyDescent="0.3">
      <c r="B80" s="67"/>
      <c r="C80" s="68" t="s">
        <v>12</v>
      </c>
      <c r="D80" s="68" t="s">
        <v>12</v>
      </c>
      <c r="E80" s="68" t="s">
        <v>13</v>
      </c>
      <c r="F80" s="68" t="s">
        <v>13</v>
      </c>
      <c r="G80" s="91" t="s">
        <v>14</v>
      </c>
      <c r="H80" s="83" t="s">
        <v>14</v>
      </c>
      <c r="I80" s="83" t="s">
        <v>16</v>
      </c>
      <c r="J80" s="92" t="s">
        <v>16</v>
      </c>
    </row>
    <row r="81" spans="2:17" ht="15" x14ac:dyDescent="0.25">
      <c r="B81" s="68" t="s">
        <v>4</v>
      </c>
      <c r="C81" s="68" t="s">
        <v>7</v>
      </c>
      <c r="D81" s="68" t="s">
        <v>8</v>
      </c>
      <c r="E81" s="68" t="s">
        <v>7</v>
      </c>
      <c r="F81" s="68" t="s">
        <v>8</v>
      </c>
      <c r="G81" s="91" t="s">
        <v>7</v>
      </c>
      <c r="H81" s="83" t="s">
        <v>8</v>
      </c>
      <c r="I81" s="83" t="s">
        <v>15</v>
      </c>
      <c r="J81" s="92" t="s">
        <v>17</v>
      </c>
    </row>
    <row r="82" spans="2:17" x14ac:dyDescent="0.25">
      <c r="B82" s="2">
        <v>2002</v>
      </c>
      <c r="C82" s="6">
        <v>1</v>
      </c>
      <c r="D82" s="6">
        <v>1</v>
      </c>
      <c r="E82" s="6">
        <v>1</v>
      </c>
      <c r="F82" s="6">
        <v>1</v>
      </c>
      <c r="G82" s="10">
        <v>1</v>
      </c>
      <c r="H82" s="11">
        <v>1</v>
      </c>
      <c r="I82" s="11">
        <f>H82/G82</f>
        <v>1</v>
      </c>
      <c r="J82" s="266"/>
    </row>
    <row r="83" spans="2:17" x14ac:dyDescent="0.25">
      <c r="B83" s="2">
        <v>2003</v>
      </c>
      <c r="C83" s="6">
        <f t="shared" ref="C83:C92" si="21">C82*C65</f>
        <v>1.0277124227671051</v>
      </c>
      <c r="D83" s="6">
        <f t="shared" ref="D83:D92" si="22">D82*D65</f>
        <v>1.1029429402289246</v>
      </c>
      <c r="E83" s="6">
        <f t="shared" ref="E83:E92" si="23">E82*E65</f>
        <v>1.0268445908518833</v>
      </c>
      <c r="F83" s="6">
        <f t="shared" ref="F83:F92" si="24">F82*F65</f>
        <v>1.1029429402289246</v>
      </c>
      <c r="G83" s="10">
        <f t="shared" ref="G83:G92" si="25">G82*G65</f>
        <v>1.0272784151678092</v>
      </c>
      <c r="H83" s="11">
        <f t="shared" ref="H83:H92" si="26">H82*H65</f>
        <v>1.1029429402289246</v>
      </c>
      <c r="I83" s="11">
        <f>H83/G83</f>
        <v>1.0736553245390204</v>
      </c>
      <c r="J83" s="267">
        <f>LN(I83/I82)</f>
        <v>7.1069017706203191E-2</v>
      </c>
    </row>
    <row r="84" spans="2:17" x14ac:dyDescent="0.25">
      <c r="B84" s="2">
        <v>2004</v>
      </c>
      <c r="C84" s="6">
        <f t="shared" si="21"/>
        <v>1.0343794546417728</v>
      </c>
      <c r="D84" s="6">
        <f t="shared" si="22"/>
        <v>1.0629884305364188</v>
      </c>
      <c r="E84" s="6">
        <f t="shared" si="23"/>
        <v>1.0338511946586653</v>
      </c>
      <c r="F84" s="6">
        <f t="shared" si="24"/>
        <v>1.0629884305364188</v>
      </c>
      <c r="G84" s="10">
        <f t="shared" si="25"/>
        <v>1.0341152909186555</v>
      </c>
      <c r="H84" s="11">
        <f t="shared" si="26"/>
        <v>1.0629884305364188</v>
      </c>
      <c r="I84" s="11">
        <f t="shared" ref="I84:I92" si="27">H84/G84</f>
        <v>1.0279206195588828</v>
      </c>
      <c r="J84" s="267">
        <f t="shared" ref="J84:J92" si="28">LN(I84/I83)</f>
        <v>-4.3531071982653456E-2</v>
      </c>
    </row>
    <row r="85" spans="2:17" x14ac:dyDescent="0.25">
      <c r="B85" s="2">
        <v>2005</v>
      </c>
      <c r="C85" s="6">
        <f t="shared" si="21"/>
        <v>1.0352023240185262</v>
      </c>
      <c r="D85" s="6">
        <f t="shared" si="22"/>
        <v>1.0806120600981726</v>
      </c>
      <c r="E85" s="6">
        <f t="shared" si="23"/>
        <v>1.0344247566386122</v>
      </c>
      <c r="F85" s="6">
        <f t="shared" si="24"/>
        <v>1.0806120600981726</v>
      </c>
      <c r="G85" s="10">
        <f t="shared" si="25"/>
        <v>1.0348134672947535</v>
      </c>
      <c r="H85" s="11">
        <f t="shared" si="26"/>
        <v>1.0806120600981726</v>
      </c>
      <c r="I85" s="11">
        <f t="shared" si="27"/>
        <v>1.0442578244784031</v>
      </c>
      <c r="J85" s="267">
        <f t="shared" si="28"/>
        <v>1.5768471560359369E-2</v>
      </c>
    </row>
    <row r="86" spans="2:17" x14ac:dyDescent="0.25">
      <c r="B86" s="2">
        <v>2006</v>
      </c>
      <c r="C86" s="6">
        <f t="shared" si="21"/>
        <v>1.041224501705964</v>
      </c>
      <c r="D86" s="6">
        <f t="shared" si="22"/>
        <v>1.1001195195120608</v>
      </c>
      <c r="E86" s="6">
        <f t="shared" si="23"/>
        <v>1.0412483087245816</v>
      </c>
      <c r="F86" s="6">
        <f t="shared" si="24"/>
        <v>1.1001195195120606</v>
      </c>
      <c r="G86" s="10">
        <f t="shared" si="25"/>
        <v>1.0412364051472318</v>
      </c>
      <c r="H86" s="11">
        <f t="shared" si="26"/>
        <v>1.1001195195120606</v>
      </c>
      <c r="I86" s="11">
        <f t="shared" si="27"/>
        <v>1.0565511483019099</v>
      </c>
      <c r="J86" s="267">
        <f t="shared" si="28"/>
        <v>1.1703552587347892E-2</v>
      </c>
    </row>
    <row r="87" spans="2:17" x14ac:dyDescent="0.25">
      <c r="B87" s="2">
        <v>2007</v>
      </c>
      <c r="C87" s="6">
        <f t="shared" si="21"/>
        <v>1.030056743130215</v>
      </c>
      <c r="D87" s="6">
        <f t="shared" si="22"/>
        <v>0.91911316955654254</v>
      </c>
      <c r="E87" s="6">
        <f t="shared" si="23"/>
        <v>1.0317577205046788</v>
      </c>
      <c r="F87" s="6">
        <f t="shared" si="24"/>
        <v>0.91911316955654232</v>
      </c>
      <c r="G87" s="10">
        <f t="shared" si="25"/>
        <v>1.0309068809948374</v>
      </c>
      <c r="H87" s="11">
        <f t="shared" si="26"/>
        <v>0.91911316955654232</v>
      </c>
      <c r="I87" s="11">
        <f t="shared" si="27"/>
        <v>0.89155789577191213</v>
      </c>
      <c r="J87" s="267">
        <f t="shared" si="28"/>
        <v>-0.1697948716824923</v>
      </c>
    </row>
    <row r="88" spans="2:17" x14ac:dyDescent="0.25">
      <c r="B88" s="2">
        <v>2008</v>
      </c>
      <c r="C88" s="6">
        <f t="shared" si="21"/>
        <v>1.0491653923935593</v>
      </c>
      <c r="D88" s="6">
        <f t="shared" si="22"/>
        <v>0.96801113949908701</v>
      </c>
      <c r="E88" s="6">
        <f t="shared" si="23"/>
        <v>1.0496691752560146</v>
      </c>
      <c r="F88" s="6">
        <f t="shared" si="24"/>
        <v>0.96801113949908679</v>
      </c>
      <c r="G88" s="10">
        <f t="shared" si="25"/>
        <v>1.0494172535940602</v>
      </c>
      <c r="H88" s="11">
        <f t="shared" si="26"/>
        <v>0.96801113949908679</v>
      </c>
      <c r="I88" s="11">
        <f t="shared" si="27"/>
        <v>0.92242731495392083</v>
      </c>
      <c r="J88" s="267">
        <f t="shared" si="28"/>
        <v>3.4038204261713147E-2</v>
      </c>
    </row>
    <row r="89" spans="2:17" x14ac:dyDescent="0.25">
      <c r="B89" s="2">
        <v>2009</v>
      </c>
      <c r="C89" s="6">
        <f t="shared" si="21"/>
        <v>1.0477150668633728</v>
      </c>
      <c r="D89" s="6">
        <f t="shared" si="22"/>
        <v>1.0634000390985496</v>
      </c>
      <c r="E89" s="6">
        <f t="shared" si="23"/>
        <v>1.0467389902570026</v>
      </c>
      <c r="F89" s="6">
        <f t="shared" si="24"/>
        <v>1.0634000390985494</v>
      </c>
      <c r="G89" s="10">
        <f t="shared" si="25"/>
        <v>1.0472269148401481</v>
      </c>
      <c r="H89" s="11">
        <f t="shared" si="26"/>
        <v>1.0634000390985494</v>
      </c>
      <c r="I89" s="11">
        <f t="shared" si="27"/>
        <v>1.0154437629793636</v>
      </c>
      <c r="J89" s="267">
        <f t="shared" si="28"/>
        <v>9.6072419402832634E-2</v>
      </c>
    </row>
    <row r="90" spans="2:17" x14ac:dyDescent="0.25">
      <c r="B90" s="2">
        <v>2010</v>
      </c>
      <c r="C90" s="6">
        <f t="shared" si="21"/>
        <v>1.059938690032511</v>
      </c>
      <c r="D90" s="6">
        <f t="shared" si="22"/>
        <v>1.0150551813076143</v>
      </c>
      <c r="E90" s="6">
        <f t="shared" si="23"/>
        <v>1.0597093131218809</v>
      </c>
      <c r="F90" s="6">
        <f t="shared" si="24"/>
        <v>1.0150551813076141</v>
      </c>
      <c r="G90" s="10">
        <f t="shared" si="25"/>
        <v>1.0598239953717119</v>
      </c>
      <c r="H90" s="11">
        <f t="shared" si="26"/>
        <v>1.0150551813076141</v>
      </c>
      <c r="I90" s="11">
        <f t="shared" si="27"/>
        <v>0.95775825584285246</v>
      </c>
      <c r="J90" s="267">
        <f>LN(I90/I89)</f>
        <v>-5.8485597252319325E-2</v>
      </c>
    </row>
    <row r="91" spans="2:17" x14ac:dyDescent="0.25">
      <c r="B91" s="2">
        <v>2011</v>
      </c>
      <c r="C91" s="6">
        <f t="shared" si="21"/>
        <v>1.0362520235196209</v>
      </c>
      <c r="D91" s="6">
        <f t="shared" si="22"/>
        <v>1.0745348765507823</v>
      </c>
      <c r="E91" s="6">
        <f t="shared" si="23"/>
        <v>1.0357617671380681</v>
      </c>
      <c r="F91" s="6">
        <f t="shared" si="24"/>
        <v>1.0745348765507821</v>
      </c>
      <c r="G91" s="10">
        <f t="shared" si="25"/>
        <v>1.0360068663291191</v>
      </c>
      <c r="H91" s="11">
        <f t="shared" si="26"/>
        <v>1.0745348765507821</v>
      </c>
      <c r="I91" s="11">
        <f t="shared" si="27"/>
        <v>1.0371889525772924</v>
      </c>
      <c r="J91" s="267">
        <f t="shared" si="28"/>
        <v>7.9673998826519599E-2</v>
      </c>
    </row>
    <row r="92" spans="2:17" x14ac:dyDescent="0.25">
      <c r="B92" s="353">
        <v>2012</v>
      </c>
      <c r="C92" s="11">
        <f t="shared" si="21"/>
        <v>1.0371367923327475</v>
      </c>
      <c r="D92" s="11">
        <f t="shared" si="22"/>
        <v>0.93060506625074912</v>
      </c>
      <c r="E92" s="11">
        <f t="shared" si="23"/>
        <v>1.0357284175085995</v>
      </c>
      <c r="F92" s="11">
        <f t="shared" si="24"/>
        <v>0.93060506625074912</v>
      </c>
      <c r="G92" s="10">
        <f t="shared" si="25"/>
        <v>1.0364323656962577</v>
      </c>
      <c r="H92" s="11">
        <f t="shared" si="26"/>
        <v>0.93060506625074912</v>
      </c>
      <c r="I92" s="11">
        <f t="shared" si="27"/>
        <v>0.89789271065998055</v>
      </c>
      <c r="J92" s="267">
        <f t="shared" si="28"/>
        <v>-0.14421881712501425</v>
      </c>
    </row>
    <row r="93" spans="2:17" x14ac:dyDescent="0.25">
      <c r="B93" s="353">
        <v>2013</v>
      </c>
      <c r="C93" s="11">
        <f t="shared" ref="C93:H93" si="29">C92*C75</f>
        <v>1.0403644795804825</v>
      </c>
      <c r="D93" s="11">
        <f t="shared" si="29"/>
        <v>0.95468807316615334</v>
      </c>
      <c r="E93" s="11">
        <f t="shared" si="29"/>
        <v>1.039465465295258</v>
      </c>
      <c r="F93" s="11">
        <f t="shared" si="29"/>
        <v>0.95468807316615334</v>
      </c>
      <c r="G93" s="10">
        <f t="shared" si="29"/>
        <v>1.0399148752872927</v>
      </c>
      <c r="H93" s="11">
        <f t="shared" si="29"/>
        <v>0.95468807316615334</v>
      </c>
      <c r="I93" s="11">
        <f>H93/G93</f>
        <v>0.91804444368814897</v>
      </c>
      <c r="J93" s="267">
        <f>LN(I93/I92)</f>
        <v>2.2195217767604056E-2</v>
      </c>
      <c r="L93" s="405"/>
      <c r="N93" s="146"/>
    </row>
    <row r="94" spans="2:17" ht="14.25" thickBot="1" x14ac:dyDescent="0.3">
      <c r="B94" s="353">
        <v>2014</v>
      </c>
      <c r="C94" s="11">
        <f t="shared" ref="C94:H94" si="30">C93*C76</f>
        <v>1.0466607442732914</v>
      </c>
      <c r="D94" s="11">
        <f t="shared" si="30"/>
        <v>0.92651004454724484</v>
      </c>
      <c r="E94" s="11">
        <f t="shared" si="30"/>
        <v>1.0457912533817675</v>
      </c>
      <c r="F94" s="11">
        <f t="shared" si="30"/>
        <v>0.92651004454724495</v>
      </c>
      <c r="G94" s="12">
        <f t="shared" si="30"/>
        <v>1.0462259085011512</v>
      </c>
      <c r="H94" s="13">
        <f t="shared" si="30"/>
        <v>0.92651004454724495</v>
      </c>
      <c r="I94" s="13">
        <f>H94/G94</f>
        <v>0.88557360032747223</v>
      </c>
      <c r="J94" s="268">
        <f>LN(I94/I93)</f>
        <v>-3.601023203046403E-2</v>
      </c>
    </row>
    <row r="95" spans="2:17" x14ac:dyDescent="0.25">
      <c r="K95" s="147"/>
      <c r="L95" s="146"/>
      <c r="M95" s="146"/>
      <c r="N95" s="146"/>
      <c r="O95" s="146"/>
      <c r="P95" s="146"/>
      <c r="Q95" s="146"/>
    </row>
    <row r="96" spans="2:17" s="356" customFormat="1" ht="15.75" thickBot="1" x14ac:dyDescent="0.35">
      <c r="B96" s="265" t="s">
        <v>272</v>
      </c>
      <c r="C96" s="264"/>
      <c r="D96" s="264"/>
      <c r="E96" s="264"/>
      <c r="F96" s="264"/>
      <c r="G96" s="264"/>
      <c r="H96" s="264"/>
      <c r="I96" s="264"/>
      <c r="J96" s="264"/>
      <c r="K96" s="400"/>
      <c r="L96" s="406"/>
      <c r="M96" s="406"/>
      <c r="N96" s="406"/>
      <c r="O96" s="406"/>
      <c r="P96" s="406"/>
      <c r="Q96" s="406"/>
    </row>
    <row r="97" spans="2:19" ht="15" x14ac:dyDescent="0.3">
      <c r="B97" s="270" t="s">
        <v>270</v>
      </c>
      <c r="C97" s="271"/>
      <c r="D97" s="271"/>
      <c r="E97" s="271"/>
      <c r="F97" s="271"/>
      <c r="G97" s="271"/>
      <c r="H97" s="271"/>
      <c r="I97" s="272"/>
      <c r="R97" s="355"/>
      <c r="S97" s="355"/>
    </row>
    <row r="98" spans="2:19" ht="15.75" customHeight="1" x14ac:dyDescent="0.3">
      <c r="B98" s="273"/>
      <c r="C98" s="83" t="s">
        <v>12</v>
      </c>
      <c r="D98" s="83" t="s">
        <v>12</v>
      </c>
      <c r="E98" s="83" t="s">
        <v>13</v>
      </c>
      <c r="F98" s="83" t="s">
        <v>13</v>
      </c>
      <c r="G98" s="91" t="s">
        <v>14</v>
      </c>
      <c r="H98" s="83" t="s">
        <v>14</v>
      </c>
      <c r="I98" s="92" t="s">
        <v>92</v>
      </c>
    </row>
    <row r="99" spans="2:19" ht="15" x14ac:dyDescent="0.25">
      <c r="B99" s="91" t="s">
        <v>4</v>
      </c>
      <c r="C99" s="83" t="s">
        <v>7</v>
      </c>
      <c r="D99" s="83" t="s">
        <v>8</v>
      </c>
      <c r="E99" s="83" t="s">
        <v>7</v>
      </c>
      <c r="F99" s="83" t="s">
        <v>8</v>
      </c>
      <c r="G99" s="91" t="s">
        <v>220</v>
      </c>
      <c r="H99" s="83" t="s">
        <v>221</v>
      </c>
      <c r="I99" s="92" t="s">
        <v>222</v>
      </c>
    </row>
    <row r="100" spans="2:19" x14ac:dyDescent="0.25">
      <c r="B100" s="274" t="s">
        <v>232</v>
      </c>
      <c r="C100" s="258">
        <f t="shared" ref="C100:I109" si="31">LN(C83/C82)</f>
        <v>2.7335383507237038E-2</v>
      </c>
      <c r="D100" s="258">
        <f t="shared" si="31"/>
        <v>9.798200749981674E-2</v>
      </c>
      <c r="E100" s="258">
        <f t="shared" si="31"/>
        <v>2.6490596079990165E-2</v>
      </c>
      <c r="F100" s="258">
        <f t="shared" si="31"/>
        <v>9.798200749981674E-2</v>
      </c>
      <c r="G100" s="258">
        <f t="shared" si="31"/>
        <v>2.691298979361359E-2</v>
      </c>
      <c r="H100" s="258">
        <f t="shared" si="31"/>
        <v>9.798200749981674E-2</v>
      </c>
      <c r="I100" s="267">
        <f t="shared" si="31"/>
        <v>7.1069017706203191E-2</v>
      </c>
    </row>
    <row r="101" spans="2:19" x14ac:dyDescent="0.25">
      <c r="B101" s="274" t="s">
        <v>233</v>
      </c>
      <c r="C101" s="258">
        <f t="shared" si="31"/>
        <v>6.4663026690983914E-3</v>
      </c>
      <c r="D101" s="258">
        <f t="shared" si="31"/>
        <v>-3.6897791984353397E-2</v>
      </c>
      <c r="E101" s="258">
        <f t="shared" si="31"/>
        <v>6.800257327501392E-3</v>
      </c>
      <c r="F101" s="258">
        <f t="shared" si="31"/>
        <v>-3.6897791984353397E-2</v>
      </c>
      <c r="G101" s="258">
        <f t="shared" si="31"/>
        <v>6.6332799982999407E-3</v>
      </c>
      <c r="H101" s="258">
        <f t="shared" si="31"/>
        <v>-3.6897791984353397E-2</v>
      </c>
      <c r="I101" s="267">
        <f t="shared" si="31"/>
        <v>-4.3531071982653456E-2</v>
      </c>
    </row>
    <row r="102" spans="2:19" ht="15" x14ac:dyDescent="0.3">
      <c r="B102" s="274" t="s">
        <v>234</v>
      </c>
      <c r="C102" s="258">
        <f t="shared" si="31"/>
        <v>7.9520358035598839E-4</v>
      </c>
      <c r="D102" s="258">
        <f t="shared" si="31"/>
        <v>1.6443387407344107E-2</v>
      </c>
      <c r="E102" s="258">
        <f t="shared" si="31"/>
        <v>5.546281136133346E-4</v>
      </c>
      <c r="F102" s="258">
        <f t="shared" si="31"/>
        <v>1.6443387407344107E-2</v>
      </c>
      <c r="G102" s="258">
        <f t="shared" si="31"/>
        <v>6.7491584698474037E-4</v>
      </c>
      <c r="H102" s="258">
        <f t="shared" si="31"/>
        <v>1.6443387407344107E-2</v>
      </c>
      <c r="I102" s="267">
        <f t="shared" si="31"/>
        <v>1.5768471560359369E-2</v>
      </c>
      <c r="R102" s="359"/>
      <c r="S102" s="358"/>
    </row>
    <row r="103" spans="2:19" x14ac:dyDescent="0.25">
      <c r="B103" s="274" t="s">
        <v>235</v>
      </c>
      <c r="C103" s="258">
        <f t="shared" si="31"/>
        <v>5.8005362848465736E-3</v>
      </c>
      <c r="D103" s="258">
        <f t="shared" si="31"/>
        <v>1.7891225080961519E-2</v>
      </c>
      <c r="E103" s="258">
        <f t="shared" si="31"/>
        <v>6.5748087023801494E-3</v>
      </c>
      <c r="F103" s="258">
        <f t="shared" si="31"/>
        <v>1.78912250809613E-2</v>
      </c>
      <c r="G103" s="258">
        <f t="shared" si="31"/>
        <v>6.1876724936134175E-3</v>
      </c>
      <c r="H103" s="258">
        <f t="shared" si="31"/>
        <v>1.78912250809613E-2</v>
      </c>
      <c r="I103" s="267">
        <f t="shared" si="31"/>
        <v>1.1703552587347892E-2</v>
      </c>
      <c r="R103" s="360"/>
      <c r="S103" s="358"/>
    </row>
    <row r="104" spans="2:19" x14ac:dyDescent="0.25">
      <c r="B104" s="274" t="s">
        <v>236</v>
      </c>
      <c r="C104" s="258">
        <f t="shared" si="31"/>
        <v>-1.0783534899730458E-2</v>
      </c>
      <c r="D104" s="258">
        <f t="shared" si="31"/>
        <v>-0.17976484797186745</v>
      </c>
      <c r="E104" s="258">
        <f t="shared" si="31"/>
        <v>-9.1564176790194813E-3</v>
      </c>
      <c r="F104" s="258">
        <f t="shared" si="31"/>
        <v>-0.17976484797186745</v>
      </c>
      <c r="G104" s="258">
        <f t="shared" si="31"/>
        <v>-9.9699762893751352E-3</v>
      </c>
      <c r="H104" s="258">
        <f t="shared" si="31"/>
        <v>-0.17976484797186745</v>
      </c>
      <c r="I104" s="267">
        <f t="shared" si="31"/>
        <v>-0.1697948716824923</v>
      </c>
      <c r="R104" s="360"/>
      <c r="S104" s="358"/>
    </row>
    <row r="105" spans="2:19" x14ac:dyDescent="0.25">
      <c r="B105" s="274" t="s">
        <v>237</v>
      </c>
      <c r="C105" s="258">
        <f t="shared" si="31"/>
        <v>1.8381092568340404E-2</v>
      </c>
      <c r="D105" s="258">
        <f t="shared" si="31"/>
        <v>5.1834335943315629E-2</v>
      </c>
      <c r="E105" s="258">
        <f t="shared" si="31"/>
        <v>1.7211170794864679E-2</v>
      </c>
      <c r="F105" s="258">
        <f t="shared" si="31"/>
        <v>5.1834335943315629E-2</v>
      </c>
      <c r="G105" s="258">
        <f t="shared" si="31"/>
        <v>1.7796131681602503E-2</v>
      </c>
      <c r="H105" s="258">
        <f t="shared" si="31"/>
        <v>5.1834335943315629E-2</v>
      </c>
      <c r="I105" s="267">
        <f t="shared" si="31"/>
        <v>3.4038204261713147E-2</v>
      </c>
      <c r="R105" s="360"/>
      <c r="S105" s="358"/>
    </row>
    <row r="106" spans="2:19" x14ac:dyDescent="0.25">
      <c r="B106" s="274" t="s">
        <v>238</v>
      </c>
      <c r="C106" s="258">
        <f t="shared" si="31"/>
        <v>-1.3833175420740198E-3</v>
      </c>
      <c r="D106" s="258">
        <f t="shared" si="31"/>
        <v>9.3983042880373985E-2</v>
      </c>
      <c r="E106" s="258">
        <f t="shared" si="31"/>
        <v>-2.7954355028432846E-3</v>
      </c>
      <c r="F106" s="258">
        <f t="shared" si="31"/>
        <v>9.3983042880373985E-2</v>
      </c>
      <c r="G106" s="258">
        <f t="shared" si="31"/>
        <v>-2.0893765224586133E-3</v>
      </c>
      <c r="H106" s="258">
        <f t="shared" si="31"/>
        <v>9.3983042880373985E-2</v>
      </c>
      <c r="I106" s="267">
        <f t="shared" si="31"/>
        <v>9.6072419402832634E-2</v>
      </c>
      <c r="R106" s="360"/>
      <c r="S106" s="358"/>
    </row>
    <row r="107" spans="2:19" x14ac:dyDescent="0.25">
      <c r="B107" s="274" t="s">
        <v>239</v>
      </c>
      <c r="C107" s="258">
        <f t="shared" si="31"/>
        <v>1.1599400691157396E-2</v>
      </c>
      <c r="D107" s="258">
        <f t="shared" si="31"/>
        <v>-4.6528382019298452E-2</v>
      </c>
      <c r="E107" s="258">
        <f t="shared" si="31"/>
        <v>1.2315029774884426E-2</v>
      </c>
      <c r="F107" s="258">
        <f t="shared" si="31"/>
        <v>-4.6528382019298452E-2</v>
      </c>
      <c r="G107" s="258">
        <f t="shared" si="31"/>
        <v>1.195721523302082E-2</v>
      </c>
      <c r="H107" s="258">
        <f t="shared" si="31"/>
        <v>-4.6528382019298452E-2</v>
      </c>
      <c r="I107" s="267">
        <f t="shared" si="31"/>
        <v>-5.8485597252319325E-2</v>
      </c>
      <c r="R107" s="360"/>
      <c r="S107" s="358"/>
    </row>
    <row r="108" spans="2:19" x14ac:dyDescent="0.25">
      <c r="B108" s="274" t="s">
        <v>240</v>
      </c>
      <c r="C108" s="258">
        <f t="shared" si="31"/>
        <v>-2.2600686660722288E-2</v>
      </c>
      <c r="D108" s="258">
        <f t="shared" si="31"/>
        <v>5.6944918137356512E-2</v>
      </c>
      <c r="E108" s="258">
        <f t="shared" si="31"/>
        <v>-2.2857474717604142E-2</v>
      </c>
      <c r="F108" s="258">
        <f t="shared" si="31"/>
        <v>5.6944918137356512E-2</v>
      </c>
      <c r="G108" s="258">
        <f t="shared" si="31"/>
        <v>-2.2729080689163315E-2</v>
      </c>
      <c r="H108" s="258">
        <f t="shared" si="31"/>
        <v>5.6944918137356512E-2</v>
      </c>
      <c r="I108" s="267">
        <f t="shared" si="31"/>
        <v>7.9673998826519599E-2</v>
      </c>
      <c r="R108" s="360"/>
      <c r="S108" s="358"/>
    </row>
    <row r="109" spans="2:19" x14ac:dyDescent="0.25">
      <c r="B109" s="274" t="s">
        <v>241</v>
      </c>
      <c r="C109" s="258">
        <f t="shared" si="31"/>
        <v>8.5345195273178027E-4</v>
      </c>
      <c r="D109" s="258">
        <f t="shared" si="31"/>
        <v>-0.1438081904909089</v>
      </c>
      <c r="E109" s="258">
        <f t="shared" si="31"/>
        <v>-3.2198684520712471E-5</v>
      </c>
      <c r="F109" s="258">
        <f t="shared" si="31"/>
        <v>-0.14380819049090876</v>
      </c>
      <c r="G109" s="258">
        <f t="shared" si="31"/>
        <v>4.1062663410559728E-4</v>
      </c>
      <c r="H109" s="258">
        <f t="shared" si="31"/>
        <v>-0.14380819049090876</v>
      </c>
      <c r="I109" s="267">
        <f t="shared" si="31"/>
        <v>-0.14421881712501425</v>
      </c>
      <c r="J109" s="368"/>
      <c r="R109" s="360"/>
      <c r="S109" s="358"/>
    </row>
    <row r="110" spans="2:19" x14ac:dyDescent="0.25">
      <c r="B110" s="274" t="s">
        <v>300</v>
      </c>
      <c r="C110" s="258">
        <f t="shared" ref="C110:I110" si="32">LN(C93/C92)</f>
        <v>3.1072807399608947E-3</v>
      </c>
      <c r="D110" s="258">
        <f t="shared" si="32"/>
        <v>2.5549678705396178E-2</v>
      </c>
      <c r="E110" s="258">
        <f t="shared" si="32"/>
        <v>3.6016411356230467E-3</v>
      </c>
      <c r="F110" s="258">
        <f t="shared" si="32"/>
        <v>2.5549678705396178E-2</v>
      </c>
      <c r="G110" s="258">
        <f t="shared" si="32"/>
        <v>3.3544609377920494E-3</v>
      </c>
      <c r="H110" s="258">
        <f t="shared" si="32"/>
        <v>2.5549678705396178E-2</v>
      </c>
      <c r="I110" s="267">
        <f t="shared" si="32"/>
        <v>2.2195217767604056E-2</v>
      </c>
      <c r="R110" s="360"/>
      <c r="S110" s="358"/>
    </row>
    <row r="111" spans="2:19" x14ac:dyDescent="0.25">
      <c r="B111" s="274" t="s">
        <v>301</v>
      </c>
      <c r="C111" s="258">
        <f t="shared" ref="C111:I111" si="33">LN(C94/C93)</f>
        <v>6.0337400072226705E-3</v>
      </c>
      <c r="D111" s="258">
        <f t="shared" si="33"/>
        <v>-2.9959775114263447E-2</v>
      </c>
      <c r="E111" s="258">
        <f t="shared" si="33"/>
        <v>6.0671738251788839E-3</v>
      </c>
      <c r="F111" s="258">
        <f t="shared" si="33"/>
        <v>-2.9959775114263332E-2</v>
      </c>
      <c r="G111" s="258">
        <f t="shared" si="33"/>
        <v>6.0504569162008375E-3</v>
      </c>
      <c r="H111" s="258">
        <f t="shared" si="33"/>
        <v>-2.9959775114263332E-2</v>
      </c>
      <c r="I111" s="267">
        <f t="shared" si="33"/>
        <v>-3.601023203046403E-2</v>
      </c>
      <c r="R111" s="360"/>
      <c r="S111" s="358"/>
    </row>
    <row r="112" spans="2:19" ht="15.75" thickBot="1" x14ac:dyDescent="0.35">
      <c r="B112" s="275" t="s">
        <v>91</v>
      </c>
      <c r="C112" s="269">
        <f t="shared" ref="C112:I112" si="34">AVERAGE(C100:C111)</f>
        <v>3.8004044082020311E-3</v>
      </c>
      <c r="D112" s="269">
        <f t="shared" si="34"/>
        <v>-6.3608659938439146E-3</v>
      </c>
      <c r="E112" s="269">
        <f t="shared" si="34"/>
        <v>3.7311482641707045E-3</v>
      </c>
      <c r="F112" s="269">
        <f t="shared" si="34"/>
        <v>-6.3608659938439111E-3</v>
      </c>
      <c r="G112" s="148">
        <f t="shared" si="34"/>
        <v>3.7657763361863693E-3</v>
      </c>
      <c r="H112" s="149">
        <f t="shared" si="34"/>
        <v>-6.3608659938439111E-3</v>
      </c>
      <c r="I112" s="137">
        <f t="shared" si="34"/>
        <v>-1.0126642330030288E-2</v>
      </c>
      <c r="R112" s="360"/>
      <c r="S112" s="358"/>
    </row>
    <row r="113" spans="1:18" ht="14.25" thickBot="1" x14ac:dyDescent="0.3">
      <c r="R113" s="358"/>
    </row>
    <row r="114" spans="1:18" ht="15.75" thickBot="1" x14ac:dyDescent="0.35">
      <c r="A114" s="358"/>
      <c r="B114" s="363" t="s">
        <v>271</v>
      </c>
      <c r="C114" s="364"/>
      <c r="D114" s="364"/>
      <c r="E114" s="364"/>
      <c r="F114" s="364"/>
      <c r="G114" s="364"/>
      <c r="H114" s="365"/>
      <c r="I114" s="147"/>
      <c r="J114" s="147"/>
      <c r="K114" s="147"/>
    </row>
    <row r="115" spans="1:18" ht="14.25" thickBot="1" x14ac:dyDescent="0.3">
      <c r="A115"/>
      <c r="B115" s="774" t="s">
        <v>255</v>
      </c>
      <c r="C115" s="774" t="s">
        <v>256</v>
      </c>
      <c r="D115" s="774" t="s">
        <v>303</v>
      </c>
      <c r="E115" s="774" t="s">
        <v>311</v>
      </c>
      <c r="F115" s="774" t="s">
        <v>312</v>
      </c>
      <c r="G115" s="774" t="s">
        <v>313</v>
      </c>
      <c r="H115" s="774" t="s">
        <v>314</v>
      </c>
      <c r="I115" s="33"/>
      <c r="J115" s="33"/>
      <c r="K115" s="147"/>
    </row>
    <row r="116" spans="1:18" ht="14.25" thickBot="1" x14ac:dyDescent="0.3">
      <c r="A116"/>
      <c r="B116" s="775"/>
      <c r="C116" s="775"/>
      <c r="D116" s="775"/>
      <c r="E116" s="775"/>
      <c r="F116" s="775"/>
      <c r="G116" s="775"/>
      <c r="H116" s="775"/>
      <c r="I116" s="33"/>
      <c r="J116" s="33"/>
      <c r="K116" s="147"/>
    </row>
    <row r="117" spans="1:18" x14ac:dyDescent="0.25">
      <c r="A117"/>
      <c r="B117" s="156">
        <v>0</v>
      </c>
      <c r="C117" s="186">
        <f t="shared" ref="C117:C129" si="35">LN(I82)</f>
        <v>0</v>
      </c>
      <c r="D117" s="276">
        <f>SLOPE(C117:C129,$B$117:$B$129)</f>
        <v>-1.1755973747648814E-2</v>
      </c>
      <c r="E117" s="186">
        <f t="shared" ref="E117:E129" si="36">LN(G82)</f>
        <v>0</v>
      </c>
      <c r="F117" s="276">
        <f>SLOPE(E117:E129,$B$117:$B$129)</f>
        <v>2.1745618542158857E-3</v>
      </c>
      <c r="G117" s="362">
        <f t="shared" ref="G117:G129" si="37">LN(H82)</f>
        <v>0</v>
      </c>
      <c r="H117" s="366">
        <f>SLOPE(G117:G129,$B$117:$B$129)</f>
        <v>-9.581411893432935E-3</v>
      </c>
      <c r="I117"/>
      <c r="J117"/>
    </row>
    <row r="118" spans="1:18" x14ac:dyDescent="0.25">
      <c r="A118"/>
      <c r="B118" s="156">
        <f t="shared" ref="B118:B129" si="38">B117+1</f>
        <v>1</v>
      </c>
      <c r="C118" s="186">
        <f t="shared" si="35"/>
        <v>7.1069017706203191E-2</v>
      </c>
      <c r="D118" s="147"/>
      <c r="E118" s="186">
        <f t="shared" si="36"/>
        <v>2.691298979361359E-2</v>
      </c>
      <c r="F118" s="147"/>
      <c r="G118" s="186">
        <f t="shared" si="37"/>
        <v>9.798200749981674E-2</v>
      </c>
      <c r="H118" s="277"/>
      <c r="I118"/>
      <c r="J118"/>
    </row>
    <row r="119" spans="1:18" x14ac:dyDescent="0.25">
      <c r="A119"/>
      <c r="B119" s="156">
        <f t="shared" si="38"/>
        <v>2</v>
      </c>
      <c r="C119" s="186">
        <f t="shared" si="35"/>
        <v>2.7537945723549784E-2</v>
      </c>
      <c r="D119" s="147"/>
      <c r="E119" s="186">
        <f t="shared" si="36"/>
        <v>3.3546269791913462E-2</v>
      </c>
      <c r="F119" s="147"/>
      <c r="G119" s="186">
        <f t="shared" si="37"/>
        <v>6.1084215515463322E-2</v>
      </c>
      <c r="H119" s="277"/>
      <c r="I119"/>
      <c r="J119"/>
    </row>
    <row r="120" spans="1:18" x14ac:dyDescent="0.25">
      <c r="B120" s="156">
        <f t="shared" si="38"/>
        <v>3</v>
      </c>
      <c r="C120" s="186">
        <f t="shared" si="35"/>
        <v>4.3306417283909132E-2</v>
      </c>
      <c r="D120" s="147"/>
      <c r="E120" s="186">
        <f t="shared" si="36"/>
        <v>3.4221185638898172E-2</v>
      </c>
      <c r="F120" s="147"/>
      <c r="G120" s="186">
        <f t="shared" si="37"/>
        <v>7.7527602922807387E-2</v>
      </c>
      <c r="H120" s="277"/>
    </row>
    <row r="121" spans="1:18" x14ac:dyDescent="0.25">
      <c r="B121" s="156">
        <f t="shared" si="38"/>
        <v>4</v>
      </c>
      <c r="C121" s="186">
        <f t="shared" si="35"/>
        <v>5.5009969871257121E-2</v>
      </c>
      <c r="D121" s="147"/>
      <c r="E121" s="186">
        <f t="shared" si="36"/>
        <v>4.0408858132511487E-2</v>
      </c>
      <c r="F121" s="147"/>
      <c r="G121" s="186">
        <f t="shared" si="37"/>
        <v>9.5418828003768705E-2</v>
      </c>
      <c r="H121" s="277"/>
    </row>
    <row r="122" spans="1:18" x14ac:dyDescent="0.25">
      <c r="B122" s="156">
        <f t="shared" si="38"/>
        <v>5</v>
      </c>
      <c r="C122" s="186">
        <f t="shared" si="35"/>
        <v>-0.11478490181123517</v>
      </c>
      <c r="D122" s="147"/>
      <c r="E122" s="186">
        <f t="shared" si="36"/>
        <v>3.0438881843136374E-2</v>
      </c>
      <c r="F122" s="147"/>
      <c r="G122" s="186">
        <f t="shared" si="37"/>
        <v>-8.4346019968098748E-2</v>
      </c>
      <c r="H122" s="277"/>
    </row>
    <row r="123" spans="1:18" x14ac:dyDescent="0.25">
      <c r="B123" s="156">
        <f t="shared" si="38"/>
        <v>6</v>
      </c>
      <c r="C123" s="186">
        <f t="shared" si="35"/>
        <v>-8.0746697549522073E-2</v>
      </c>
      <c r="D123" s="147"/>
      <c r="E123" s="186">
        <f t="shared" si="36"/>
        <v>4.8235013524738926E-2</v>
      </c>
      <c r="F123" s="147"/>
      <c r="G123" s="186">
        <f t="shared" si="37"/>
        <v>-3.2511684024783161E-2</v>
      </c>
      <c r="H123" s="277"/>
    </row>
    <row r="124" spans="1:18" x14ac:dyDescent="0.25">
      <c r="B124" s="156">
        <f t="shared" si="38"/>
        <v>7</v>
      </c>
      <c r="C124" s="186">
        <f t="shared" si="35"/>
        <v>1.5325721853310581E-2</v>
      </c>
      <c r="D124" s="147"/>
      <c r="E124" s="186">
        <f t="shared" si="36"/>
        <v>4.6145637002280367E-2</v>
      </c>
      <c r="F124" s="147"/>
      <c r="G124" s="186">
        <f t="shared" si="37"/>
        <v>6.1471358855590894E-2</v>
      </c>
      <c r="H124" s="277"/>
    </row>
    <row r="125" spans="1:18" x14ac:dyDescent="0.25">
      <c r="B125" s="156">
        <f t="shared" si="38"/>
        <v>8</v>
      </c>
      <c r="C125" s="186">
        <f t="shared" si="35"/>
        <v>-4.3159875399008743E-2</v>
      </c>
      <c r="D125" s="147"/>
      <c r="E125" s="186">
        <f t="shared" si="36"/>
        <v>5.8102852235301233E-2</v>
      </c>
      <c r="F125" s="147"/>
      <c r="G125" s="186">
        <f t="shared" si="37"/>
        <v>1.4942976836292438E-2</v>
      </c>
      <c r="H125" s="277"/>
    </row>
    <row r="126" spans="1:18" x14ac:dyDescent="0.25">
      <c r="B126" s="156">
        <f t="shared" si="38"/>
        <v>9</v>
      </c>
      <c r="C126" s="186">
        <f t="shared" si="35"/>
        <v>3.6514123427510925E-2</v>
      </c>
      <c r="D126" s="147"/>
      <c r="E126" s="186">
        <f t="shared" si="36"/>
        <v>3.5373771546137939E-2</v>
      </c>
      <c r="F126" s="147"/>
      <c r="G126" s="186">
        <f t="shared" si="37"/>
        <v>7.1887894973648933E-2</v>
      </c>
      <c r="H126" s="277"/>
    </row>
    <row r="127" spans="1:18" x14ac:dyDescent="0.25">
      <c r="B127" s="156">
        <f t="shared" si="38"/>
        <v>10</v>
      </c>
      <c r="C127" s="186">
        <f t="shared" si="35"/>
        <v>-0.10770469369750331</v>
      </c>
      <c r="D127" s="147"/>
      <c r="E127" s="186">
        <f t="shared" si="36"/>
        <v>3.5784398180243475E-2</v>
      </c>
      <c r="F127" s="147"/>
      <c r="G127" s="186">
        <f t="shared" si="37"/>
        <v>-7.1920295517259814E-2</v>
      </c>
      <c r="H127" s="277"/>
    </row>
    <row r="128" spans="1:18" x14ac:dyDescent="0.25">
      <c r="B128" s="156">
        <f t="shared" si="38"/>
        <v>11</v>
      </c>
      <c r="C128" s="186">
        <f t="shared" si="35"/>
        <v>-8.5509475929899159E-2</v>
      </c>
      <c r="D128" s="147"/>
      <c r="E128" s="186">
        <f t="shared" si="36"/>
        <v>3.9138859118035628E-2</v>
      </c>
      <c r="F128" s="147"/>
      <c r="G128" s="186">
        <f t="shared" si="37"/>
        <v>-4.6370616811863594E-2</v>
      </c>
      <c r="H128" s="277"/>
    </row>
    <row r="129" spans="2:8" ht="14.25" thickBot="1" x14ac:dyDescent="0.3">
      <c r="B129" s="398">
        <f t="shared" si="38"/>
        <v>12</v>
      </c>
      <c r="C129" s="399">
        <f t="shared" si="35"/>
        <v>-0.12151970796036322</v>
      </c>
      <c r="D129" s="172"/>
      <c r="E129" s="399">
        <f t="shared" si="36"/>
        <v>4.5189316034236371E-2</v>
      </c>
      <c r="F129" s="172"/>
      <c r="G129" s="399">
        <f t="shared" si="37"/>
        <v>-7.6330391926126881E-2</v>
      </c>
      <c r="H129" s="173"/>
    </row>
    <row r="130" spans="2:8" x14ac:dyDescent="0.25">
      <c r="B130" s="147"/>
      <c r="C130" s="147"/>
      <c r="D130" s="147"/>
      <c r="E130" s="147"/>
      <c r="F130" s="147"/>
      <c r="G130" s="158"/>
      <c r="H130" s="157"/>
    </row>
    <row r="131" spans="2:8" x14ac:dyDescent="0.25">
      <c r="B131" s="147"/>
      <c r="C131" s="147"/>
      <c r="D131" s="147"/>
      <c r="E131" s="147"/>
      <c r="F131" s="147"/>
      <c r="G131" s="147"/>
      <c r="H131" s="147"/>
    </row>
    <row r="132" spans="2:8" x14ac:dyDescent="0.25">
      <c r="B132" s="147"/>
      <c r="C132" s="147"/>
      <c r="D132" s="147"/>
      <c r="E132" s="147"/>
      <c r="F132" s="147"/>
      <c r="G132" s="147"/>
      <c r="H132" s="147"/>
    </row>
    <row r="133" spans="2:8" x14ac:dyDescent="0.25">
      <c r="B133" s="147"/>
      <c r="C133" s="147"/>
      <c r="D133" s="147"/>
      <c r="E133" s="147"/>
      <c r="F133" s="147"/>
      <c r="G133" s="147"/>
      <c r="H133" s="147"/>
    </row>
  </sheetData>
  <dataConsolidate link="1"/>
  <mergeCells count="7">
    <mergeCell ref="G115:G116"/>
    <mergeCell ref="H115:H116"/>
    <mergeCell ref="B115:B116"/>
    <mergeCell ref="C115:C116"/>
    <mergeCell ref="D115:D116"/>
    <mergeCell ref="E115:E116"/>
    <mergeCell ref="F115:F116"/>
  </mergeCells>
  <pageMargins left="0.7" right="0.7" top="0.75" bottom="0.75" header="0.3" footer="0.3"/>
  <pageSetup scale="83" orientation="landscape" r:id="rId1"/>
  <headerFooter>
    <oddHeader>&amp;CFiled: 2016-10-26, EB-2016-0152
Exhibit L, Tab 11.1 Schedule 1 Staff-246</oddHeader>
  </headerFooter>
  <rowBreaks count="2" manualBreakCount="2">
    <brk id="39" max="10" man="1"/>
    <brk id="94" max="10" man="1"/>
  </rowBreaks>
  <colBreaks count="1" manualBreakCount="1">
    <brk id="11" max="113"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'OPG hydro peers'!$D$4:$D$23</xm:f>
          </x14:formula1>
          <xm:sqref>C2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BQ239"/>
  <sheetViews>
    <sheetView showGridLines="0" zoomScale="85" zoomScaleNormal="85" zoomScaleSheetLayoutView="100" zoomScalePageLayoutView="85" workbookViewId="0">
      <pane xSplit="6" ySplit="5" topLeftCell="G201" activePane="bottomRight" state="frozen"/>
      <selection activeCell="I31" sqref="I31"/>
      <selection pane="topRight" activeCell="I31" sqref="I31"/>
      <selection pane="bottomLeft" activeCell="I31" sqref="I31"/>
      <selection pane="bottomRight" activeCell="H239" sqref="H239"/>
    </sheetView>
  </sheetViews>
  <sheetFormatPr defaultColWidth="8.85546875" defaultRowHeight="13.5" x14ac:dyDescent="0.2"/>
  <cols>
    <col min="1" max="1" width="2.85546875" customWidth="1"/>
    <col min="2" max="2" width="8.28515625" style="2" bestFit="1" customWidth="1"/>
    <col min="3" max="3" width="7.28515625" style="2" bestFit="1" customWidth="1"/>
    <col min="4" max="4" width="20.42578125" style="2" bestFit="1" customWidth="1"/>
    <col min="5" max="5" width="20.42578125" style="463" customWidth="1"/>
    <col min="6" max="6" width="5" style="14" bestFit="1" customWidth="1"/>
    <col min="7" max="7" width="8" style="2" bestFit="1" customWidth="1"/>
    <col min="8" max="9" width="8" style="2" customWidth="1"/>
    <col min="10" max="10" width="14.140625" style="2" bestFit="1" customWidth="1"/>
    <col min="11" max="11" width="14.7109375" style="2" bestFit="1" customWidth="1"/>
    <col min="12" max="12" width="14.7109375" style="2" customWidth="1"/>
    <col min="13" max="13" width="18.42578125" style="2" bestFit="1" customWidth="1"/>
    <col min="14" max="14" width="18.42578125" style="2" customWidth="1"/>
    <col min="15" max="15" width="12.140625" style="2" bestFit="1" customWidth="1"/>
    <col min="16" max="16" width="19" style="2" bestFit="1" customWidth="1"/>
    <col min="17" max="17" width="20" style="2" bestFit="1" customWidth="1"/>
    <col min="18" max="22" width="15.85546875" style="2" customWidth="1"/>
    <col min="23" max="23" width="12.42578125" style="3" customWidth="1"/>
    <col min="24" max="24" width="12" style="2" customWidth="1"/>
    <col min="25" max="25" width="12.42578125" style="2" customWidth="1"/>
    <col min="26" max="26" width="12.85546875" style="2" customWidth="1"/>
    <col min="27" max="27" width="19.7109375" style="2" customWidth="1"/>
    <col min="28" max="29" width="23.42578125" style="2" customWidth="1"/>
    <col min="30" max="30" width="14.28515625" bestFit="1" customWidth="1"/>
    <col min="31" max="32" width="10.42578125" bestFit="1" customWidth="1"/>
    <col min="33" max="33" width="8.85546875" style="15"/>
  </cols>
  <sheetData>
    <row r="1" spans="2:69" x14ac:dyDescent="0.2">
      <c r="P1" s="415">
        <f>AVERAGE(P6:P18)</f>
        <v>0.22554587855518504</v>
      </c>
      <c r="Q1" s="415">
        <f>'EUCG L share'!E34</f>
        <v>0.62709408102958719</v>
      </c>
      <c r="R1" s="414"/>
      <c r="S1" s="414"/>
      <c r="T1" s="414"/>
      <c r="U1" s="414"/>
      <c r="V1" s="414"/>
      <c r="W1" s="2"/>
    </row>
    <row r="2" spans="2:69" x14ac:dyDescent="0.2">
      <c r="B2" s="80"/>
      <c r="C2" s="80"/>
      <c r="D2" s="80"/>
      <c r="E2" s="463" t="s">
        <v>824</v>
      </c>
      <c r="F2" s="81"/>
      <c r="G2" s="80" t="s">
        <v>1</v>
      </c>
      <c r="H2" s="80"/>
      <c r="I2" s="80"/>
      <c r="J2" s="80"/>
      <c r="K2" s="80" t="s">
        <v>1</v>
      </c>
      <c r="L2" s="80"/>
      <c r="M2" s="80" t="s">
        <v>1</v>
      </c>
      <c r="N2" s="80"/>
      <c r="O2" s="80" t="s">
        <v>1</v>
      </c>
      <c r="P2" s="80"/>
      <c r="Q2" s="80"/>
      <c r="R2" s="80" t="s">
        <v>2</v>
      </c>
      <c r="S2" s="80"/>
      <c r="T2" s="80"/>
      <c r="U2" s="80"/>
      <c r="V2" s="80"/>
      <c r="W2" s="80" t="s">
        <v>3</v>
      </c>
      <c r="X2" s="80" t="s">
        <v>3</v>
      </c>
      <c r="Y2" s="80" t="s">
        <v>3</v>
      </c>
      <c r="Z2" s="80" t="s">
        <v>3</v>
      </c>
      <c r="AA2" s="80" t="s">
        <v>3</v>
      </c>
      <c r="AB2" s="80" t="s">
        <v>3</v>
      </c>
      <c r="AC2" s="80" t="s">
        <v>167</v>
      </c>
    </row>
    <row r="3" spans="2:69" x14ac:dyDescent="0.2">
      <c r="B3" s="80"/>
      <c r="C3" s="80"/>
      <c r="D3" s="80"/>
      <c r="F3" s="81"/>
      <c r="G3" s="80" t="s">
        <v>18</v>
      </c>
      <c r="H3" s="80"/>
      <c r="I3" s="80"/>
      <c r="J3" s="80" t="s">
        <v>20</v>
      </c>
      <c r="K3" s="80" t="s">
        <v>19</v>
      </c>
      <c r="L3" s="80"/>
      <c r="M3" s="80" t="s">
        <v>19</v>
      </c>
      <c r="N3" s="80"/>
      <c r="O3" s="80" t="s">
        <v>19</v>
      </c>
      <c r="P3" s="80" t="s">
        <v>20</v>
      </c>
      <c r="Q3" s="80" t="s">
        <v>20</v>
      </c>
      <c r="R3" s="80" t="s">
        <v>21</v>
      </c>
      <c r="S3" s="80"/>
      <c r="T3" s="80" t="s">
        <v>21</v>
      </c>
      <c r="U3" s="80"/>
      <c r="V3" s="80"/>
      <c r="W3" s="80" t="s">
        <v>19</v>
      </c>
      <c r="X3" s="80" t="s">
        <v>19</v>
      </c>
      <c r="Y3" s="80" t="s">
        <v>20</v>
      </c>
      <c r="Z3" s="80" t="s">
        <v>20</v>
      </c>
      <c r="AA3" s="80" t="s">
        <v>20</v>
      </c>
      <c r="AB3" s="80" t="s">
        <v>20</v>
      </c>
      <c r="AC3" s="80" t="s">
        <v>168</v>
      </c>
    </row>
    <row r="4" spans="2:69" x14ac:dyDescent="0.2">
      <c r="B4" s="80"/>
      <c r="C4" s="80"/>
      <c r="D4" s="80"/>
      <c r="E4" s="463" t="s">
        <v>825</v>
      </c>
      <c r="F4" s="81"/>
      <c r="G4" s="80"/>
      <c r="H4" s="80"/>
      <c r="I4" s="80"/>
      <c r="J4" s="80"/>
      <c r="K4" s="80"/>
      <c r="L4" s="80"/>
      <c r="M4" s="80"/>
      <c r="N4" s="80"/>
      <c r="O4" s="80"/>
      <c r="P4" s="80"/>
      <c r="Q4" s="80"/>
      <c r="R4" s="80"/>
      <c r="S4" s="80"/>
      <c r="T4" s="80"/>
      <c r="U4" s="80"/>
      <c r="V4" s="80"/>
      <c r="W4" s="80"/>
      <c r="X4" s="80"/>
      <c r="Y4" s="80"/>
      <c r="Z4" s="80"/>
      <c r="AA4" s="80"/>
      <c r="AB4" s="80"/>
      <c r="AC4" s="80"/>
    </row>
    <row r="5" spans="2:69" ht="15" x14ac:dyDescent="0.2">
      <c r="B5" s="68" t="s">
        <v>93</v>
      </c>
      <c r="C5" s="68" t="s">
        <v>22</v>
      </c>
      <c r="D5" s="68" t="s">
        <v>23</v>
      </c>
      <c r="E5" s="711">
        <v>214</v>
      </c>
      <c r="F5" s="82" t="s">
        <v>4</v>
      </c>
      <c r="G5" s="83" t="s">
        <v>24</v>
      </c>
      <c r="H5" s="83"/>
      <c r="I5" s="83"/>
      <c r="J5" s="83" t="s">
        <v>165</v>
      </c>
      <c r="K5" s="68" t="s">
        <v>161</v>
      </c>
      <c r="L5" s="68"/>
      <c r="M5" s="68" t="s">
        <v>160</v>
      </c>
      <c r="N5" s="68"/>
      <c r="O5" s="68" t="s">
        <v>159</v>
      </c>
      <c r="P5" s="68" t="s">
        <v>212</v>
      </c>
      <c r="Q5" s="16" t="s">
        <v>25</v>
      </c>
      <c r="R5" s="68" t="s">
        <v>26</v>
      </c>
      <c r="S5" s="68"/>
      <c r="T5" s="68" t="s">
        <v>704</v>
      </c>
      <c r="U5" s="68"/>
      <c r="V5" s="68"/>
      <c r="W5" s="68" t="s">
        <v>27</v>
      </c>
      <c r="X5" s="68" t="s">
        <v>28</v>
      </c>
      <c r="Y5" s="16" t="s">
        <v>29</v>
      </c>
      <c r="Z5" s="16" t="s">
        <v>162</v>
      </c>
      <c r="AA5" s="16" t="s">
        <v>163</v>
      </c>
      <c r="AB5" s="16" t="s">
        <v>164</v>
      </c>
      <c r="AC5" s="16" t="s">
        <v>166</v>
      </c>
    </row>
    <row r="6" spans="2:69" x14ac:dyDescent="0.2">
      <c r="B6" s="2">
        <f>'OPG hydro peers'!B4</f>
        <v>1</v>
      </c>
      <c r="C6" s="2">
        <v>0</v>
      </c>
      <c r="D6" s="2" t="s">
        <v>31</v>
      </c>
      <c r="F6" s="14">
        <v>2002</v>
      </c>
      <c r="G6" s="422">
        <v>6898.5099999999984</v>
      </c>
      <c r="H6" s="422"/>
      <c r="I6" s="407"/>
      <c r="J6" s="17">
        <f t="shared" ref="J6:J18" si="0">R6/(G6*8760)</f>
        <v>0.56225759067858816</v>
      </c>
      <c r="K6" s="408">
        <v>78723.459999999992</v>
      </c>
      <c r="L6" s="408"/>
      <c r="M6" s="408">
        <v>39165.660000000003</v>
      </c>
      <c r="N6" s="408"/>
      <c r="O6" s="3">
        <f t="shared" ref="O6:O18" si="1">SUM($K6:$M6)</f>
        <v>117889.12</v>
      </c>
      <c r="P6" s="17">
        <f>O6/$O$214</f>
        <v>0.22785108411987368</v>
      </c>
      <c r="Q6" s="17">
        <f t="shared" ref="Q6:Q17" si="2">K6/O6</f>
        <v>0.66777544865887539</v>
      </c>
      <c r="R6" s="407">
        <v>33977759</v>
      </c>
      <c r="S6" s="407"/>
      <c r="T6" s="407"/>
      <c r="U6" s="407"/>
      <c r="V6" s="407"/>
      <c r="W6" s="407">
        <v>2126289.7744959998</v>
      </c>
      <c r="X6" s="3">
        <f t="shared" ref="X6:X16" si="3">W6-O6</f>
        <v>2008400.6544959997</v>
      </c>
      <c r="Y6" s="17">
        <f>X6/W6</f>
        <v>0.94455641869041873</v>
      </c>
      <c r="Z6" s="17">
        <f>1-Y6</f>
        <v>5.5443581309581269E-2</v>
      </c>
      <c r="AA6" s="108">
        <f t="shared" ref="AA6:AA16" si="4">Z6*Q6</f>
        <v>3.7023862384260468E-2</v>
      </c>
      <c r="AB6" s="108">
        <f>Z6-AA6</f>
        <v>1.8419718925320801E-2</v>
      </c>
      <c r="AC6" s="135">
        <f>'Can O&amp;M price indexes'!N15</f>
        <v>1</v>
      </c>
      <c r="AG6" s="239"/>
      <c r="AH6" s="240"/>
      <c r="AI6" s="240"/>
      <c r="AJ6" s="240"/>
      <c r="AK6" s="240"/>
      <c r="AL6" s="240"/>
      <c r="AM6" s="240"/>
      <c r="AN6" s="240"/>
      <c r="AO6" s="240"/>
      <c r="AP6" s="240"/>
      <c r="AQ6" s="240"/>
      <c r="AR6" s="240"/>
      <c r="AS6" s="240"/>
      <c r="AT6" s="240"/>
      <c r="AU6" s="240"/>
      <c r="AV6" s="240"/>
      <c r="AW6" s="240"/>
      <c r="AX6" s="240"/>
      <c r="AY6" s="240"/>
      <c r="AZ6" s="240"/>
      <c r="BA6" s="240"/>
      <c r="BB6" s="240"/>
      <c r="BC6" s="240"/>
      <c r="BD6" s="240"/>
      <c r="BE6" s="240"/>
      <c r="BF6" s="240"/>
      <c r="BG6" s="240"/>
      <c r="BH6" s="240"/>
      <c r="BI6" s="240"/>
      <c r="BJ6" s="240"/>
      <c r="BK6" s="240"/>
      <c r="BL6" s="240"/>
      <c r="BM6" s="240"/>
      <c r="BN6" s="240"/>
      <c r="BO6" s="240"/>
      <c r="BP6" s="240"/>
      <c r="BQ6" s="240"/>
    </row>
    <row r="7" spans="2:69" x14ac:dyDescent="0.2">
      <c r="B7" s="2">
        <f t="shared" ref="B7:B18" si="5">B6</f>
        <v>1</v>
      </c>
      <c r="C7" s="2">
        <f t="shared" ref="C7:C18" si="6">C6</f>
        <v>0</v>
      </c>
      <c r="D7" s="2" t="s">
        <v>31</v>
      </c>
      <c r="F7" s="14">
        <v>2003</v>
      </c>
      <c r="G7" s="422">
        <v>6926.0099999999984</v>
      </c>
      <c r="H7" s="423">
        <f>LN(G7/G6)</f>
        <v>3.978443558622047E-3</v>
      </c>
      <c r="I7" s="407"/>
      <c r="J7" s="17">
        <f t="shared" si="0"/>
        <v>0.54725193501442027</v>
      </c>
      <c r="K7" s="408">
        <v>84147.322400000005</v>
      </c>
      <c r="L7" s="408"/>
      <c r="M7" s="408">
        <v>46554.921589999998</v>
      </c>
      <c r="N7" s="408"/>
      <c r="O7" s="3">
        <f t="shared" si="1"/>
        <v>130702.24399</v>
      </c>
      <c r="P7" s="17">
        <f>O7/$O$215</f>
        <v>0.23304621269884321</v>
      </c>
      <c r="Q7" s="17">
        <f t="shared" si="2"/>
        <v>0.64380931674316244</v>
      </c>
      <c r="R7" s="407">
        <v>33202786</v>
      </c>
      <c r="S7" s="407"/>
      <c r="T7" s="407"/>
      <c r="U7" s="407"/>
      <c r="V7" s="407"/>
      <c r="W7" s="407">
        <v>2068079.04862</v>
      </c>
      <c r="X7" s="3">
        <f t="shared" si="3"/>
        <v>1937376.8046299999</v>
      </c>
      <c r="Y7" s="17">
        <f t="shared" ref="Y7:Y16" si="7">X7/W7</f>
        <v>0.93680017014958117</v>
      </c>
      <c r="Z7" s="17">
        <f t="shared" ref="Z7:Z16" si="8">1-Y7</f>
        <v>6.3199829850418832E-2</v>
      </c>
      <c r="AA7" s="108">
        <f t="shared" si="4"/>
        <v>4.0688639274282269E-2</v>
      </c>
      <c r="AB7" s="108">
        <f t="shared" ref="AB7:AB16" si="9">Z7-AA7</f>
        <v>2.2511190576136562E-2</v>
      </c>
      <c r="AC7" s="135">
        <f>'Can O&amp;M price indexes'!N16</f>
        <v>1.0216477671655084</v>
      </c>
      <c r="AG7" s="239"/>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row>
    <row r="8" spans="2:69" x14ac:dyDescent="0.2">
      <c r="B8" s="2">
        <f t="shared" si="5"/>
        <v>1</v>
      </c>
      <c r="C8" s="2">
        <f t="shared" si="6"/>
        <v>0</v>
      </c>
      <c r="D8" s="2" t="s">
        <v>31</v>
      </c>
      <c r="F8" s="14">
        <v>2004</v>
      </c>
      <c r="G8" s="422">
        <v>6958.0099999999984</v>
      </c>
      <c r="H8" s="423">
        <f t="shared" ref="H8:H18" si="10">LN(G8/G7)</f>
        <v>4.6096241093004642E-3</v>
      </c>
      <c r="I8" s="407"/>
      <c r="J8" s="17">
        <f t="shared" si="0"/>
        <v>0.57998385278097986</v>
      </c>
      <c r="K8" s="408">
        <v>88414.01066</v>
      </c>
      <c r="L8" s="408"/>
      <c r="M8" s="408">
        <v>43797.113089999999</v>
      </c>
      <c r="N8" s="408"/>
      <c r="O8" s="3">
        <f t="shared" si="1"/>
        <v>132211.12375</v>
      </c>
      <c r="P8" s="17">
        <f>O8/$O$216</f>
        <v>0.22010150276544066</v>
      </c>
      <c r="Q8" s="17">
        <f t="shared" si="2"/>
        <v>0.66873352371759109</v>
      </c>
      <c r="R8" s="407">
        <v>35351273</v>
      </c>
      <c r="S8" s="407"/>
      <c r="T8" s="407"/>
      <c r="U8" s="407"/>
      <c r="V8" s="407"/>
      <c r="W8" s="407">
        <v>1851547.2550300001</v>
      </c>
      <c r="X8" s="3">
        <f t="shared" si="3"/>
        <v>1719336.1312800001</v>
      </c>
      <c r="Y8" s="17">
        <f t="shared" si="7"/>
        <v>0.92859424819386649</v>
      </c>
      <c r="Z8" s="17">
        <f t="shared" si="8"/>
        <v>7.1405751806133511E-2</v>
      </c>
      <c r="AA8" s="108">
        <f t="shared" si="4"/>
        <v>4.7751420019019407E-2</v>
      </c>
      <c r="AB8" s="108">
        <f t="shared" si="9"/>
        <v>2.3654331787114104E-2</v>
      </c>
      <c r="AC8" s="135">
        <f>'Can O&amp;M price indexes'!N17</f>
        <v>1.046469360323721</v>
      </c>
      <c r="AG8" s="239"/>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240"/>
      <c r="BP8" s="240"/>
      <c r="BQ8" s="240"/>
    </row>
    <row r="9" spans="2:69" x14ac:dyDescent="0.2">
      <c r="B9" s="2">
        <f t="shared" si="5"/>
        <v>1</v>
      </c>
      <c r="C9" s="2">
        <f t="shared" si="6"/>
        <v>0</v>
      </c>
      <c r="D9" s="2" t="s">
        <v>31</v>
      </c>
      <c r="F9" s="14">
        <v>2005</v>
      </c>
      <c r="G9" s="422">
        <v>6923.6099999999988</v>
      </c>
      <c r="H9" s="423">
        <f t="shared" si="10"/>
        <v>-4.9562040189331307E-3</v>
      </c>
      <c r="I9" s="407"/>
      <c r="J9" s="17">
        <f t="shared" si="0"/>
        <v>0.55212964989316327</v>
      </c>
      <c r="K9" s="408">
        <v>91482.578680000006</v>
      </c>
      <c r="L9" s="408"/>
      <c r="M9" s="408">
        <v>50905.888859999999</v>
      </c>
      <c r="N9" s="408"/>
      <c r="O9" s="3">
        <f t="shared" si="1"/>
        <v>142388.46754000001</v>
      </c>
      <c r="P9" s="17">
        <f>O9/$O$217</f>
        <v>0.22793721029367725</v>
      </c>
      <c r="Q9" s="17">
        <f t="shared" si="2"/>
        <v>0.64248587164757964</v>
      </c>
      <c r="R9" s="407">
        <v>33487118</v>
      </c>
      <c r="S9" s="407"/>
      <c r="T9" s="407"/>
      <c r="U9" s="407"/>
      <c r="V9" s="407"/>
      <c r="W9" s="407">
        <v>1837930.4661700001</v>
      </c>
      <c r="X9" s="3">
        <f>W9-O9</f>
        <v>1695541.99863</v>
      </c>
      <c r="Y9" s="17">
        <f t="shared" si="7"/>
        <v>0.92252782672637312</v>
      </c>
      <c r="Z9" s="17">
        <f t="shared" si="8"/>
        <v>7.7472173273626876E-2</v>
      </c>
      <c r="AA9" s="108">
        <f t="shared" si="4"/>
        <v>4.9774776774138489E-2</v>
      </c>
      <c r="AB9" s="108">
        <f t="shared" si="9"/>
        <v>2.7697396499488387E-2</v>
      </c>
      <c r="AC9" s="135">
        <f>'Can O&amp;M price indexes'!N18</f>
        <v>1.0786967724726459</v>
      </c>
      <c r="AG9" s="239"/>
      <c r="AH9" s="240"/>
      <c r="AI9" s="240"/>
      <c r="AJ9" s="240"/>
      <c r="AK9" s="240"/>
      <c r="AL9" s="240"/>
      <c r="AM9" s="240"/>
      <c r="AN9" s="240"/>
      <c r="AO9" s="240"/>
      <c r="AP9" s="240"/>
      <c r="AQ9" s="240"/>
      <c r="AR9" s="240"/>
      <c r="AS9" s="240"/>
      <c r="AT9" s="240"/>
      <c r="AU9" s="240"/>
      <c r="AV9" s="240"/>
      <c r="AW9" s="240"/>
      <c r="AX9" s="240"/>
      <c r="AY9" s="240"/>
      <c r="AZ9" s="240"/>
      <c r="BA9" s="240"/>
      <c r="BB9" s="240"/>
      <c r="BC9" s="240"/>
      <c r="BD9" s="240"/>
      <c r="BE9" s="240"/>
      <c r="BF9" s="240"/>
      <c r="BG9" s="240"/>
      <c r="BH9" s="240"/>
      <c r="BI9" s="240"/>
      <c r="BJ9" s="240"/>
      <c r="BK9" s="240"/>
      <c r="BL9" s="240"/>
      <c r="BM9" s="240"/>
      <c r="BN9" s="240"/>
      <c r="BO9" s="240"/>
      <c r="BP9" s="240"/>
      <c r="BQ9" s="240"/>
    </row>
    <row r="10" spans="2:69" x14ac:dyDescent="0.2">
      <c r="B10" s="2">
        <f t="shared" si="5"/>
        <v>1</v>
      </c>
      <c r="C10" s="2">
        <f t="shared" si="6"/>
        <v>0</v>
      </c>
      <c r="D10" s="2" t="s">
        <v>31</v>
      </c>
      <c r="F10" s="14">
        <v>2006</v>
      </c>
      <c r="G10" s="422">
        <v>6971.0099999999984</v>
      </c>
      <c r="H10" s="423">
        <f t="shared" si="10"/>
        <v>6.8228111132691283E-3</v>
      </c>
      <c r="I10" s="407"/>
      <c r="J10" s="17">
        <f t="shared" si="0"/>
        <v>0.56216887041498997</v>
      </c>
      <c r="K10" s="408">
        <v>100681.86233</v>
      </c>
      <c r="L10" s="408"/>
      <c r="M10" s="408">
        <v>55924.058429999997</v>
      </c>
      <c r="N10" s="408"/>
      <c r="O10" s="3">
        <f t="shared" si="1"/>
        <v>156605.92076000001</v>
      </c>
      <c r="P10" s="17">
        <f>O10/$O$218</f>
        <v>0.23569870842290067</v>
      </c>
      <c r="Q10" s="17">
        <f t="shared" si="2"/>
        <v>0.64289946281338795</v>
      </c>
      <c r="R10" s="407">
        <v>34329431</v>
      </c>
      <c r="S10" s="407"/>
      <c r="T10" s="407"/>
      <c r="U10" s="407"/>
      <c r="V10" s="407"/>
      <c r="W10" s="407">
        <v>1408919.80602</v>
      </c>
      <c r="X10" s="3">
        <f t="shared" si="3"/>
        <v>1252313.8852599999</v>
      </c>
      <c r="Y10" s="17">
        <f t="shared" si="7"/>
        <v>0.88884681719225045</v>
      </c>
      <c r="Z10" s="17">
        <f t="shared" si="8"/>
        <v>0.11115318280774955</v>
      </c>
      <c r="AA10" s="108">
        <f t="shared" si="4"/>
        <v>7.1460321517100495E-2</v>
      </c>
      <c r="AB10" s="108">
        <f t="shared" si="9"/>
        <v>3.9692861290649056E-2</v>
      </c>
      <c r="AC10" s="135">
        <f>'Can O&amp;M price indexes'!N19</f>
        <v>1.099250227385117</v>
      </c>
      <c r="AG10" s="239"/>
      <c r="AH10" s="240"/>
      <c r="AI10" s="240"/>
      <c r="AJ10" s="240"/>
      <c r="AK10" s="240"/>
      <c r="AL10" s="240"/>
      <c r="AM10" s="240"/>
      <c r="AN10" s="240"/>
      <c r="AO10" s="240"/>
      <c r="AP10" s="240"/>
      <c r="AQ10" s="240"/>
      <c r="AR10" s="240"/>
      <c r="AS10" s="240"/>
      <c r="AT10" s="240"/>
      <c r="AU10" s="240"/>
      <c r="AV10" s="240"/>
      <c r="AW10" s="240"/>
      <c r="AX10" s="240"/>
      <c r="AY10" s="240"/>
      <c r="AZ10" s="240"/>
      <c r="BA10" s="240"/>
      <c r="BB10" s="240"/>
      <c r="BC10" s="240"/>
      <c r="BD10" s="240"/>
      <c r="BE10" s="240"/>
      <c r="BF10" s="240"/>
      <c r="BG10" s="240"/>
      <c r="BH10" s="240"/>
      <c r="BI10" s="240"/>
      <c r="BJ10" s="240"/>
      <c r="BK10" s="240"/>
      <c r="BL10" s="240"/>
      <c r="BM10" s="240"/>
      <c r="BN10" s="240"/>
      <c r="BO10" s="240"/>
      <c r="BP10" s="240"/>
      <c r="BQ10" s="240"/>
    </row>
    <row r="11" spans="2:69" x14ac:dyDescent="0.2">
      <c r="B11" s="2">
        <f t="shared" si="5"/>
        <v>1</v>
      </c>
      <c r="C11" s="2">
        <f t="shared" si="6"/>
        <v>0</v>
      </c>
      <c r="D11" s="2" t="s">
        <v>31</v>
      </c>
      <c r="F11" s="14">
        <v>2007</v>
      </c>
      <c r="G11" s="422">
        <v>6970.8099999999986</v>
      </c>
      <c r="H11" s="423">
        <f t="shared" si="10"/>
        <v>-2.8690658753787486E-5</v>
      </c>
      <c r="I11" s="407"/>
      <c r="J11" s="17">
        <f t="shared" si="0"/>
        <v>0.54019648758545591</v>
      </c>
      <c r="K11" s="408">
        <v>106219.52222</v>
      </c>
      <c r="L11" s="408"/>
      <c r="M11" s="408">
        <v>58734.58023</v>
      </c>
      <c r="N11" s="408"/>
      <c r="O11" s="3">
        <f t="shared" si="1"/>
        <v>164954.10245000001</v>
      </c>
      <c r="P11" s="17">
        <f>O11/$O$219</f>
        <v>0.22869865785028543</v>
      </c>
      <c r="Q11" s="17">
        <f t="shared" si="2"/>
        <v>0.64393380123538724</v>
      </c>
      <c r="R11" s="407">
        <v>32986718</v>
      </c>
      <c r="S11" s="407"/>
      <c r="T11" s="407"/>
      <c r="U11" s="407"/>
      <c r="V11" s="407"/>
      <c r="W11" s="407">
        <v>1378521.0506000002</v>
      </c>
      <c r="X11" s="3">
        <f t="shared" si="3"/>
        <v>1213566.9481500001</v>
      </c>
      <c r="Y11" s="17">
        <f t="shared" si="7"/>
        <v>0.88033980157342973</v>
      </c>
      <c r="Z11" s="17">
        <f t="shared" si="8"/>
        <v>0.11966019842657027</v>
      </c>
      <c r="AA11" s="108">
        <f t="shared" si="4"/>
        <v>7.7053246429402103E-2</v>
      </c>
      <c r="AB11" s="108">
        <f t="shared" si="9"/>
        <v>4.2606951997168171E-2</v>
      </c>
      <c r="AC11" s="135">
        <f>'Can O&amp;M price indexes'!N20</f>
        <v>1.1354504219317154</v>
      </c>
      <c r="AG11" s="239"/>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row>
    <row r="12" spans="2:69" x14ac:dyDescent="0.2">
      <c r="B12" s="2">
        <f t="shared" si="5"/>
        <v>1</v>
      </c>
      <c r="C12" s="2">
        <f t="shared" si="6"/>
        <v>0</v>
      </c>
      <c r="D12" s="2" t="s">
        <v>31</v>
      </c>
      <c r="F12" s="14">
        <v>2008</v>
      </c>
      <c r="G12" s="422">
        <f>7030.41-11.75-10.8-5.2-3.5</f>
        <v>6999.16</v>
      </c>
      <c r="H12" s="423">
        <f t="shared" si="10"/>
        <v>4.0587114958416624E-3</v>
      </c>
      <c r="I12" s="407"/>
      <c r="J12" s="17">
        <f t="shared" si="0"/>
        <v>0.61036884276080505</v>
      </c>
      <c r="K12" s="408">
        <v>110503.06468000001</v>
      </c>
      <c r="L12" s="408"/>
      <c r="M12" s="408">
        <v>75236.367070000008</v>
      </c>
      <c r="N12" s="408"/>
      <c r="O12" s="3">
        <f t="shared" si="1"/>
        <v>185739.43175000002</v>
      </c>
      <c r="P12" s="17">
        <f>O12/$O$220</f>
        <v>0.23762543984604442</v>
      </c>
      <c r="Q12" s="17">
        <f t="shared" si="2"/>
        <v>0.594935946766188</v>
      </c>
      <c r="R12" s="407">
        <v>37423326.099999994</v>
      </c>
      <c r="S12" s="407"/>
      <c r="T12" s="407"/>
      <c r="U12" s="407"/>
      <c r="V12" s="407"/>
      <c r="W12" s="407">
        <v>1615588.8934800001</v>
      </c>
      <c r="X12" s="3">
        <f t="shared" si="3"/>
        <v>1429849.4617300001</v>
      </c>
      <c r="Y12" s="17">
        <f t="shared" si="7"/>
        <v>0.88503298549551501</v>
      </c>
      <c r="Z12" s="17">
        <f t="shared" si="8"/>
        <v>0.11496701450448499</v>
      </c>
      <c r="AA12" s="108">
        <f t="shared" si="4"/>
        <v>6.8398009621107841E-2</v>
      </c>
      <c r="AB12" s="108">
        <f t="shared" si="9"/>
        <v>4.6569004883377146E-2</v>
      </c>
      <c r="AC12" s="135">
        <f>'Can O&amp;M price indexes'!N21</f>
        <v>1.1628231376944895</v>
      </c>
      <c r="AG12" s="239"/>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row>
    <row r="13" spans="2:69" x14ac:dyDescent="0.2">
      <c r="B13" s="2">
        <f t="shared" si="5"/>
        <v>1</v>
      </c>
      <c r="C13" s="2">
        <f t="shared" si="6"/>
        <v>0</v>
      </c>
      <c r="D13" s="2" t="s">
        <v>31</v>
      </c>
      <c r="F13" s="14">
        <v>2009</v>
      </c>
      <c r="G13" s="422">
        <f>6919.623-10.8-3.6</f>
        <v>6905.222999999999</v>
      </c>
      <c r="H13" s="423">
        <f t="shared" si="10"/>
        <v>-1.3512060076880009E-2</v>
      </c>
      <c r="I13" s="407"/>
      <c r="J13" s="17">
        <f t="shared" si="0"/>
        <v>0.60015051329318148</v>
      </c>
      <c r="K13" s="408">
        <v>114132.30885</v>
      </c>
      <c r="L13" s="408"/>
      <c r="M13" s="408">
        <v>70964.519109999994</v>
      </c>
      <c r="N13" s="408"/>
      <c r="O13" s="3">
        <f t="shared" si="1"/>
        <v>185096.82796</v>
      </c>
      <c r="P13" s="17">
        <f>O13/$O$221</f>
        <v>0.23676533742475953</v>
      </c>
      <c r="Q13" s="17">
        <f t="shared" si="2"/>
        <v>0.61660866967782046</v>
      </c>
      <c r="R13" s="407">
        <v>36302956.600000001</v>
      </c>
      <c r="S13" s="407"/>
      <c r="T13" s="407"/>
      <c r="U13" s="407"/>
      <c r="V13" s="407"/>
      <c r="W13" s="407">
        <v>1335251.2364000001</v>
      </c>
      <c r="X13" s="3">
        <f t="shared" si="3"/>
        <v>1150154.4084400001</v>
      </c>
      <c r="Y13" s="17">
        <f t="shared" si="7"/>
        <v>0.86137677845628247</v>
      </c>
      <c r="Z13" s="17">
        <f t="shared" si="8"/>
        <v>0.13862322154371753</v>
      </c>
      <c r="AA13" s="108">
        <f t="shared" si="4"/>
        <v>8.5476280222525444E-2</v>
      </c>
      <c r="AB13" s="108">
        <f t="shared" si="9"/>
        <v>5.314694132119209E-2</v>
      </c>
      <c r="AC13" s="135">
        <f>'Can O&amp;M price indexes'!N22</f>
        <v>1.177420350781766</v>
      </c>
      <c r="AG13" s="239"/>
      <c r="AH13" s="240"/>
      <c r="AI13" s="240"/>
      <c r="AJ13" s="240"/>
      <c r="AK13" s="240"/>
      <c r="AL13" s="240"/>
      <c r="AM13" s="240"/>
      <c r="AN13" s="240"/>
      <c r="AO13" s="240"/>
      <c r="AP13" s="240"/>
      <c r="AQ13" s="240"/>
      <c r="AR13" s="240"/>
      <c r="AS13" s="240"/>
      <c r="AT13" s="240"/>
      <c r="AU13" s="240"/>
      <c r="AV13" s="240"/>
      <c r="AW13" s="240"/>
      <c r="AX13" s="240"/>
      <c r="AY13" s="240"/>
      <c r="AZ13" s="240"/>
      <c r="BA13" s="240"/>
      <c r="BB13" s="240"/>
      <c r="BC13" s="240"/>
      <c r="BD13" s="240"/>
      <c r="BE13" s="240"/>
      <c r="BF13" s="240"/>
      <c r="BG13" s="240"/>
      <c r="BH13" s="240"/>
      <c r="BI13" s="240"/>
      <c r="BJ13" s="240"/>
      <c r="BK13" s="240"/>
      <c r="BL13" s="240"/>
      <c r="BM13" s="240"/>
      <c r="BN13" s="240"/>
      <c r="BO13" s="240"/>
      <c r="BP13" s="240"/>
      <c r="BQ13" s="240"/>
    </row>
    <row r="14" spans="2:69" x14ac:dyDescent="0.2">
      <c r="B14" s="2">
        <f t="shared" si="5"/>
        <v>1</v>
      </c>
      <c r="C14" s="2">
        <f t="shared" si="6"/>
        <v>0</v>
      </c>
      <c r="D14" s="2" t="s">
        <v>31</v>
      </c>
      <c r="F14" s="14">
        <v>2010</v>
      </c>
      <c r="G14" s="422">
        <v>6905.5699999999988</v>
      </c>
      <c r="H14" s="423">
        <f t="shared" si="10"/>
        <v>5.0250554051856811E-5</v>
      </c>
      <c r="I14" s="407"/>
      <c r="J14" s="17">
        <f t="shared" si="0"/>
        <v>0.50532066189993696</v>
      </c>
      <c r="K14" s="408">
        <v>107411.93009929522</v>
      </c>
      <c r="L14" s="408"/>
      <c r="M14" s="408">
        <v>77281.183353160057</v>
      </c>
      <c r="N14" s="408"/>
      <c r="O14" s="3">
        <f t="shared" si="1"/>
        <v>184693.11345245526</v>
      </c>
      <c r="P14" s="17">
        <f>O14/$O$222</f>
        <v>0.21977972051385733</v>
      </c>
      <c r="Q14" s="17">
        <f t="shared" si="2"/>
        <v>0.58156976235578917</v>
      </c>
      <c r="R14" s="407">
        <v>30568258.300000001</v>
      </c>
      <c r="S14" s="407"/>
      <c r="T14" s="407"/>
      <c r="U14" s="407"/>
      <c r="V14" s="407"/>
      <c r="W14" s="407">
        <v>1125925.9085899999</v>
      </c>
      <c r="X14" s="3">
        <f t="shared" si="3"/>
        <v>941232.79513754463</v>
      </c>
      <c r="Y14" s="17">
        <f t="shared" si="7"/>
        <v>0.83596335065799587</v>
      </c>
      <c r="Z14" s="17">
        <f t="shared" si="8"/>
        <v>0.16403664934200413</v>
      </c>
      <c r="AA14" s="108">
        <f t="shared" si="4"/>
        <v>9.5398755175469252E-2</v>
      </c>
      <c r="AB14" s="108">
        <f t="shared" si="9"/>
        <v>6.8637894166534874E-2</v>
      </c>
      <c r="AC14" s="135">
        <f>'Can O&amp;M price indexes'!N23</f>
        <v>1.2104167536102524</v>
      </c>
      <c r="AG14" s="239"/>
      <c r="AH14" s="240"/>
      <c r="AI14" s="240"/>
      <c r="AJ14" s="240"/>
      <c r="AK14" s="240"/>
      <c r="AL14" s="240"/>
      <c r="AM14" s="240"/>
      <c r="AN14" s="240"/>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40"/>
      <c r="BK14" s="240"/>
      <c r="BL14" s="240"/>
      <c r="BM14" s="240"/>
      <c r="BN14" s="240"/>
      <c r="BO14" s="240"/>
      <c r="BP14" s="240"/>
      <c r="BQ14" s="240"/>
    </row>
    <row r="15" spans="2:69" x14ac:dyDescent="0.2">
      <c r="B15" s="2">
        <f t="shared" si="5"/>
        <v>1</v>
      </c>
      <c r="C15" s="2">
        <f t="shared" si="6"/>
        <v>0</v>
      </c>
      <c r="D15" s="2" t="s">
        <v>31</v>
      </c>
      <c r="F15" s="14">
        <v>2011</v>
      </c>
      <c r="G15" s="422">
        <v>6422</v>
      </c>
      <c r="H15" s="423">
        <f t="shared" si="10"/>
        <v>-7.2598736664586855E-2</v>
      </c>
      <c r="I15" s="407"/>
      <c r="J15" s="17">
        <f t="shared" si="0"/>
        <v>0.5396674495064766</v>
      </c>
      <c r="K15" s="408">
        <v>110456.35376672391</v>
      </c>
      <c r="L15" s="408"/>
      <c r="M15" s="408">
        <v>64154.284907597321</v>
      </c>
      <c r="N15" s="408"/>
      <c r="O15" s="3">
        <f t="shared" si="1"/>
        <v>174610.63867432124</v>
      </c>
      <c r="P15" s="17">
        <f>O15/$O$223</f>
        <v>0.21455820880113402</v>
      </c>
      <c r="Q15" s="17">
        <f t="shared" si="2"/>
        <v>0.63258662018151102</v>
      </c>
      <c r="R15" s="407">
        <v>30359920.599999994</v>
      </c>
      <c r="S15" s="407"/>
      <c r="T15" s="407"/>
      <c r="U15" s="407"/>
      <c r="V15" s="407"/>
      <c r="W15" s="407">
        <v>1099541.3732</v>
      </c>
      <c r="X15" s="3">
        <f t="shared" si="3"/>
        <v>924930.7345256788</v>
      </c>
      <c r="Y15" s="17">
        <f t="shared" si="7"/>
        <v>0.84119684540277817</v>
      </c>
      <c r="Z15" s="17">
        <f t="shared" si="8"/>
        <v>0.15880315459722183</v>
      </c>
      <c r="AA15" s="108">
        <f t="shared" si="4"/>
        <v>0.10045675084081854</v>
      </c>
      <c r="AB15" s="108">
        <f t="shared" si="9"/>
        <v>5.8346403756403292E-2</v>
      </c>
      <c r="AC15" s="135">
        <f>'Can O&amp;M price indexes'!N24</f>
        <v>1.2315008058407915</v>
      </c>
      <c r="AG15" s="239"/>
      <c r="AH15" s="240"/>
      <c r="AI15" s="240"/>
      <c r="AJ15" s="240"/>
      <c r="AK15" s="240"/>
      <c r="AL15" s="240"/>
      <c r="AM15" s="240"/>
      <c r="AN15" s="240"/>
      <c r="AO15" s="240"/>
      <c r="AP15" s="240"/>
      <c r="AQ15" s="240"/>
      <c r="AR15" s="240"/>
      <c r="AS15" s="240"/>
      <c r="AT15" s="240"/>
      <c r="AU15" s="240"/>
      <c r="AV15" s="240"/>
      <c r="AW15" s="240"/>
      <c r="AX15" s="240"/>
      <c r="AY15" s="240"/>
      <c r="AZ15" s="240"/>
      <c r="BA15" s="240"/>
      <c r="BB15" s="240"/>
      <c r="BC15" s="240"/>
      <c r="BD15" s="240"/>
      <c r="BE15" s="240"/>
      <c r="BF15" s="240"/>
      <c r="BG15" s="240"/>
      <c r="BH15" s="240"/>
      <c r="BI15" s="240"/>
      <c r="BJ15" s="240"/>
      <c r="BK15" s="240"/>
      <c r="BL15" s="240"/>
      <c r="BM15" s="240"/>
      <c r="BN15" s="240"/>
      <c r="BO15" s="240"/>
      <c r="BP15" s="240"/>
      <c r="BQ15" s="240"/>
    </row>
    <row r="16" spans="2:69" x14ac:dyDescent="0.2">
      <c r="B16" s="2">
        <f t="shared" si="5"/>
        <v>1</v>
      </c>
      <c r="C16" s="2">
        <f t="shared" si="6"/>
        <v>0</v>
      </c>
      <c r="D16" s="2" t="s">
        <v>31</v>
      </c>
      <c r="F16" s="14">
        <v>2012</v>
      </c>
      <c r="G16" s="422">
        <v>6422</v>
      </c>
      <c r="H16" s="423">
        <f t="shared" si="10"/>
        <v>0</v>
      </c>
      <c r="I16" s="407"/>
      <c r="J16" s="17">
        <f t="shared" si="0"/>
        <v>0.50587583314491136</v>
      </c>
      <c r="K16" s="408">
        <v>115567.00224012346</v>
      </c>
      <c r="L16" s="408"/>
      <c r="M16" s="408">
        <v>62567.194327740981</v>
      </c>
      <c r="N16" s="408"/>
      <c r="O16" s="3">
        <f t="shared" si="1"/>
        <v>178134.19656786445</v>
      </c>
      <c r="P16" s="17">
        <f>O16/$O$224</f>
        <v>0.21589497078606987</v>
      </c>
      <c r="Q16" s="17">
        <f t="shared" si="2"/>
        <v>0.64876370998252131</v>
      </c>
      <c r="R16" s="407">
        <v>28458915.099999998</v>
      </c>
      <c r="S16" s="407"/>
      <c r="T16" s="407"/>
      <c r="U16" s="407"/>
      <c r="V16" s="407"/>
      <c r="W16" s="407">
        <v>941858.41798999987</v>
      </c>
      <c r="X16" s="3">
        <f t="shared" si="3"/>
        <v>763724.22142213536</v>
      </c>
      <c r="Y16" s="17">
        <f t="shared" si="7"/>
        <v>0.81086945429864399</v>
      </c>
      <c r="Z16" s="17">
        <f t="shared" si="8"/>
        <v>0.18913054570135601</v>
      </c>
      <c r="AA16" s="108">
        <f t="shared" si="4"/>
        <v>0.12270103450023052</v>
      </c>
      <c r="AB16" s="108">
        <f t="shared" si="9"/>
        <v>6.6429511201125488E-2</v>
      </c>
      <c r="AC16" s="135">
        <f>'Can O&amp;M price indexes'!N25</f>
        <v>1.2501652753742629</v>
      </c>
      <c r="AG16" s="239"/>
      <c r="AH16" s="240"/>
      <c r="AI16" s="240"/>
      <c r="AJ16" s="240"/>
      <c r="AK16" s="240"/>
      <c r="AL16" s="240"/>
      <c r="AM16" s="240"/>
      <c r="AN16" s="240"/>
      <c r="AO16" s="240"/>
      <c r="AP16" s="240"/>
      <c r="AQ16" s="240"/>
      <c r="AR16" s="240"/>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240"/>
      <c r="BO16" s="240"/>
      <c r="BP16" s="240"/>
      <c r="BQ16" s="240"/>
    </row>
    <row r="17" spans="2:69" x14ac:dyDescent="0.2">
      <c r="B17" s="2">
        <f t="shared" si="5"/>
        <v>1</v>
      </c>
      <c r="C17" s="2">
        <f t="shared" si="6"/>
        <v>0</v>
      </c>
      <c r="D17" s="2" t="s">
        <v>31</v>
      </c>
      <c r="F17" s="14">
        <v>2013</v>
      </c>
      <c r="G17" s="422">
        <v>6433</v>
      </c>
      <c r="H17" s="423">
        <f t="shared" si="10"/>
        <v>1.7113967615410227E-3</v>
      </c>
      <c r="I17" s="407"/>
      <c r="J17" s="17">
        <f t="shared" si="0"/>
        <v>0.53852233098882973</v>
      </c>
      <c r="K17" s="408">
        <v>121788.66470000001</v>
      </c>
      <c r="L17" s="408"/>
      <c r="M17" s="408">
        <v>60795.025349999996</v>
      </c>
      <c r="N17" s="408"/>
      <c r="O17" s="3">
        <f t="shared" si="1"/>
        <v>182583.69005</v>
      </c>
      <c r="P17" s="17">
        <f>O17/$O$225</f>
        <v>0.21686012394197948</v>
      </c>
      <c r="Q17" s="17">
        <f t="shared" si="2"/>
        <v>0.66702926568440224</v>
      </c>
      <c r="R17" s="407">
        <v>30347392</v>
      </c>
      <c r="S17" s="407"/>
      <c r="T17" s="407"/>
      <c r="U17" s="407"/>
      <c r="V17" s="407"/>
      <c r="W17" s="407">
        <v>1127001.4199100002</v>
      </c>
      <c r="X17" s="3">
        <f>W17-O17</f>
        <v>944417.7298600002</v>
      </c>
      <c r="Y17" s="17">
        <f>X17/W17</f>
        <v>0.83799160602248335</v>
      </c>
      <c r="Z17" s="17">
        <f>1-Y17</f>
        <v>0.16200839397751665</v>
      </c>
      <c r="AA17" s="108">
        <f>Z17*Q17</f>
        <v>0.10806434006953226</v>
      </c>
      <c r="AB17" s="108">
        <f>Z17-AA17</f>
        <v>5.3944053907984388E-2</v>
      </c>
      <c r="AC17" s="135">
        <f>'Can O&amp;M price indexes'!N26</f>
        <v>1.2704232442229755</v>
      </c>
      <c r="AG17" s="239"/>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0"/>
      <c r="BK17" s="240"/>
      <c r="BL17" s="240"/>
      <c r="BM17" s="240"/>
      <c r="BN17" s="240"/>
      <c r="BO17" s="240"/>
      <c r="BP17" s="240"/>
      <c r="BQ17" s="240"/>
    </row>
    <row r="18" spans="2:69" x14ac:dyDescent="0.2">
      <c r="B18" s="2">
        <f t="shared" si="5"/>
        <v>1</v>
      </c>
      <c r="C18" s="2">
        <f t="shared" si="6"/>
        <v>0</v>
      </c>
      <c r="D18" s="2" t="s">
        <v>31</v>
      </c>
      <c r="F18" s="14">
        <v>2014</v>
      </c>
      <c r="G18" s="422">
        <v>6433</v>
      </c>
      <c r="H18" s="423">
        <f t="shared" si="10"/>
        <v>0</v>
      </c>
      <c r="I18" s="420">
        <f>LN(G18/G6)/12</f>
        <v>-5.8220378188773006E-3</v>
      </c>
      <c r="J18" s="17">
        <f t="shared" si="0"/>
        <v>0.54345920400446612</v>
      </c>
      <c r="K18" s="408">
        <v>119906.76461697961</v>
      </c>
      <c r="L18" s="420">
        <f>LN(K18/K6)/12</f>
        <v>3.5064439519643498E-2</v>
      </c>
      <c r="M18" s="408">
        <v>68112.906172668241</v>
      </c>
      <c r="N18" s="420">
        <f>LN(M18/M6)/12</f>
        <v>4.6113864224590094E-2</v>
      </c>
      <c r="O18" s="421">
        <f t="shared" si="1"/>
        <v>188019.70585408737</v>
      </c>
      <c r="P18" s="17">
        <f>O18/$O$226</f>
        <v>0.2172792437525399</v>
      </c>
      <c r="Q18" s="17">
        <f>K18/O18</f>
        <v>0.63773509309727994</v>
      </c>
      <c r="R18" s="407">
        <v>30625600</v>
      </c>
      <c r="S18" s="420">
        <f>LN(R18/R6)/12</f>
        <v>-8.6558252500076264E-3</v>
      </c>
      <c r="T18" s="420"/>
      <c r="U18" s="420"/>
      <c r="V18" s="420"/>
      <c r="W18" s="407">
        <v>1310091.24125</v>
      </c>
      <c r="X18" s="3">
        <f>W18-O18</f>
        <v>1122071.5353959126</v>
      </c>
      <c r="Y18" s="17">
        <f>X18/W18</f>
        <v>0.85648350287824859</v>
      </c>
      <c r="Z18" s="17">
        <f>1-Y18</f>
        <v>0.14351649712175141</v>
      </c>
      <c r="AA18" s="108">
        <f>Z18*Q18</f>
        <v>9.1525506652935643E-2</v>
      </c>
      <c r="AB18" s="108">
        <f>Z18-AA18</f>
        <v>5.1990990468815765E-2</v>
      </c>
      <c r="AC18" s="135">
        <f>'Can O&amp;M price indexes'!N27</f>
        <v>1.296459337573129</v>
      </c>
      <c r="AG18" s="239"/>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0"/>
    </row>
    <row r="19" spans="2:69" x14ac:dyDescent="0.2">
      <c r="B19" s="69">
        <f>'OPG hydro peers'!B5</f>
        <v>1</v>
      </c>
      <c r="C19" s="69">
        <f t="shared" ref="C19:C56" si="11">IF(D19=D18,C18,C18+1)</f>
        <v>1</v>
      </c>
      <c r="D19" s="69" t="str">
        <f>'OPG hydro peers'!D5</f>
        <v>PG&amp;E</v>
      </c>
      <c r="F19" s="70">
        <v>2002</v>
      </c>
      <c r="G19" s="372">
        <v>3578</v>
      </c>
      <c r="H19" s="372"/>
      <c r="I19" s="372"/>
      <c r="J19" s="76">
        <f t="shared" ref="J19:J31" si="12">R19/(G19*8760)</f>
        <v>0.32144884007034363</v>
      </c>
      <c r="K19" s="71"/>
      <c r="L19" s="71"/>
      <c r="M19" s="71"/>
      <c r="N19" s="71"/>
      <c r="O19" s="372">
        <v>73604.922000000006</v>
      </c>
      <c r="P19" s="76">
        <f>O19/$O$214</f>
        <v>0.14226046707498319</v>
      </c>
      <c r="Q19" s="76"/>
      <c r="R19" s="372">
        <v>10075261</v>
      </c>
      <c r="S19" s="372"/>
      <c r="T19" s="372">
        <v>10612535</v>
      </c>
      <c r="U19" s="427">
        <f>R19-T19</f>
        <v>-537274</v>
      </c>
      <c r="V19" s="112">
        <f>U19/R19</f>
        <v>-5.3326062719367767E-2</v>
      </c>
      <c r="W19" s="372">
        <v>301224.89378184068</v>
      </c>
      <c r="X19" s="71">
        <f t="shared" ref="X19:X29" si="13">W19-O19</f>
        <v>227619.97178184066</v>
      </c>
      <c r="Y19" s="76">
        <f>X19/W19</f>
        <v>0.75564794437836968</v>
      </c>
      <c r="Z19" s="76">
        <f>1-Y19</f>
        <v>0.24435205562163032</v>
      </c>
      <c r="AA19" s="126">
        <f t="shared" ref="AA19:AA29" si="14">Z19*Q19</f>
        <v>0</v>
      </c>
      <c r="AB19" s="126">
        <f>Z19-AA19</f>
        <v>0.24435205562163032</v>
      </c>
      <c r="AC19" s="126">
        <f>AA19-AB19</f>
        <v>-0.24435205562163032</v>
      </c>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240"/>
      <c r="BI19" s="240"/>
      <c r="BJ19" s="240"/>
      <c r="BK19" s="240"/>
      <c r="BL19" s="240"/>
      <c r="BM19" s="240"/>
      <c r="BN19" s="240"/>
      <c r="BO19" s="240"/>
      <c r="BP19" s="240"/>
      <c r="BQ19" s="240"/>
    </row>
    <row r="20" spans="2:69" x14ac:dyDescent="0.2">
      <c r="B20" s="69">
        <f t="shared" ref="B20:B31" si="15">B19</f>
        <v>1</v>
      </c>
      <c r="C20" s="69">
        <f t="shared" si="11"/>
        <v>1</v>
      </c>
      <c r="D20" s="69" t="str">
        <f t="shared" ref="D20:D31" si="16">D19</f>
        <v>PG&amp;E</v>
      </c>
      <c r="F20" s="70">
        <v>2003</v>
      </c>
      <c r="G20" s="372">
        <v>3578</v>
      </c>
      <c r="H20" s="372"/>
      <c r="I20" s="372"/>
      <c r="J20" s="76">
        <f t="shared" si="12"/>
        <v>0.36710018862097393</v>
      </c>
      <c r="K20" s="71"/>
      <c r="L20" s="71"/>
      <c r="M20" s="71"/>
      <c r="N20" s="71"/>
      <c r="O20" s="372">
        <v>86473.644480000003</v>
      </c>
      <c r="P20" s="76">
        <f>O20/$O$215</f>
        <v>0.15418522841789986</v>
      </c>
      <c r="Q20" s="76"/>
      <c r="R20" s="372">
        <v>11506124</v>
      </c>
      <c r="S20" s="372"/>
      <c r="T20" s="372">
        <v>12152297</v>
      </c>
      <c r="U20" s="427">
        <f t="shared" ref="U20:U83" si="17">R20-T20</f>
        <v>-646173</v>
      </c>
      <c r="V20" s="112">
        <f t="shared" ref="V20:V83" si="18">U20/R20</f>
        <v>-5.6159050606442273E-2</v>
      </c>
      <c r="W20" s="372">
        <v>464670.22848413984</v>
      </c>
      <c r="X20" s="71">
        <f t="shared" si="13"/>
        <v>378196.58400413982</v>
      </c>
      <c r="Y20" s="76">
        <f t="shared" ref="Y20:Y29" si="19">X20/W20</f>
        <v>0.81390319590283033</v>
      </c>
      <c r="Z20" s="76">
        <f t="shared" ref="Z20:Z29" si="20">1-Y20</f>
        <v>0.18609680409716967</v>
      </c>
      <c r="AA20" s="126">
        <f t="shared" si="14"/>
        <v>0</v>
      </c>
      <c r="AB20" s="126">
        <f t="shared" ref="AB20:AC29" si="21">Z20-AA20</f>
        <v>0.18609680409716967</v>
      </c>
      <c r="AC20" s="126">
        <f t="shared" si="21"/>
        <v>-0.18609680409716967</v>
      </c>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0"/>
      <c r="BN20" s="240"/>
      <c r="BO20" s="240"/>
      <c r="BP20" s="240"/>
      <c r="BQ20" s="240"/>
    </row>
    <row r="21" spans="2:69" x14ac:dyDescent="0.2">
      <c r="B21" s="69">
        <f t="shared" si="15"/>
        <v>1</v>
      </c>
      <c r="C21" s="69">
        <f t="shared" si="11"/>
        <v>1</v>
      </c>
      <c r="D21" s="69" t="str">
        <f t="shared" si="16"/>
        <v>PG&amp;E</v>
      </c>
      <c r="F21" s="70">
        <v>2004</v>
      </c>
      <c r="G21" s="372">
        <v>3578</v>
      </c>
      <c r="H21" s="372"/>
      <c r="I21" s="372"/>
      <c r="J21" s="76">
        <f t="shared" si="12"/>
        <v>0.33835061295435576</v>
      </c>
      <c r="K21" s="71"/>
      <c r="L21" s="71"/>
      <c r="M21" s="71"/>
      <c r="N21" s="71"/>
      <c r="O21" s="372">
        <v>85405.054919999995</v>
      </c>
      <c r="P21" s="76">
        <f>O21/$O$216</f>
        <v>0.14218002539031435</v>
      </c>
      <c r="Q21" s="76"/>
      <c r="R21" s="372">
        <v>10605018</v>
      </c>
      <c r="S21" s="372"/>
      <c r="T21" s="372">
        <v>11190628</v>
      </c>
      <c r="U21" s="427">
        <f t="shared" si="17"/>
        <v>-585610</v>
      </c>
      <c r="V21" s="112">
        <f t="shared" si="18"/>
        <v>-5.5220085435027079E-2</v>
      </c>
      <c r="W21" s="372">
        <v>462125.81081457803</v>
      </c>
      <c r="X21" s="71">
        <f t="shared" si="13"/>
        <v>376720.75589457806</v>
      </c>
      <c r="Y21" s="76">
        <f t="shared" si="19"/>
        <v>0.81519090057000165</v>
      </c>
      <c r="Z21" s="76">
        <f t="shared" si="20"/>
        <v>0.18480909942999835</v>
      </c>
      <c r="AA21" s="126">
        <f t="shared" si="14"/>
        <v>0</v>
      </c>
      <c r="AB21" s="126">
        <f t="shared" si="21"/>
        <v>0.18480909942999835</v>
      </c>
      <c r="AC21" s="126">
        <f t="shared" si="21"/>
        <v>-0.18480909942999835</v>
      </c>
      <c r="AG21" s="240"/>
      <c r="AH21" s="240"/>
      <c r="AI21" s="240"/>
      <c r="AJ21" s="240"/>
      <c r="AK21" s="240"/>
      <c r="AL21" s="240"/>
      <c r="AM21" s="240"/>
      <c r="AN21" s="240"/>
      <c r="AO21" s="240"/>
      <c r="AP21" s="240"/>
      <c r="AQ21" s="240"/>
      <c r="AR21" s="240"/>
      <c r="AS21" s="240"/>
      <c r="AT21" s="240"/>
      <c r="AU21" s="240"/>
      <c r="AV21" s="240"/>
      <c r="AW21" s="240"/>
      <c r="AX21" s="240"/>
      <c r="AY21" s="240"/>
      <c r="AZ21" s="240"/>
      <c r="BA21" s="240"/>
      <c r="BB21" s="240"/>
      <c r="BC21" s="240"/>
      <c r="BD21" s="240"/>
      <c r="BE21" s="240"/>
      <c r="BF21" s="240"/>
      <c r="BG21" s="240"/>
      <c r="BH21" s="240"/>
      <c r="BI21" s="240"/>
      <c r="BJ21" s="240"/>
      <c r="BK21" s="240"/>
      <c r="BL21" s="240"/>
      <c r="BM21" s="240"/>
      <c r="BN21" s="240"/>
      <c r="BO21" s="240"/>
      <c r="BP21" s="240"/>
      <c r="BQ21" s="240"/>
    </row>
    <row r="22" spans="2:69" x14ac:dyDescent="0.2">
      <c r="B22" s="69">
        <f t="shared" si="15"/>
        <v>1</v>
      </c>
      <c r="C22" s="69">
        <f t="shared" si="11"/>
        <v>1</v>
      </c>
      <c r="D22" s="69" t="str">
        <f t="shared" si="16"/>
        <v>PG&amp;E</v>
      </c>
      <c r="F22" s="70">
        <v>2005</v>
      </c>
      <c r="G22" s="372">
        <v>3578</v>
      </c>
      <c r="H22" s="372"/>
      <c r="I22" s="372"/>
      <c r="J22" s="76">
        <f t="shared" si="12"/>
        <v>0.38865060000102092</v>
      </c>
      <c r="K22" s="71"/>
      <c r="L22" s="71"/>
      <c r="M22" s="71"/>
      <c r="N22" s="71"/>
      <c r="O22" s="372">
        <v>84426.819930000012</v>
      </c>
      <c r="P22" s="76">
        <f>O22/$O$217</f>
        <v>0.1351514918397782</v>
      </c>
      <c r="Q22" s="76"/>
      <c r="R22" s="372">
        <v>12181584.578</v>
      </c>
      <c r="S22" s="372"/>
      <c r="T22" s="372">
        <v>12817318</v>
      </c>
      <c r="U22" s="427">
        <f t="shared" si="17"/>
        <v>-635733.42200000025</v>
      </c>
      <c r="V22" s="112">
        <f t="shared" si="18"/>
        <v>-5.2188072736295561E-2</v>
      </c>
      <c r="W22" s="372">
        <v>752856.29426901357</v>
      </c>
      <c r="X22" s="71">
        <f t="shared" si="13"/>
        <v>668429.47433901357</v>
      </c>
      <c r="Y22" s="76">
        <f t="shared" si="19"/>
        <v>0.88785798754332756</v>
      </c>
      <c r="Z22" s="76">
        <f t="shared" si="20"/>
        <v>0.11214201245667244</v>
      </c>
      <c r="AA22" s="126">
        <f t="shared" si="14"/>
        <v>0</v>
      </c>
      <c r="AB22" s="126">
        <f t="shared" si="21"/>
        <v>0.11214201245667244</v>
      </c>
      <c r="AC22" s="126">
        <f>AA22-AB22</f>
        <v>-0.11214201245667244</v>
      </c>
      <c r="AE22" s="424"/>
      <c r="AF22" s="424"/>
      <c r="AG22" s="424"/>
      <c r="AH22" s="424"/>
      <c r="AI22" s="424"/>
      <c r="AJ22" s="424"/>
      <c r="AK22" s="240"/>
      <c r="AL22" s="240"/>
      <c r="AM22" s="240"/>
      <c r="AN22" s="240"/>
      <c r="AO22" s="240"/>
      <c r="AP22" s="240"/>
      <c r="AQ22" s="240"/>
      <c r="AR22" s="240"/>
      <c r="AS22" s="240"/>
      <c r="AT22" s="240"/>
      <c r="AU22" s="240"/>
      <c r="AV22" s="240"/>
      <c r="AW22" s="240"/>
      <c r="AX22" s="240"/>
      <c r="AY22" s="240"/>
      <c r="AZ22" s="240"/>
      <c r="BA22" s="240"/>
      <c r="BB22" s="240"/>
      <c r="BC22" s="240"/>
      <c r="BD22" s="240"/>
      <c r="BE22" s="240"/>
      <c r="BF22" s="240"/>
      <c r="BG22" s="240"/>
      <c r="BH22" s="240"/>
      <c r="BI22" s="240"/>
      <c r="BJ22" s="240"/>
      <c r="BK22" s="240"/>
      <c r="BL22" s="240"/>
      <c r="BM22" s="240"/>
      <c r="BN22" s="240"/>
      <c r="BO22" s="240"/>
      <c r="BP22" s="240"/>
      <c r="BQ22" s="240"/>
    </row>
    <row r="23" spans="2:69" x14ac:dyDescent="0.2">
      <c r="B23" s="69">
        <f t="shared" si="15"/>
        <v>1</v>
      </c>
      <c r="C23" s="69">
        <f t="shared" si="11"/>
        <v>1</v>
      </c>
      <c r="D23" s="69" t="str">
        <f t="shared" si="16"/>
        <v>PG&amp;E</v>
      </c>
      <c r="F23" s="70">
        <v>2006</v>
      </c>
      <c r="G23" s="372">
        <v>3578</v>
      </c>
      <c r="H23" s="372"/>
      <c r="I23" s="372"/>
      <c r="J23" s="76">
        <f t="shared" si="12"/>
        <v>0.45769552341044079</v>
      </c>
      <c r="K23" s="71"/>
      <c r="L23" s="71"/>
      <c r="M23" s="71"/>
      <c r="N23" s="71"/>
      <c r="O23" s="372">
        <v>76536.088260000004</v>
      </c>
      <c r="P23" s="76">
        <f>O23/$O$218</f>
        <v>0.11519013497751955</v>
      </c>
      <c r="Q23" s="76"/>
      <c r="R23" s="372">
        <v>14345678.945</v>
      </c>
      <c r="S23" s="372"/>
      <c r="T23" s="372">
        <v>14999572</v>
      </c>
      <c r="U23" s="427">
        <f t="shared" si="17"/>
        <v>-653893.0549999997</v>
      </c>
      <c r="V23" s="112">
        <f t="shared" si="18"/>
        <v>-4.5581185631364325E-2</v>
      </c>
      <c r="W23" s="372">
        <v>707159.9691468383</v>
      </c>
      <c r="X23" s="71">
        <f t="shared" si="13"/>
        <v>630623.88088683831</v>
      </c>
      <c r="Y23" s="76">
        <f t="shared" si="19"/>
        <v>0.89176976695621235</v>
      </c>
      <c r="Z23" s="76">
        <f t="shared" si="20"/>
        <v>0.10823023304378765</v>
      </c>
      <c r="AA23" s="126">
        <f t="shared" si="14"/>
        <v>0</v>
      </c>
      <c r="AB23" s="126">
        <f t="shared" si="21"/>
        <v>0.10823023304378765</v>
      </c>
      <c r="AC23" s="126">
        <f t="shared" si="21"/>
        <v>-0.10823023304378765</v>
      </c>
      <c r="AG23" s="240"/>
      <c r="AH23" s="240"/>
      <c r="AI23" s="240"/>
      <c r="AJ23" s="240"/>
      <c r="AK23" s="240"/>
      <c r="AL23" s="240"/>
      <c r="AM23" s="240"/>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row>
    <row r="24" spans="2:69" x14ac:dyDescent="0.2">
      <c r="B24" s="69">
        <f t="shared" si="15"/>
        <v>1</v>
      </c>
      <c r="C24" s="69">
        <f t="shared" si="11"/>
        <v>1</v>
      </c>
      <c r="D24" s="69" t="str">
        <f t="shared" si="16"/>
        <v>PG&amp;E</v>
      </c>
      <c r="F24" s="70">
        <v>2007</v>
      </c>
      <c r="G24" s="372">
        <v>3578</v>
      </c>
      <c r="H24" s="372"/>
      <c r="I24" s="372"/>
      <c r="J24" s="76">
        <f t="shared" si="12"/>
        <v>0.25835035293051656</v>
      </c>
      <c r="K24" s="71"/>
      <c r="L24" s="71"/>
      <c r="M24" s="71"/>
      <c r="N24" s="71"/>
      <c r="O24" s="372">
        <v>101325.88094999999</v>
      </c>
      <c r="P24" s="76">
        <f>O24/$O$219</f>
        <v>0.14048206522045673</v>
      </c>
      <c r="Q24" s="76"/>
      <c r="R24" s="372">
        <v>8097547.4500000002</v>
      </c>
      <c r="S24" s="372"/>
      <c r="T24" s="372">
        <v>8534739</v>
      </c>
      <c r="U24" s="427">
        <f t="shared" si="17"/>
        <v>-437191.54999999981</v>
      </c>
      <c r="V24" s="112">
        <f t="shared" si="18"/>
        <v>-5.3990612923175869E-2</v>
      </c>
      <c r="W24" s="372">
        <v>508252.9828766897</v>
      </c>
      <c r="X24" s="71">
        <f t="shared" si="13"/>
        <v>406927.10192668973</v>
      </c>
      <c r="Y24" s="76">
        <f t="shared" si="19"/>
        <v>0.80063888582315856</v>
      </c>
      <c r="Z24" s="76">
        <f t="shared" si="20"/>
        <v>0.19936111417684144</v>
      </c>
      <c r="AA24" s="126">
        <f t="shared" si="14"/>
        <v>0</v>
      </c>
      <c r="AB24" s="126">
        <f t="shared" si="21"/>
        <v>0.19936111417684144</v>
      </c>
      <c r="AC24" s="126">
        <f t="shared" si="21"/>
        <v>-0.19936111417684144</v>
      </c>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c r="BI24" s="240"/>
      <c r="BJ24" s="240"/>
      <c r="BK24" s="240"/>
      <c r="BL24" s="240"/>
      <c r="BM24" s="240"/>
      <c r="BN24" s="240"/>
      <c r="BO24" s="240"/>
      <c r="BP24" s="240"/>
      <c r="BQ24" s="240"/>
    </row>
    <row r="25" spans="2:69" x14ac:dyDescent="0.2">
      <c r="B25" s="69">
        <f t="shared" si="15"/>
        <v>1</v>
      </c>
      <c r="C25" s="69">
        <f t="shared" si="11"/>
        <v>1</v>
      </c>
      <c r="D25" s="69" t="str">
        <f t="shared" si="16"/>
        <v>PG&amp;E</v>
      </c>
      <c r="F25" s="70">
        <v>2008</v>
      </c>
      <c r="G25" s="372">
        <v>3578</v>
      </c>
      <c r="H25" s="372"/>
      <c r="I25" s="372"/>
      <c r="J25" s="76">
        <f t="shared" si="12"/>
        <v>0.25987209858062077</v>
      </c>
      <c r="K25" s="71"/>
      <c r="L25" s="71"/>
      <c r="M25" s="71"/>
      <c r="N25" s="71"/>
      <c r="O25" s="372">
        <v>109375.75125</v>
      </c>
      <c r="P25" s="76">
        <f>O25/$O$220</f>
        <v>0.13992968942779588</v>
      </c>
      <c r="Q25" s="76"/>
      <c r="R25" s="372">
        <v>8145243.9499999993</v>
      </c>
      <c r="S25" s="372"/>
      <c r="T25" s="372">
        <v>8576891</v>
      </c>
      <c r="U25" s="427">
        <f t="shared" si="17"/>
        <v>-431647.05000000075</v>
      </c>
      <c r="V25" s="112">
        <f t="shared" si="18"/>
        <v>-5.2993753489728297E-2</v>
      </c>
      <c r="W25" s="372">
        <v>725807.2825708458</v>
      </c>
      <c r="X25" s="71">
        <f t="shared" si="13"/>
        <v>616431.53132084582</v>
      </c>
      <c r="Y25" s="76">
        <f t="shared" si="19"/>
        <v>0.84930469302734801</v>
      </c>
      <c r="Z25" s="76">
        <f t="shared" si="20"/>
        <v>0.15069530697265199</v>
      </c>
      <c r="AA25" s="126">
        <f t="shared" si="14"/>
        <v>0</v>
      </c>
      <c r="AB25" s="126">
        <f t="shared" si="21"/>
        <v>0.15069530697265199</v>
      </c>
      <c r="AC25" s="126">
        <f t="shared" si="21"/>
        <v>-0.15069530697265199</v>
      </c>
      <c r="AG25" s="240"/>
      <c r="AH25" s="240"/>
      <c r="AI25" s="240"/>
      <c r="AJ25" s="240"/>
      <c r="AK25" s="240"/>
      <c r="AL25" s="240"/>
      <c r="AM25" s="240"/>
      <c r="AN25" s="240"/>
      <c r="AO25" s="240"/>
      <c r="AP25" s="240"/>
      <c r="AQ25" s="240"/>
      <c r="AR25" s="240"/>
      <c r="AS25" s="240"/>
      <c r="AT25" s="240"/>
      <c r="AU25" s="240"/>
      <c r="AV25" s="240"/>
      <c r="AW25" s="240"/>
      <c r="AX25" s="240"/>
      <c r="AY25" s="240"/>
      <c r="AZ25" s="240"/>
      <c r="BA25" s="240"/>
      <c r="BB25" s="240"/>
      <c r="BC25" s="240"/>
      <c r="BD25" s="240"/>
      <c r="BE25" s="240"/>
      <c r="BF25" s="240"/>
      <c r="BG25" s="240"/>
      <c r="BH25" s="240"/>
      <c r="BI25" s="240"/>
      <c r="BJ25" s="240"/>
      <c r="BK25" s="240"/>
      <c r="BL25" s="240"/>
      <c r="BM25" s="240"/>
      <c r="BN25" s="240"/>
      <c r="BO25" s="240"/>
      <c r="BP25" s="240"/>
      <c r="BQ25" s="240"/>
    </row>
    <row r="26" spans="2:69" x14ac:dyDescent="0.2">
      <c r="B26" s="69">
        <f t="shared" si="15"/>
        <v>1</v>
      </c>
      <c r="C26" s="69">
        <f t="shared" si="11"/>
        <v>1</v>
      </c>
      <c r="D26" s="69" t="str">
        <f t="shared" si="16"/>
        <v>PG&amp;E</v>
      </c>
      <c r="F26" s="70">
        <v>2009</v>
      </c>
      <c r="G26" s="372">
        <v>3578</v>
      </c>
      <c r="H26" s="372"/>
      <c r="I26" s="372"/>
      <c r="J26" s="76">
        <f t="shared" si="12"/>
        <v>0.28482653717160422</v>
      </c>
      <c r="K26" s="71"/>
      <c r="L26" s="71"/>
      <c r="M26" s="71"/>
      <c r="N26" s="71"/>
      <c r="O26" s="372">
        <v>109621.27032</v>
      </c>
      <c r="P26" s="76">
        <f>O26/$O$221</f>
        <v>0.14022129575259079</v>
      </c>
      <c r="Q26" s="76"/>
      <c r="R26" s="372">
        <v>8927397.9059999995</v>
      </c>
      <c r="S26" s="372"/>
      <c r="T26" s="372">
        <v>9399117</v>
      </c>
      <c r="U26" s="427">
        <f t="shared" si="17"/>
        <v>-471719.09400000051</v>
      </c>
      <c r="V26" s="112">
        <f t="shared" si="18"/>
        <v>-5.2839483460568465E-2</v>
      </c>
      <c r="W26" s="372">
        <v>363178.47272082069</v>
      </c>
      <c r="X26" s="71">
        <f t="shared" si="13"/>
        <v>253557.20240082068</v>
      </c>
      <c r="Y26" s="76">
        <f t="shared" si="19"/>
        <v>0.69816143148917553</v>
      </c>
      <c r="Z26" s="76">
        <f t="shared" si="20"/>
        <v>0.30183856851082447</v>
      </c>
      <c r="AA26" s="126">
        <f t="shared" si="14"/>
        <v>0</v>
      </c>
      <c r="AB26" s="126">
        <f t="shared" si="21"/>
        <v>0.30183856851082447</v>
      </c>
      <c r="AC26" s="126">
        <f t="shared" si="21"/>
        <v>-0.30183856851082447</v>
      </c>
      <c r="AG26" s="240"/>
      <c r="AH26" s="240"/>
      <c r="AI26" s="240"/>
      <c r="AJ26" s="240"/>
      <c r="AK26" s="240"/>
      <c r="AL26" s="240"/>
      <c r="AM26" s="240"/>
      <c r="AN26" s="240"/>
      <c r="AO26" s="240"/>
      <c r="AP26" s="240"/>
      <c r="AQ26" s="240"/>
      <c r="AR26" s="240"/>
      <c r="AS26" s="240"/>
      <c r="AT26" s="240"/>
      <c r="AU26" s="240"/>
      <c r="AV26" s="240"/>
      <c r="AW26" s="240"/>
      <c r="AX26" s="240"/>
      <c r="AY26" s="240"/>
      <c r="AZ26" s="240"/>
      <c r="BA26" s="240"/>
      <c r="BB26" s="240"/>
      <c r="BC26" s="240"/>
      <c r="BD26" s="240"/>
      <c r="BE26" s="240"/>
      <c r="BF26" s="240"/>
      <c r="BG26" s="240"/>
      <c r="BH26" s="240"/>
      <c r="BI26" s="240"/>
      <c r="BJ26" s="240"/>
      <c r="BK26" s="240"/>
      <c r="BL26" s="240"/>
      <c r="BM26" s="240"/>
      <c r="BN26" s="240"/>
      <c r="BO26" s="240"/>
      <c r="BP26" s="240"/>
      <c r="BQ26" s="240"/>
    </row>
    <row r="27" spans="2:69" x14ac:dyDescent="0.2">
      <c r="B27" s="69">
        <f t="shared" si="15"/>
        <v>1</v>
      </c>
      <c r="C27" s="69">
        <f t="shared" si="11"/>
        <v>1</v>
      </c>
      <c r="D27" s="69" t="str">
        <f t="shared" si="16"/>
        <v>PG&amp;E</v>
      </c>
      <c r="F27" s="70">
        <v>2010</v>
      </c>
      <c r="G27" s="372">
        <v>3578</v>
      </c>
      <c r="H27" s="372"/>
      <c r="I27" s="372"/>
      <c r="J27" s="76">
        <f t="shared" si="12"/>
        <v>0.33455051350720155</v>
      </c>
      <c r="K27" s="71"/>
      <c r="L27" s="71"/>
      <c r="M27" s="71"/>
      <c r="N27" s="71"/>
      <c r="O27" s="372">
        <v>111628.14201</v>
      </c>
      <c r="P27" s="76">
        <f>O27/$O$222</f>
        <v>0.13283441593372974</v>
      </c>
      <c r="Q27" s="76"/>
      <c r="R27" s="372">
        <v>10485910.419</v>
      </c>
      <c r="S27" s="372"/>
      <c r="T27" s="372">
        <v>10960100</v>
      </c>
      <c r="U27" s="427">
        <f t="shared" si="17"/>
        <v>-474189.58100000024</v>
      </c>
      <c r="V27" s="112">
        <f t="shared" si="18"/>
        <v>-4.5221593743619053E-2</v>
      </c>
      <c r="W27" s="372">
        <v>436466.27453160833</v>
      </c>
      <c r="X27" s="71">
        <f t="shared" si="13"/>
        <v>324838.13252160832</v>
      </c>
      <c r="Y27" s="76">
        <f t="shared" si="19"/>
        <v>0.74424566450227292</v>
      </c>
      <c r="Z27" s="76">
        <f t="shared" si="20"/>
        <v>0.25575433549772708</v>
      </c>
      <c r="AA27" s="126">
        <f t="shared" si="14"/>
        <v>0</v>
      </c>
      <c r="AB27" s="126">
        <f t="shared" si="21"/>
        <v>0.25575433549772708</v>
      </c>
      <c r="AC27" s="126">
        <f t="shared" si="21"/>
        <v>-0.25575433549772708</v>
      </c>
      <c r="AG27" s="240"/>
      <c r="AH27" s="240"/>
      <c r="AI27" s="240"/>
      <c r="AJ27" s="240"/>
      <c r="AK27" s="240"/>
      <c r="AL27" s="240"/>
      <c r="AM27" s="240"/>
      <c r="AN27" s="240"/>
      <c r="AO27" s="240"/>
      <c r="AP27" s="240"/>
      <c r="AQ27" s="240"/>
      <c r="AR27" s="240"/>
      <c r="AS27" s="240"/>
      <c r="AT27" s="240"/>
      <c r="AU27" s="240"/>
      <c r="AV27" s="240"/>
      <c r="AW27" s="240"/>
      <c r="AX27" s="240"/>
      <c r="AY27" s="240"/>
      <c r="AZ27" s="240"/>
      <c r="BA27" s="240"/>
      <c r="BB27" s="240"/>
      <c r="BC27" s="240"/>
      <c r="BD27" s="240"/>
      <c r="BE27" s="240"/>
      <c r="BF27" s="240"/>
      <c r="BG27" s="240"/>
      <c r="BH27" s="240"/>
      <c r="BI27" s="240"/>
      <c r="BJ27" s="240"/>
      <c r="BK27" s="240"/>
      <c r="BL27" s="240"/>
      <c r="BM27" s="240"/>
      <c r="BN27" s="240"/>
      <c r="BO27" s="240"/>
      <c r="BP27" s="240"/>
      <c r="BQ27" s="240"/>
    </row>
    <row r="28" spans="2:69" x14ac:dyDescent="0.2">
      <c r="B28" s="69">
        <f t="shared" si="15"/>
        <v>1</v>
      </c>
      <c r="C28" s="69">
        <f t="shared" si="11"/>
        <v>1</v>
      </c>
      <c r="D28" s="69" t="str">
        <f t="shared" si="16"/>
        <v>PG&amp;E</v>
      </c>
      <c r="F28" s="70">
        <v>2011</v>
      </c>
      <c r="G28" s="372">
        <v>3578</v>
      </c>
      <c r="H28" s="372"/>
      <c r="I28" s="372"/>
      <c r="J28" s="76">
        <f t="shared" si="12"/>
        <v>0.38434691190583758</v>
      </c>
      <c r="K28" s="71"/>
      <c r="L28" s="71"/>
      <c r="M28" s="71"/>
      <c r="N28" s="71"/>
      <c r="O28" s="372">
        <v>116739.90147</v>
      </c>
      <c r="P28" s="76">
        <f>O28/$O$223</f>
        <v>0.14344775521806527</v>
      </c>
      <c r="Q28" s="76"/>
      <c r="R28" s="372">
        <v>12046692.877</v>
      </c>
      <c r="S28" s="372"/>
      <c r="T28" s="372">
        <v>12102919</v>
      </c>
      <c r="U28" s="427">
        <f t="shared" si="17"/>
        <v>-56226.122999999672</v>
      </c>
      <c r="V28" s="112">
        <f t="shared" si="18"/>
        <v>-4.6673492529512974E-3</v>
      </c>
      <c r="W28" s="372">
        <v>432483.2787308151</v>
      </c>
      <c r="X28" s="71">
        <f t="shared" si="13"/>
        <v>315743.37726081512</v>
      </c>
      <c r="Y28" s="76">
        <f t="shared" si="19"/>
        <v>0.73007071669316292</v>
      </c>
      <c r="Z28" s="76">
        <f t="shared" si="20"/>
        <v>0.26992928330683708</v>
      </c>
      <c r="AA28" s="126">
        <f t="shared" si="14"/>
        <v>0</v>
      </c>
      <c r="AB28" s="126">
        <f t="shared" si="21"/>
        <v>0.26992928330683708</v>
      </c>
      <c r="AC28" s="126">
        <f t="shared" si="21"/>
        <v>-0.26992928330683708</v>
      </c>
      <c r="AG28" s="240"/>
      <c r="AH28" s="240"/>
      <c r="AI28" s="240"/>
      <c r="AJ28" s="240"/>
      <c r="AK28" s="240"/>
      <c r="AL28" s="240"/>
      <c r="AM28" s="240"/>
      <c r="AN28" s="240"/>
      <c r="AO28" s="240"/>
      <c r="AP28" s="240"/>
      <c r="AQ28" s="240"/>
      <c r="AR28" s="240"/>
      <c r="AS28" s="240"/>
      <c r="AT28" s="240"/>
      <c r="AU28" s="240"/>
      <c r="AV28" s="240"/>
      <c r="AW28" s="240"/>
      <c r="AX28" s="240"/>
      <c r="AY28" s="240"/>
      <c r="AZ28" s="240"/>
      <c r="BA28" s="240"/>
      <c r="BB28" s="240"/>
      <c r="BC28" s="240"/>
      <c r="BD28" s="240"/>
      <c r="BE28" s="240"/>
      <c r="BF28" s="240"/>
      <c r="BG28" s="240"/>
      <c r="BH28" s="240"/>
      <c r="BI28" s="240"/>
      <c r="BJ28" s="240"/>
      <c r="BK28" s="240"/>
      <c r="BL28" s="240"/>
      <c r="BM28" s="240"/>
      <c r="BN28" s="240"/>
      <c r="BO28" s="240"/>
      <c r="BP28" s="240"/>
      <c r="BQ28" s="240"/>
    </row>
    <row r="29" spans="2:69" x14ac:dyDescent="0.2">
      <c r="B29" s="69">
        <f t="shared" si="15"/>
        <v>1</v>
      </c>
      <c r="C29" s="69">
        <f t="shared" si="11"/>
        <v>1</v>
      </c>
      <c r="D29" s="69" t="str">
        <f t="shared" si="16"/>
        <v>PG&amp;E</v>
      </c>
      <c r="F29" s="70">
        <v>2012</v>
      </c>
      <c r="G29" s="372">
        <v>3578</v>
      </c>
      <c r="H29" s="372"/>
      <c r="I29" s="372"/>
      <c r="J29" s="76">
        <f t="shared" si="12"/>
        <v>0.2512329407451932</v>
      </c>
      <c r="K29" s="71"/>
      <c r="L29" s="71"/>
      <c r="M29" s="71"/>
      <c r="N29" s="71"/>
      <c r="O29" s="372">
        <v>143940.51261000001</v>
      </c>
      <c r="P29" s="76">
        <f>O29/$O$224</f>
        <v>0.17445293134958914</v>
      </c>
      <c r="Q29" s="76"/>
      <c r="R29" s="372">
        <v>7874464.4069999997</v>
      </c>
      <c r="S29" s="372"/>
      <c r="T29" s="372">
        <v>8259055</v>
      </c>
      <c r="U29" s="427">
        <f t="shared" si="17"/>
        <v>-384590.59300000034</v>
      </c>
      <c r="V29" s="112">
        <f t="shared" si="18"/>
        <v>-4.8840222410316415E-2</v>
      </c>
      <c r="W29" s="372">
        <v>267121.38942654611</v>
      </c>
      <c r="X29" s="71">
        <f t="shared" si="13"/>
        <v>123180.87681654611</v>
      </c>
      <c r="Y29" s="76">
        <f t="shared" si="19"/>
        <v>0.46114194404644926</v>
      </c>
      <c r="Z29" s="76">
        <f t="shared" si="20"/>
        <v>0.53885805595355074</v>
      </c>
      <c r="AA29" s="126">
        <f t="shared" si="14"/>
        <v>0</v>
      </c>
      <c r="AB29" s="126">
        <f t="shared" si="21"/>
        <v>0.53885805595355074</v>
      </c>
      <c r="AC29" s="126">
        <f t="shared" si="21"/>
        <v>-0.53885805595355074</v>
      </c>
      <c r="AG29" s="240"/>
      <c r="AH29" s="240"/>
      <c r="AI29" s="240"/>
      <c r="AJ29" s="240"/>
      <c r="AK29" s="240"/>
      <c r="AL29" s="240"/>
      <c r="AM29" s="240"/>
      <c r="AN29" s="240"/>
      <c r="AO29" s="240"/>
      <c r="AP29" s="240"/>
      <c r="AQ29" s="240"/>
      <c r="AR29" s="240"/>
      <c r="AS29" s="240"/>
      <c r="AT29" s="240"/>
      <c r="AU29" s="240"/>
      <c r="AV29" s="240"/>
      <c r="AW29" s="240"/>
      <c r="AX29" s="240"/>
      <c r="AY29" s="240"/>
      <c r="AZ29" s="240"/>
      <c r="BA29" s="240"/>
      <c r="BB29" s="240"/>
      <c r="BC29" s="240"/>
      <c r="BD29" s="240"/>
      <c r="BE29" s="240"/>
      <c r="BF29" s="240"/>
      <c r="BG29" s="240"/>
      <c r="BH29" s="240"/>
      <c r="BI29" s="240"/>
      <c r="BJ29" s="240"/>
      <c r="BK29" s="240"/>
      <c r="BL29" s="240"/>
      <c r="BM29" s="240"/>
      <c r="BN29" s="240"/>
      <c r="BO29" s="240"/>
      <c r="BP29" s="240"/>
      <c r="BQ29" s="240"/>
    </row>
    <row r="30" spans="2:69" x14ac:dyDescent="0.2">
      <c r="B30" s="69">
        <f t="shared" si="15"/>
        <v>1</v>
      </c>
      <c r="C30" s="69">
        <f t="shared" si="11"/>
        <v>1</v>
      </c>
      <c r="D30" s="69" t="str">
        <f t="shared" si="16"/>
        <v>PG&amp;E</v>
      </c>
      <c r="F30" s="70">
        <v>2013</v>
      </c>
      <c r="G30" s="372">
        <v>3566.6399999999994</v>
      </c>
      <c r="H30" s="372"/>
      <c r="I30" s="372"/>
      <c r="J30" s="76">
        <f t="shared" si="12"/>
        <v>0.24348539589004228</v>
      </c>
      <c r="K30" s="69"/>
      <c r="L30" s="69"/>
      <c r="M30" s="69"/>
      <c r="N30" s="69"/>
      <c r="O30" s="372">
        <v>144260.64716999998</v>
      </c>
      <c r="P30" s="76">
        <f>O30/$O$225</f>
        <v>0.17134269669250979</v>
      </c>
      <c r="Q30" s="69"/>
      <c r="R30" s="372">
        <v>7607400.8310000002</v>
      </c>
      <c r="S30" s="372"/>
      <c r="T30" s="372">
        <v>7960208</v>
      </c>
      <c r="U30" s="427">
        <f t="shared" si="17"/>
        <v>-352807.16899999976</v>
      </c>
      <c r="V30" s="112">
        <f t="shared" si="18"/>
        <v>-4.6376834458665285E-2</v>
      </c>
      <c r="W30" s="372">
        <v>358378.3002459819</v>
      </c>
      <c r="X30" s="71">
        <f>W30-O30</f>
        <v>214117.65307598191</v>
      </c>
      <c r="Y30" s="76">
        <f>X30/W30</f>
        <v>0.5974626614642039</v>
      </c>
      <c r="Z30" s="76">
        <f>1-Y30</f>
        <v>0.4025373385357961</v>
      </c>
      <c r="AA30" s="126">
        <f>Z30*Q30</f>
        <v>0</v>
      </c>
      <c r="AB30" s="126">
        <f t="shared" ref="AB30:AC32" si="22">Z30-AA30</f>
        <v>0.4025373385357961</v>
      </c>
      <c r="AC30" s="126">
        <f t="shared" si="22"/>
        <v>-0.4025373385357961</v>
      </c>
      <c r="AG30" s="240"/>
      <c r="AH30" s="240"/>
      <c r="AI30" s="240"/>
      <c r="AJ30" s="240"/>
      <c r="AK30" s="240"/>
      <c r="AL30" s="240"/>
      <c r="AM30" s="240"/>
      <c r="AN30" s="240"/>
      <c r="AO30" s="240"/>
      <c r="AP30" s="240"/>
      <c r="AQ30" s="240"/>
      <c r="AR30" s="240"/>
      <c r="AS30" s="240"/>
      <c r="AT30" s="240"/>
      <c r="AU30" s="240"/>
      <c r="AV30" s="240"/>
      <c r="AW30" s="240"/>
      <c r="AX30" s="240"/>
      <c r="AY30" s="240"/>
      <c r="AZ30" s="240"/>
      <c r="BA30" s="240"/>
      <c r="BB30" s="240"/>
      <c r="BC30" s="240"/>
      <c r="BD30" s="240"/>
      <c r="BE30" s="240"/>
      <c r="BF30" s="240"/>
      <c r="BG30" s="240"/>
      <c r="BH30" s="240"/>
      <c r="BI30" s="240"/>
      <c r="BJ30" s="240"/>
      <c r="BK30" s="240"/>
      <c r="BL30" s="240"/>
      <c r="BM30" s="240"/>
      <c r="BN30" s="240"/>
      <c r="BO30" s="240"/>
      <c r="BP30" s="240"/>
      <c r="BQ30" s="240"/>
    </row>
    <row r="31" spans="2:69" x14ac:dyDescent="0.2">
      <c r="B31" s="69">
        <f t="shared" si="15"/>
        <v>1</v>
      </c>
      <c r="C31" s="69">
        <f t="shared" si="11"/>
        <v>1</v>
      </c>
      <c r="D31" s="69" t="str">
        <f t="shared" si="16"/>
        <v>PG&amp;E</v>
      </c>
      <c r="F31" s="70">
        <v>2014</v>
      </c>
      <c r="G31" s="372">
        <v>3567.2699999999995</v>
      </c>
      <c r="H31" s="372"/>
      <c r="I31" s="372"/>
      <c r="J31" s="76">
        <f t="shared" si="12"/>
        <v>0.18368446082088305</v>
      </c>
      <c r="K31" s="69"/>
      <c r="L31" s="69"/>
      <c r="M31" s="69"/>
      <c r="N31" s="69"/>
      <c r="O31" s="372">
        <v>139709.88456000001</v>
      </c>
      <c r="P31" s="76">
        <f>O31/$O$226</f>
        <v>0.1614514708660871</v>
      </c>
      <c r="Q31" s="69"/>
      <c r="R31" s="372">
        <v>5740008.1030000001</v>
      </c>
      <c r="S31" s="372"/>
      <c r="T31" s="372">
        <v>5961316</v>
      </c>
      <c r="U31" s="427">
        <f t="shared" si="17"/>
        <v>-221307.89699999988</v>
      </c>
      <c r="V31" s="112">
        <f t="shared" si="18"/>
        <v>-3.8555328325117502E-2</v>
      </c>
      <c r="W31" s="372">
        <v>325449.49358964752</v>
      </c>
      <c r="X31" s="71">
        <f>W31-O31</f>
        <v>185739.60902964752</v>
      </c>
      <c r="Y31" s="76">
        <f>X31/W31</f>
        <v>0.57071715485242913</v>
      </c>
      <c r="Z31" s="76">
        <f>1-Y31</f>
        <v>0.42928284514757087</v>
      </c>
      <c r="AA31" s="126">
        <f>Z31*Q31</f>
        <v>0</v>
      </c>
      <c r="AB31" s="126">
        <f t="shared" si="22"/>
        <v>0.42928284514757087</v>
      </c>
      <c r="AC31" s="126">
        <f t="shared" si="22"/>
        <v>-0.42928284514757087</v>
      </c>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row>
    <row r="32" spans="2:69" x14ac:dyDescent="0.2">
      <c r="B32" s="72">
        <f>'OPG hydro peers'!B6</f>
        <v>1</v>
      </c>
      <c r="C32" s="72">
        <f t="shared" si="11"/>
        <v>2</v>
      </c>
      <c r="D32" s="72" t="str">
        <f>'OPG hydro peers'!D6</f>
        <v>Duke</v>
      </c>
      <c r="F32" s="73">
        <v>2002</v>
      </c>
      <c r="G32" s="373">
        <v>2753.99</v>
      </c>
      <c r="H32" s="373"/>
      <c r="I32" s="373"/>
      <c r="J32" s="75">
        <f t="shared" ref="J32:J44" si="23">R32/(G32*8760)</f>
        <v>0.20556245947245891</v>
      </c>
      <c r="K32" s="74"/>
      <c r="L32" s="74"/>
      <c r="M32" s="74"/>
      <c r="N32" s="74"/>
      <c r="O32" s="373">
        <v>27024.336149999999</v>
      </c>
      <c r="P32" s="75">
        <f>O32/$O$214</f>
        <v>5.2231489126370552E-2</v>
      </c>
      <c r="Q32" s="75"/>
      <c r="R32" s="373">
        <v>4959184.55</v>
      </c>
      <c r="S32" s="373"/>
      <c r="T32" s="373">
        <v>4210571</v>
      </c>
      <c r="U32" s="427">
        <f t="shared" si="17"/>
        <v>748613.54999999981</v>
      </c>
      <c r="V32" s="536">
        <f t="shared" si="18"/>
        <v>0.15095496899787686</v>
      </c>
      <c r="W32" s="373">
        <v>31966.46617444171</v>
      </c>
      <c r="X32" s="74">
        <f t="shared" ref="X32:X42" si="24">W32-O32</f>
        <v>4942.1300244417107</v>
      </c>
      <c r="Y32" s="75">
        <f>AVERAGE($Y$33:$Y$41)</f>
        <v>0.57519639821499535</v>
      </c>
      <c r="Z32" s="75">
        <f>1-Y32</f>
        <v>0.42480360178500465</v>
      </c>
      <c r="AA32" s="125">
        <f t="shared" ref="AA32:AA42" si="25">Z32*Q32</f>
        <v>0</v>
      </c>
      <c r="AB32" s="125">
        <f t="shared" si="22"/>
        <v>0.42480360178500465</v>
      </c>
      <c r="AC32" s="125">
        <f t="shared" si="22"/>
        <v>-0.42480360178500465</v>
      </c>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row>
    <row r="33" spans="2:69" x14ac:dyDescent="0.2">
      <c r="B33" s="72">
        <f t="shared" ref="B33:B44" si="26">B32</f>
        <v>1</v>
      </c>
      <c r="C33" s="72">
        <f t="shared" si="11"/>
        <v>2</v>
      </c>
      <c r="D33" s="72" t="str">
        <f t="shared" ref="D33:D44" si="27">D32</f>
        <v>Duke</v>
      </c>
      <c r="F33" s="73">
        <v>2003</v>
      </c>
      <c r="G33" s="373">
        <v>2753.99</v>
      </c>
      <c r="H33" s="373"/>
      <c r="I33" s="373"/>
      <c r="J33" s="75">
        <f t="shared" si="23"/>
        <v>0.26319881982440724</v>
      </c>
      <c r="K33" s="74"/>
      <c r="L33" s="74"/>
      <c r="M33" s="74"/>
      <c r="N33" s="74"/>
      <c r="O33" s="373">
        <v>29330.415180000004</v>
      </c>
      <c r="P33" s="75">
        <f>O33/$O$215</f>
        <v>5.2297052949654262E-2</v>
      </c>
      <c r="Q33" s="75"/>
      <c r="R33" s="373">
        <v>6349659</v>
      </c>
      <c r="S33" s="373"/>
      <c r="T33" s="373">
        <v>6480742</v>
      </c>
      <c r="U33" s="427">
        <f t="shared" si="17"/>
        <v>-131083</v>
      </c>
      <c r="V33" s="112">
        <f t="shared" si="18"/>
        <v>-2.0644100730448676E-2</v>
      </c>
      <c r="W33" s="373">
        <v>106918.03643717247</v>
      </c>
      <c r="X33" s="74">
        <f t="shared" si="24"/>
        <v>77587.621257172461</v>
      </c>
      <c r="Y33" s="75">
        <f t="shared" ref="Y33:Y44" si="28">X33/W33</f>
        <v>0.72567383242924366</v>
      </c>
      <c r="Z33" s="75">
        <f t="shared" ref="Z33:Z42" si="29">1-Y33</f>
        <v>0.27432616757075634</v>
      </c>
      <c r="AA33" s="125">
        <f t="shared" si="25"/>
        <v>0</v>
      </c>
      <c r="AB33" s="125">
        <f t="shared" ref="AB33:AC42" si="30">Z33-AA33</f>
        <v>0.27432616757075634</v>
      </c>
      <c r="AC33" s="125">
        <f t="shared" si="30"/>
        <v>-0.27432616757075634</v>
      </c>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row>
    <row r="34" spans="2:69" x14ac:dyDescent="0.2">
      <c r="B34" s="72">
        <f t="shared" si="26"/>
        <v>1</v>
      </c>
      <c r="C34" s="72">
        <f t="shared" si="11"/>
        <v>2</v>
      </c>
      <c r="D34" s="72" t="str">
        <f t="shared" si="27"/>
        <v>Duke</v>
      </c>
      <c r="F34" s="73">
        <v>2004</v>
      </c>
      <c r="G34" s="373">
        <v>2753.99</v>
      </c>
      <c r="H34" s="373"/>
      <c r="I34" s="373"/>
      <c r="J34" s="75">
        <f t="shared" si="23"/>
        <v>0.21278313485915937</v>
      </c>
      <c r="K34" s="74"/>
      <c r="L34" s="74"/>
      <c r="M34" s="74"/>
      <c r="N34" s="74"/>
      <c r="O34" s="373">
        <v>35768.658299999996</v>
      </c>
      <c r="P34" s="75">
        <f>O34/$O$216</f>
        <v>5.9546694865253734E-2</v>
      </c>
      <c r="Q34" s="75"/>
      <c r="R34" s="373">
        <v>5133383</v>
      </c>
      <c r="S34" s="373"/>
      <c r="T34" s="373">
        <v>5256104</v>
      </c>
      <c r="U34" s="427">
        <f t="shared" si="17"/>
        <v>-122721</v>
      </c>
      <c r="V34" s="112">
        <f t="shared" si="18"/>
        <v>-2.3906457008954912E-2</v>
      </c>
      <c r="W34" s="373">
        <v>96427.87587150438</v>
      </c>
      <c r="X34" s="74">
        <f t="shared" si="24"/>
        <v>60659.217571504385</v>
      </c>
      <c r="Y34" s="75">
        <f t="shared" si="28"/>
        <v>0.62906309014144657</v>
      </c>
      <c r="Z34" s="75">
        <f t="shared" si="29"/>
        <v>0.37093690985855343</v>
      </c>
      <c r="AA34" s="125">
        <f t="shared" si="25"/>
        <v>0</v>
      </c>
      <c r="AB34" s="125">
        <f t="shared" si="30"/>
        <v>0.37093690985855343</v>
      </c>
      <c r="AC34" s="125">
        <f t="shared" si="30"/>
        <v>-0.37093690985855343</v>
      </c>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row>
    <row r="35" spans="2:69" x14ac:dyDescent="0.2">
      <c r="B35" s="72">
        <f t="shared" si="26"/>
        <v>1</v>
      </c>
      <c r="C35" s="72">
        <f t="shared" si="11"/>
        <v>2</v>
      </c>
      <c r="D35" s="72" t="str">
        <f t="shared" si="27"/>
        <v>Duke</v>
      </c>
      <c r="F35" s="73">
        <v>2005</v>
      </c>
      <c r="G35" s="373">
        <v>2753.99</v>
      </c>
      <c r="H35" s="373"/>
      <c r="I35" s="373"/>
      <c r="J35" s="75">
        <f t="shared" si="23"/>
        <v>0.22907473177024798</v>
      </c>
      <c r="K35" s="74"/>
      <c r="L35" s="74"/>
      <c r="M35" s="74"/>
      <c r="N35" s="74"/>
      <c r="O35" s="373">
        <v>35119.656179999998</v>
      </c>
      <c r="P35" s="75">
        <f>O35/$O$217</f>
        <v>5.6219977603828776E-2</v>
      </c>
      <c r="Q35" s="75"/>
      <c r="R35" s="373">
        <v>5526417</v>
      </c>
      <c r="S35" s="373"/>
      <c r="T35" s="373">
        <v>5662246</v>
      </c>
      <c r="U35" s="427">
        <f t="shared" si="17"/>
        <v>-135829</v>
      </c>
      <c r="V35" s="112">
        <f t="shared" si="18"/>
        <v>-2.4578130821470767E-2</v>
      </c>
      <c r="W35" s="373">
        <v>144514.54546023801</v>
      </c>
      <c r="X35" s="74">
        <f t="shared" si="24"/>
        <v>109394.88928023801</v>
      </c>
      <c r="Y35" s="75">
        <f t="shared" si="28"/>
        <v>0.75698185903603121</v>
      </c>
      <c r="Z35" s="75">
        <f t="shared" si="29"/>
        <v>0.24301814096396879</v>
      </c>
      <c r="AA35" s="125">
        <f t="shared" si="25"/>
        <v>0</v>
      </c>
      <c r="AB35" s="125">
        <f t="shared" si="30"/>
        <v>0.24301814096396879</v>
      </c>
      <c r="AC35" s="125">
        <f t="shared" si="30"/>
        <v>-0.24301814096396879</v>
      </c>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row>
    <row r="36" spans="2:69" x14ac:dyDescent="0.2">
      <c r="B36" s="72">
        <f t="shared" si="26"/>
        <v>1</v>
      </c>
      <c r="C36" s="72">
        <f t="shared" si="11"/>
        <v>2</v>
      </c>
      <c r="D36" s="72" t="str">
        <f t="shared" si="27"/>
        <v>Duke</v>
      </c>
      <c r="F36" s="73">
        <v>2006</v>
      </c>
      <c r="G36" s="373">
        <v>2755.99</v>
      </c>
      <c r="H36" s="373"/>
      <c r="I36" s="373"/>
      <c r="J36" s="75">
        <f t="shared" si="23"/>
        <v>0.18543017988497318</v>
      </c>
      <c r="K36" s="74"/>
      <c r="L36" s="74"/>
      <c r="M36" s="74"/>
      <c r="N36" s="74"/>
      <c r="O36" s="373">
        <v>27186.254580000001</v>
      </c>
      <c r="P36" s="75">
        <f>O36/$O$218</f>
        <v>4.0916493196844879E-2</v>
      </c>
      <c r="Q36" s="75"/>
      <c r="R36" s="373">
        <v>4476743</v>
      </c>
      <c r="S36" s="373"/>
      <c r="T36" s="373">
        <v>4558650</v>
      </c>
      <c r="U36" s="427">
        <f t="shared" si="17"/>
        <v>-81907</v>
      </c>
      <c r="V36" s="112">
        <f t="shared" si="18"/>
        <v>-1.8296113938191225E-2</v>
      </c>
      <c r="W36" s="373">
        <v>82427.668713084277</v>
      </c>
      <c r="X36" s="74">
        <f t="shared" si="24"/>
        <v>55241.414133084276</v>
      </c>
      <c r="Y36" s="75">
        <f t="shared" si="28"/>
        <v>0.67018047453664609</v>
      </c>
      <c r="Z36" s="75">
        <f t="shared" si="29"/>
        <v>0.32981952546335391</v>
      </c>
      <c r="AA36" s="125">
        <f t="shared" si="25"/>
        <v>0</v>
      </c>
      <c r="AB36" s="125">
        <f t="shared" si="30"/>
        <v>0.32981952546335391</v>
      </c>
      <c r="AC36" s="125">
        <f t="shared" si="30"/>
        <v>-0.32981952546335391</v>
      </c>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row>
    <row r="37" spans="2:69" x14ac:dyDescent="0.2">
      <c r="B37" s="72">
        <f t="shared" si="26"/>
        <v>1</v>
      </c>
      <c r="C37" s="72">
        <f t="shared" si="11"/>
        <v>2</v>
      </c>
      <c r="D37" s="72" t="str">
        <f t="shared" si="27"/>
        <v>Duke</v>
      </c>
      <c r="F37" s="73">
        <v>2007</v>
      </c>
      <c r="G37" s="373">
        <v>2755.99</v>
      </c>
      <c r="H37" s="373"/>
      <c r="I37" s="373"/>
      <c r="J37" s="75">
        <f t="shared" si="23"/>
        <v>0.18519122341421834</v>
      </c>
      <c r="K37" s="74"/>
      <c r="L37" s="74"/>
      <c r="M37" s="74"/>
      <c r="N37" s="74"/>
      <c r="O37" s="373">
        <v>32580.783659999997</v>
      </c>
      <c r="P37" s="75">
        <f>O37/$O$219</f>
        <v>4.5171240872963869E-2</v>
      </c>
      <c r="Q37" s="75"/>
      <c r="R37" s="373">
        <v>4470974</v>
      </c>
      <c r="S37" s="373"/>
      <c r="T37" s="373">
        <v>4533857</v>
      </c>
      <c r="U37" s="427">
        <f t="shared" si="17"/>
        <v>-62883</v>
      </c>
      <c r="V37" s="112">
        <f t="shared" si="18"/>
        <v>-1.4064720573190539E-2</v>
      </c>
      <c r="W37" s="373">
        <v>61098.493511384077</v>
      </c>
      <c r="X37" s="74">
        <f t="shared" si="24"/>
        <v>28517.709851384079</v>
      </c>
      <c r="Y37" s="75">
        <f t="shared" si="28"/>
        <v>0.46674980367675617</v>
      </c>
      <c r="Z37" s="75">
        <f t="shared" si="29"/>
        <v>0.53325019632324389</v>
      </c>
      <c r="AA37" s="125">
        <f t="shared" si="25"/>
        <v>0</v>
      </c>
      <c r="AB37" s="125">
        <f t="shared" si="30"/>
        <v>0.53325019632324389</v>
      </c>
      <c r="AC37" s="125">
        <f t="shared" si="30"/>
        <v>-0.53325019632324389</v>
      </c>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0"/>
    </row>
    <row r="38" spans="2:69" x14ac:dyDescent="0.2">
      <c r="B38" s="72">
        <f t="shared" si="26"/>
        <v>1</v>
      </c>
      <c r="C38" s="72">
        <f t="shared" si="11"/>
        <v>2</v>
      </c>
      <c r="D38" s="72" t="str">
        <f t="shared" si="27"/>
        <v>Duke</v>
      </c>
      <c r="F38" s="73">
        <v>2008</v>
      </c>
      <c r="G38" s="373">
        <v>2790.99</v>
      </c>
      <c r="H38" s="373"/>
      <c r="I38" s="373"/>
      <c r="J38" s="75">
        <f t="shared" si="23"/>
        <v>0.18891481543487926</v>
      </c>
      <c r="K38" s="74"/>
      <c r="L38" s="74"/>
      <c r="M38" s="74"/>
      <c r="N38" s="74"/>
      <c r="O38" s="373">
        <v>32179.540439999997</v>
      </c>
      <c r="P38" s="75">
        <f>O38/$O$220</f>
        <v>4.1168842711819982E-2</v>
      </c>
      <c r="Q38" s="75"/>
      <c r="R38" s="373">
        <v>4618792</v>
      </c>
      <c r="S38" s="373"/>
      <c r="T38" s="373">
        <v>4686537</v>
      </c>
      <c r="U38" s="427">
        <f t="shared" si="17"/>
        <v>-67745</v>
      </c>
      <c r="V38" s="112">
        <f t="shared" si="18"/>
        <v>-1.4667254987884277E-2</v>
      </c>
      <c r="W38" s="373">
        <v>64948.130180598149</v>
      </c>
      <c r="X38" s="74">
        <f t="shared" si="24"/>
        <v>32768.589740598152</v>
      </c>
      <c r="Y38" s="75">
        <f t="shared" si="28"/>
        <v>0.50453476719776391</v>
      </c>
      <c r="Z38" s="75">
        <f t="shared" si="29"/>
        <v>0.49546523280223609</v>
      </c>
      <c r="AA38" s="125">
        <f t="shared" si="25"/>
        <v>0</v>
      </c>
      <c r="AB38" s="125">
        <f t="shared" si="30"/>
        <v>0.49546523280223609</v>
      </c>
      <c r="AC38" s="125">
        <f t="shared" si="30"/>
        <v>-0.49546523280223609</v>
      </c>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0"/>
    </row>
    <row r="39" spans="2:69" x14ac:dyDescent="0.2">
      <c r="B39" s="72">
        <f t="shared" si="26"/>
        <v>1</v>
      </c>
      <c r="C39" s="72">
        <f t="shared" si="11"/>
        <v>2</v>
      </c>
      <c r="D39" s="72" t="str">
        <f t="shared" si="27"/>
        <v>Duke</v>
      </c>
      <c r="F39" s="73">
        <v>2009</v>
      </c>
      <c r="G39" s="373">
        <v>2790.99</v>
      </c>
      <c r="H39" s="373"/>
      <c r="I39" s="373"/>
      <c r="J39" s="75">
        <f t="shared" si="23"/>
        <v>0.19501717373948307</v>
      </c>
      <c r="K39" s="74"/>
      <c r="L39" s="74"/>
      <c r="M39" s="74"/>
      <c r="N39" s="74"/>
      <c r="O39" s="373">
        <v>35977.063349999997</v>
      </c>
      <c r="P39" s="75">
        <f>O39/$O$221</f>
        <v>4.601981372395799E-2</v>
      </c>
      <c r="Q39" s="75"/>
      <c r="R39" s="373">
        <v>4767989</v>
      </c>
      <c r="S39" s="373"/>
      <c r="T39" s="373">
        <v>4875398</v>
      </c>
      <c r="U39" s="427">
        <f t="shared" si="17"/>
        <v>-107409</v>
      </c>
      <c r="V39" s="112">
        <f t="shared" si="18"/>
        <v>-2.2527107340222473E-2</v>
      </c>
      <c r="W39" s="373">
        <v>74688.813029601515</v>
      </c>
      <c r="X39" s="74">
        <f t="shared" si="24"/>
        <v>38711.749679601518</v>
      </c>
      <c r="Y39" s="75">
        <f t="shared" si="28"/>
        <v>0.51830720169911981</v>
      </c>
      <c r="Z39" s="75">
        <f t="shared" si="29"/>
        <v>0.48169279830088019</v>
      </c>
      <c r="AA39" s="125">
        <f t="shared" si="25"/>
        <v>0</v>
      </c>
      <c r="AB39" s="125">
        <f t="shared" si="30"/>
        <v>0.48169279830088019</v>
      </c>
      <c r="AC39" s="125">
        <f t="shared" si="30"/>
        <v>-0.48169279830088019</v>
      </c>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0"/>
    </row>
    <row r="40" spans="2:69" x14ac:dyDescent="0.2">
      <c r="B40" s="72">
        <f t="shared" si="26"/>
        <v>1</v>
      </c>
      <c r="C40" s="72">
        <f t="shared" si="11"/>
        <v>2</v>
      </c>
      <c r="D40" s="72" t="str">
        <f t="shared" si="27"/>
        <v>Duke</v>
      </c>
      <c r="F40" s="73">
        <v>2010</v>
      </c>
      <c r="G40" s="373">
        <v>2794.99</v>
      </c>
      <c r="H40" s="373"/>
      <c r="I40" s="373"/>
      <c r="J40" s="75">
        <f t="shared" si="23"/>
        <v>0.19432360553940278</v>
      </c>
      <c r="K40" s="74"/>
      <c r="L40" s="74"/>
      <c r="M40" s="74"/>
      <c r="N40" s="74"/>
      <c r="O40" s="373">
        <v>38734.041930000007</v>
      </c>
      <c r="P40" s="75">
        <f>O40/$O$222</f>
        <v>4.6092443570934151E-2</v>
      </c>
      <c r="Q40" s="75"/>
      <c r="R40" s="373">
        <v>4757841</v>
      </c>
      <c r="S40" s="373"/>
      <c r="T40" s="373">
        <v>4847601</v>
      </c>
      <c r="U40" s="427">
        <f t="shared" si="17"/>
        <v>-89760</v>
      </c>
      <c r="V40" s="112">
        <f t="shared" si="18"/>
        <v>-1.8865699799551938E-2</v>
      </c>
      <c r="W40" s="373">
        <v>82713.400605902309</v>
      </c>
      <c r="X40" s="74">
        <f t="shared" si="24"/>
        <v>43979.358675902302</v>
      </c>
      <c r="Y40" s="75">
        <f t="shared" si="28"/>
        <v>0.53170778076755798</v>
      </c>
      <c r="Z40" s="75">
        <f t="shared" si="29"/>
        <v>0.46829221923244202</v>
      </c>
      <c r="AA40" s="125">
        <f t="shared" si="25"/>
        <v>0</v>
      </c>
      <c r="AB40" s="125">
        <f t="shared" si="30"/>
        <v>0.46829221923244202</v>
      </c>
      <c r="AC40" s="125">
        <f t="shared" si="30"/>
        <v>-0.46829221923244202</v>
      </c>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0"/>
    </row>
    <row r="41" spans="2:69" x14ac:dyDescent="0.2">
      <c r="B41" s="72">
        <f t="shared" si="26"/>
        <v>1</v>
      </c>
      <c r="C41" s="72">
        <f t="shared" si="11"/>
        <v>2</v>
      </c>
      <c r="D41" s="72" t="str">
        <f t="shared" si="27"/>
        <v>Duke</v>
      </c>
      <c r="F41" s="73">
        <v>2011</v>
      </c>
      <c r="G41" s="373">
        <v>2846.3199999999997</v>
      </c>
      <c r="H41" s="373"/>
      <c r="I41" s="373"/>
      <c r="J41" s="75">
        <f t="shared" si="23"/>
        <v>0.17070203024948918</v>
      </c>
      <c r="K41" s="74"/>
      <c r="L41" s="74"/>
      <c r="M41" s="74"/>
      <c r="N41" s="74"/>
      <c r="O41" s="373">
        <v>38866.244789999997</v>
      </c>
      <c r="P41" s="75">
        <f>O41/$O$223</f>
        <v>4.7758097263034496E-2</v>
      </c>
      <c r="Q41" s="75"/>
      <c r="R41" s="373">
        <v>4256244</v>
      </c>
      <c r="S41" s="373"/>
      <c r="T41" s="373">
        <v>4347084</v>
      </c>
      <c r="U41" s="427">
        <f t="shared" si="17"/>
        <v>-90840</v>
      </c>
      <c r="V41" s="112">
        <f t="shared" si="18"/>
        <v>-2.1342761364245094E-2</v>
      </c>
      <c r="W41" s="373">
        <v>62043.913529214951</v>
      </c>
      <c r="X41" s="74">
        <f t="shared" si="24"/>
        <v>23177.668739214954</v>
      </c>
      <c r="Y41" s="75">
        <f t="shared" si="28"/>
        <v>0.37356877445039249</v>
      </c>
      <c r="Z41" s="75">
        <f t="shared" si="29"/>
        <v>0.62643122554960751</v>
      </c>
      <c r="AA41" s="125">
        <f t="shared" si="25"/>
        <v>0</v>
      </c>
      <c r="AB41" s="125">
        <f t="shared" si="30"/>
        <v>0.62643122554960751</v>
      </c>
      <c r="AC41" s="125">
        <f t="shared" si="30"/>
        <v>-0.62643122554960751</v>
      </c>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0"/>
    </row>
    <row r="42" spans="2:69" x14ac:dyDescent="0.2">
      <c r="B42" s="72">
        <f t="shared" si="26"/>
        <v>1</v>
      </c>
      <c r="C42" s="72">
        <f t="shared" si="11"/>
        <v>2</v>
      </c>
      <c r="D42" s="72" t="str">
        <f t="shared" si="27"/>
        <v>Duke</v>
      </c>
      <c r="F42" s="73">
        <v>2012</v>
      </c>
      <c r="G42" s="373">
        <v>2851.8999999999996</v>
      </c>
      <c r="H42" s="373"/>
      <c r="I42" s="373"/>
      <c r="J42" s="75">
        <f t="shared" si="23"/>
        <v>0.15971059748519814</v>
      </c>
      <c r="K42" s="74"/>
      <c r="L42" s="74"/>
      <c r="M42" s="74"/>
      <c r="N42" s="74"/>
      <c r="O42" s="373">
        <v>39629.096939999996</v>
      </c>
      <c r="P42" s="75">
        <f>O42/$O$224</f>
        <v>4.8029647821608047E-2</v>
      </c>
      <c r="Q42" s="75"/>
      <c r="R42" s="373">
        <v>3989993</v>
      </c>
      <c r="S42" s="373"/>
      <c r="T42" s="373">
        <v>4081585</v>
      </c>
      <c r="U42" s="427">
        <f t="shared" si="17"/>
        <v>-91592</v>
      </c>
      <c r="V42" s="112">
        <f t="shared" si="18"/>
        <v>-2.2955428743859953E-2</v>
      </c>
      <c r="W42" s="373">
        <v>46976.678070155358</v>
      </c>
      <c r="X42" s="74">
        <f t="shared" si="24"/>
        <v>7347.5811301553622</v>
      </c>
      <c r="Y42" s="75">
        <f>AVERAGE($Y$33:$Y$41)</f>
        <v>0.57519639821499535</v>
      </c>
      <c r="Z42" s="75">
        <f t="shared" si="29"/>
        <v>0.42480360178500465</v>
      </c>
      <c r="AA42" s="125">
        <f t="shared" si="25"/>
        <v>0</v>
      </c>
      <c r="AB42" s="125">
        <f t="shared" si="30"/>
        <v>0.42480360178500465</v>
      </c>
      <c r="AC42" s="125">
        <f t="shared" si="30"/>
        <v>-0.42480360178500465</v>
      </c>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0"/>
    </row>
    <row r="43" spans="2:69" x14ac:dyDescent="0.2">
      <c r="B43" s="72">
        <f t="shared" si="26"/>
        <v>1</v>
      </c>
      <c r="C43" s="72">
        <f t="shared" si="11"/>
        <v>2</v>
      </c>
      <c r="D43" s="72" t="str">
        <f t="shared" si="27"/>
        <v>Duke</v>
      </c>
      <c r="F43" s="73">
        <v>2013</v>
      </c>
      <c r="G43" s="373">
        <v>2858.27</v>
      </c>
      <c r="H43" s="373"/>
      <c r="I43" s="373"/>
      <c r="J43" s="75">
        <f t="shared" si="23"/>
        <v>0.21003005410256065</v>
      </c>
      <c r="K43" s="72"/>
      <c r="L43" s="72"/>
      <c r="M43" s="72"/>
      <c r="N43" s="72"/>
      <c r="O43" s="373">
        <v>41250.778140000002</v>
      </c>
      <c r="P43" s="75">
        <f>O43/$O$225</f>
        <v>4.8994786213893249E-2</v>
      </c>
      <c r="Q43" s="72"/>
      <c r="R43" s="373">
        <v>5258826</v>
      </c>
      <c r="S43" s="373"/>
      <c r="T43" s="373">
        <v>5487511</v>
      </c>
      <c r="U43" s="427">
        <f t="shared" si="17"/>
        <v>-228685</v>
      </c>
      <c r="V43" s="112">
        <f t="shared" si="18"/>
        <v>-4.3485941539043123E-2</v>
      </c>
      <c r="W43" s="373">
        <v>105619.0259207112</v>
      </c>
      <c r="X43" s="74">
        <f>W43-O43</f>
        <v>64368.247780711194</v>
      </c>
      <c r="Y43" s="75">
        <f t="shared" si="28"/>
        <v>0.60943799869005422</v>
      </c>
      <c r="Z43" s="75">
        <f>1-Y43</f>
        <v>0.39056200130994578</v>
      </c>
      <c r="AA43" s="125">
        <f>Z43*Q43</f>
        <v>0</v>
      </c>
      <c r="AB43" s="125">
        <f t="shared" ref="AB43:AC45" si="31">Z43-AA43</f>
        <v>0.39056200130994578</v>
      </c>
      <c r="AC43" s="125">
        <f t="shared" si="31"/>
        <v>-0.39056200130994578</v>
      </c>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0"/>
    </row>
    <row r="44" spans="2:69" x14ac:dyDescent="0.2">
      <c r="B44" s="72">
        <f t="shared" si="26"/>
        <v>1</v>
      </c>
      <c r="C44" s="72">
        <f t="shared" si="11"/>
        <v>2</v>
      </c>
      <c r="D44" s="72" t="str">
        <f t="shared" si="27"/>
        <v>Duke</v>
      </c>
      <c r="F44" s="73">
        <v>2014</v>
      </c>
      <c r="G44" s="373">
        <v>2858.72</v>
      </c>
      <c r="H44" s="373"/>
      <c r="I44" s="373"/>
      <c r="J44" s="75">
        <f t="shared" si="23"/>
        <v>0.20002026803578854</v>
      </c>
      <c r="K44" s="72"/>
      <c r="L44" s="72"/>
      <c r="M44" s="72"/>
      <c r="N44" s="72"/>
      <c r="O44" s="373">
        <v>40395.289770000003</v>
      </c>
      <c r="P44" s="75">
        <f>O44/$O$226</f>
        <v>4.668158570145698E-2</v>
      </c>
      <c r="Q44" s="72"/>
      <c r="R44" s="373">
        <v>5008985</v>
      </c>
      <c r="S44" s="373"/>
      <c r="T44" s="373">
        <v>5090908</v>
      </c>
      <c r="U44" s="427">
        <f t="shared" si="17"/>
        <v>-81923</v>
      </c>
      <c r="V44" s="112">
        <f t="shared" si="18"/>
        <v>-1.6355209688190323E-2</v>
      </c>
      <c r="W44" s="373">
        <v>98705.61970064271</v>
      </c>
      <c r="X44" s="74">
        <f>W44-O44</f>
        <v>58310.329930642707</v>
      </c>
      <c r="Y44" s="75">
        <f t="shared" si="28"/>
        <v>0.5907498489699774</v>
      </c>
      <c r="Z44" s="75">
        <f>1-Y44</f>
        <v>0.4092501510300226</v>
      </c>
      <c r="AA44" s="125">
        <f>Z44*Q44</f>
        <v>0</v>
      </c>
      <c r="AB44" s="125">
        <f t="shared" si="31"/>
        <v>0.4092501510300226</v>
      </c>
      <c r="AC44" s="125">
        <f t="shared" si="31"/>
        <v>-0.4092501510300226</v>
      </c>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0"/>
    </row>
    <row r="45" spans="2:69" x14ac:dyDescent="0.2">
      <c r="B45" s="69">
        <f>'OPG hydro peers'!B7</f>
        <v>1</v>
      </c>
      <c r="C45" s="69">
        <f t="shared" si="11"/>
        <v>3</v>
      </c>
      <c r="D45" s="69" t="str">
        <f>'OPG hydro peers'!D7</f>
        <v>VA Electric</v>
      </c>
      <c r="F45" s="70">
        <v>2002</v>
      </c>
      <c r="G45" s="372">
        <v>1718</v>
      </c>
      <c r="H45" s="372"/>
      <c r="I45" s="372"/>
      <c r="J45" s="76">
        <f t="shared" ref="J45:J57" si="32">R45/(G45*8760)</f>
        <v>0.18245623827217589</v>
      </c>
      <c r="K45" s="71"/>
      <c r="L45" s="71"/>
      <c r="M45" s="71"/>
      <c r="N45" s="71"/>
      <c r="O45" s="372">
        <v>7381.7035500000002</v>
      </c>
      <c r="P45" s="76">
        <f>O45/$O$214</f>
        <v>1.4267043103884568E-2</v>
      </c>
      <c r="Q45" s="76"/>
      <c r="R45" s="372">
        <v>2745908</v>
      </c>
      <c r="S45" s="372"/>
      <c r="T45" s="427">
        <v>2749828</v>
      </c>
      <c r="U45" s="427">
        <f t="shared" si="17"/>
        <v>-3920</v>
      </c>
      <c r="V45" s="112">
        <f t="shared" si="18"/>
        <v>-1.4275787826831781E-3</v>
      </c>
      <c r="W45" s="372">
        <v>10366.585716138656</v>
      </c>
      <c r="X45" s="71">
        <f t="shared" ref="X45:X55" si="33">W45-O45</f>
        <v>2984.8821661386555</v>
      </c>
      <c r="Y45" s="76">
        <f>X45/W45</f>
        <v>0.28793300396791238</v>
      </c>
      <c r="Z45" s="76">
        <f>1-Y45</f>
        <v>0.71206699603208756</v>
      </c>
      <c r="AA45" s="126">
        <f t="shared" ref="AA45:AA55" si="34">Z45*Q45</f>
        <v>0</v>
      </c>
      <c r="AB45" s="126">
        <f t="shared" si="31"/>
        <v>0.71206699603208756</v>
      </c>
      <c r="AC45" s="126">
        <f t="shared" si="31"/>
        <v>-0.71206699603208756</v>
      </c>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0"/>
    </row>
    <row r="46" spans="2:69" x14ac:dyDescent="0.2">
      <c r="B46" s="69">
        <f t="shared" ref="B46:B57" si="35">B45</f>
        <v>1</v>
      </c>
      <c r="C46" s="69">
        <f t="shared" si="11"/>
        <v>3</v>
      </c>
      <c r="D46" s="69" t="str">
        <f t="shared" ref="D46:D57" si="36">D45</f>
        <v>VA Electric</v>
      </c>
      <c r="F46" s="70">
        <v>2003</v>
      </c>
      <c r="G46" s="372">
        <v>2379</v>
      </c>
      <c r="H46" s="372"/>
      <c r="I46" s="372"/>
      <c r="J46" s="76">
        <f t="shared" si="32"/>
        <v>0.16910116295362196</v>
      </c>
      <c r="K46" s="71"/>
      <c r="L46" s="71"/>
      <c r="M46" s="71"/>
      <c r="N46" s="71"/>
      <c r="O46" s="372">
        <v>7403.8337100000008</v>
      </c>
      <c r="P46" s="76">
        <f>O46/$O$215</f>
        <v>1.3201268416627478E-2</v>
      </c>
      <c r="Q46" s="76"/>
      <c r="R46" s="372">
        <v>3524075</v>
      </c>
      <c r="S46" s="372"/>
      <c r="T46" s="427">
        <v>3546773</v>
      </c>
      <c r="U46" s="427">
        <f t="shared" si="17"/>
        <v>-22698</v>
      </c>
      <c r="V46" s="112">
        <f t="shared" si="18"/>
        <v>-6.4408390854337663E-3</v>
      </c>
      <c r="W46" s="372">
        <v>60446.254734085582</v>
      </c>
      <c r="X46" s="71">
        <f t="shared" si="33"/>
        <v>53042.421024085583</v>
      </c>
      <c r="Y46" s="76">
        <f t="shared" ref="Y46:Y55" si="37">X46/W46</f>
        <v>0.87751377248150686</v>
      </c>
      <c r="Z46" s="76">
        <f t="shared" ref="Z46:Z55" si="38">1-Y46</f>
        <v>0.12248622751849314</v>
      </c>
      <c r="AA46" s="126">
        <f t="shared" si="34"/>
        <v>0</v>
      </c>
      <c r="AB46" s="126">
        <f t="shared" ref="AB46:AC55" si="39">Z46-AA46</f>
        <v>0.12248622751849314</v>
      </c>
      <c r="AC46" s="126">
        <f t="shared" si="39"/>
        <v>-0.12248622751849314</v>
      </c>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240"/>
    </row>
    <row r="47" spans="2:69" x14ac:dyDescent="0.2">
      <c r="B47" s="69">
        <f t="shared" si="35"/>
        <v>1</v>
      </c>
      <c r="C47" s="69">
        <f t="shared" si="11"/>
        <v>3</v>
      </c>
      <c r="D47" s="69" t="str">
        <f t="shared" si="36"/>
        <v>VA Electric</v>
      </c>
      <c r="F47" s="70">
        <v>2004</v>
      </c>
      <c r="G47" s="372">
        <v>2379</v>
      </c>
      <c r="H47" s="372"/>
      <c r="I47" s="372"/>
      <c r="J47" s="76">
        <f t="shared" si="32"/>
        <v>0.14741137732941012</v>
      </c>
      <c r="K47" s="71"/>
      <c r="L47" s="71"/>
      <c r="M47" s="71"/>
      <c r="N47" s="71"/>
      <c r="O47" s="372">
        <v>7900.3182900000002</v>
      </c>
      <c r="P47" s="76">
        <f>O47/$O$216</f>
        <v>1.3152236200959577E-2</v>
      </c>
      <c r="Q47" s="76"/>
      <c r="R47" s="372">
        <v>3072059</v>
      </c>
      <c r="S47" s="372"/>
      <c r="T47" s="427">
        <v>3100868</v>
      </c>
      <c r="U47" s="427">
        <f t="shared" si="17"/>
        <v>-28809</v>
      </c>
      <c r="V47" s="112">
        <f t="shared" si="18"/>
        <v>-9.3777495809813545E-3</v>
      </c>
      <c r="W47" s="372">
        <v>41524.247009285973</v>
      </c>
      <c r="X47" s="71">
        <f t="shared" si="33"/>
        <v>33623.92871928597</v>
      </c>
      <c r="Y47" s="76">
        <f t="shared" si="37"/>
        <v>0.80974204569601771</v>
      </c>
      <c r="Z47" s="76">
        <f t="shared" si="38"/>
        <v>0.19025795430398229</v>
      </c>
      <c r="AA47" s="126">
        <f t="shared" si="34"/>
        <v>0</v>
      </c>
      <c r="AB47" s="126">
        <f t="shared" si="39"/>
        <v>0.19025795430398229</v>
      </c>
      <c r="AC47" s="126">
        <f t="shared" si="39"/>
        <v>-0.19025795430398229</v>
      </c>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0"/>
    </row>
    <row r="48" spans="2:69" x14ac:dyDescent="0.2">
      <c r="B48" s="69">
        <f t="shared" si="35"/>
        <v>1</v>
      </c>
      <c r="C48" s="69">
        <f t="shared" si="11"/>
        <v>3</v>
      </c>
      <c r="D48" s="69" t="str">
        <f t="shared" si="36"/>
        <v>VA Electric</v>
      </c>
      <c r="F48" s="70">
        <v>2005</v>
      </c>
      <c r="G48" s="372">
        <v>2379</v>
      </c>
      <c r="H48" s="372"/>
      <c r="I48" s="372"/>
      <c r="J48" s="76">
        <f t="shared" si="32"/>
        <v>0.12423647939255396</v>
      </c>
      <c r="K48" s="71"/>
      <c r="L48" s="71"/>
      <c r="M48" s="71"/>
      <c r="N48" s="71"/>
      <c r="O48" s="372">
        <v>9619.5188099999996</v>
      </c>
      <c r="P48" s="76">
        <f>O48/$O$217</f>
        <v>1.5399044036364757E-2</v>
      </c>
      <c r="Q48" s="76"/>
      <c r="R48" s="372">
        <v>2589093.2000000002</v>
      </c>
      <c r="S48" s="372"/>
      <c r="T48" s="427">
        <v>2540025</v>
      </c>
      <c r="U48" s="427">
        <f t="shared" si="17"/>
        <v>49068.200000000186</v>
      </c>
      <c r="V48" s="112">
        <f t="shared" si="18"/>
        <v>1.8951886320662456E-2</v>
      </c>
      <c r="W48" s="372">
        <v>43432.628896851224</v>
      </c>
      <c r="X48" s="71">
        <f t="shared" si="33"/>
        <v>33813.110086851222</v>
      </c>
      <c r="Y48" s="76">
        <f t="shared" si="37"/>
        <v>0.77851861482192264</v>
      </c>
      <c r="Z48" s="76">
        <f t="shared" si="38"/>
        <v>0.22148138517807736</v>
      </c>
      <c r="AA48" s="126">
        <f t="shared" si="34"/>
        <v>0</v>
      </c>
      <c r="AB48" s="126">
        <f t="shared" si="39"/>
        <v>0.22148138517807736</v>
      </c>
      <c r="AC48" s="126">
        <f t="shared" si="39"/>
        <v>-0.22148138517807736</v>
      </c>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0"/>
    </row>
    <row r="49" spans="2:69" x14ac:dyDescent="0.2">
      <c r="B49" s="69">
        <f t="shared" si="35"/>
        <v>1</v>
      </c>
      <c r="C49" s="69">
        <f t="shared" si="11"/>
        <v>3</v>
      </c>
      <c r="D49" s="69" t="str">
        <f t="shared" si="36"/>
        <v>VA Electric</v>
      </c>
      <c r="F49" s="70">
        <v>2006</v>
      </c>
      <c r="G49" s="372">
        <v>2379</v>
      </c>
      <c r="H49" s="372"/>
      <c r="I49" s="372"/>
      <c r="J49" s="76">
        <f t="shared" si="32"/>
        <v>0.14059361690284664</v>
      </c>
      <c r="K49" s="71"/>
      <c r="L49" s="71"/>
      <c r="M49" s="71"/>
      <c r="N49" s="71"/>
      <c r="O49" s="372">
        <v>10982.850810000002</v>
      </c>
      <c r="P49" s="76">
        <f>O49/$O$218</f>
        <v>1.6529667193653098E-2</v>
      </c>
      <c r="Q49" s="76"/>
      <c r="R49" s="372">
        <v>2929976.6</v>
      </c>
      <c r="S49" s="372"/>
      <c r="T49" s="427">
        <v>3149240</v>
      </c>
      <c r="U49" s="427">
        <f t="shared" si="17"/>
        <v>-219263.39999999991</v>
      </c>
      <c r="V49" s="112">
        <f t="shared" si="18"/>
        <v>-7.4834522569224585E-2</v>
      </c>
      <c r="W49" s="372">
        <v>32011.665064379726</v>
      </c>
      <c r="X49" s="71">
        <f t="shared" si="33"/>
        <v>21028.814254379722</v>
      </c>
      <c r="Y49" s="76">
        <f t="shared" si="37"/>
        <v>0.6569109795472361</v>
      </c>
      <c r="Z49" s="76">
        <f t="shared" si="38"/>
        <v>0.3430890204527639</v>
      </c>
      <c r="AA49" s="126">
        <f t="shared" si="34"/>
        <v>0</v>
      </c>
      <c r="AB49" s="126">
        <f t="shared" si="39"/>
        <v>0.3430890204527639</v>
      </c>
      <c r="AC49" s="126">
        <f t="shared" si="39"/>
        <v>-0.3430890204527639</v>
      </c>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0"/>
    </row>
    <row r="50" spans="2:69" x14ac:dyDescent="0.2">
      <c r="B50" s="69">
        <f t="shared" si="35"/>
        <v>1</v>
      </c>
      <c r="C50" s="69">
        <f t="shared" si="11"/>
        <v>3</v>
      </c>
      <c r="D50" s="69" t="str">
        <f t="shared" si="36"/>
        <v>VA Electric</v>
      </c>
      <c r="F50" s="70">
        <v>2007</v>
      </c>
      <c r="G50" s="372">
        <v>1694</v>
      </c>
      <c r="H50" s="372"/>
      <c r="I50" s="372"/>
      <c r="J50" s="76">
        <f t="shared" si="32"/>
        <v>0.18650304863256295</v>
      </c>
      <c r="K50" s="71"/>
      <c r="L50" s="71"/>
      <c r="M50" s="71"/>
      <c r="N50" s="71"/>
      <c r="O50" s="372">
        <v>11785.71117</v>
      </c>
      <c r="P50" s="76">
        <f>O50/$O$219</f>
        <v>1.6340159391956471E-2</v>
      </c>
      <c r="Q50" s="76"/>
      <c r="R50" s="372">
        <v>2767600.8</v>
      </c>
      <c r="S50" s="372"/>
      <c r="T50" s="427">
        <v>2641566</v>
      </c>
      <c r="U50" s="427">
        <f t="shared" si="17"/>
        <v>126034.79999999981</v>
      </c>
      <c r="V50" s="112">
        <f t="shared" si="18"/>
        <v>4.553937114051991E-2</v>
      </c>
      <c r="W50" s="372">
        <v>33715.080391950483</v>
      </c>
      <c r="X50" s="71">
        <f t="shared" si="33"/>
        <v>21929.369221950481</v>
      </c>
      <c r="Y50" s="76">
        <f t="shared" si="37"/>
        <v>0.65043206087641847</v>
      </c>
      <c r="Z50" s="76">
        <f t="shared" si="38"/>
        <v>0.34956793912358153</v>
      </c>
      <c r="AA50" s="126">
        <f t="shared" si="34"/>
        <v>0</v>
      </c>
      <c r="AB50" s="126">
        <f t="shared" si="39"/>
        <v>0.34956793912358153</v>
      </c>
      <c r="AC50" s="126">
        <f t="shared" si="39"/>
        <v>-0.34956793912358153</v>
      </c>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0"/>
    </row>
    <row r="51" spans="2:69" x14ac:dyDescent="0.2">
      <c r="B51" s="69">
        <f t="shared" si="35"/>
        <v>1</v>
      </c>
      <c r="C51" s="69">
        <f t="shared" si="11"/>
        <v>3</v>
      </c>
      <c r="D51" s="69" t="str">
        <f t="shared" si="36"/>
        <v>VA Electric</v>
      </c>
      <c r="F51" s="70">
        <v>2008</v>
      </c>
      <c r="G51" s="372">
        <v>1950</v>
      </c>
      <c r="H51" s="372"/>
      <c r="I51" s="372"/>
      <c r="J51" s="76">
        <f t="shared" si="32"/>
        <v>0.11967088162978574</v>
      </c>
      <c r="K51" s="71"/>
      <c r="L51" s="71"/>
      <c r="M51" s="71"/>
      <c r="N51" s="71"/>
      <c r="O51" s="372">
        <v>12597.277470000001</v>
      </c>
      <c r="P51" s="76">
        <f>O51/$O$220</f>
        <v>1.6116306437830026E-2</v>
      </c>
      <c r="Q51" s="76"/>
      <c r="R51" s="372">
        <v>2044218</v>
      </c>
      <c r="S51" s="372"/>
      <c r="T51" s="427">
        <v>2047325</v>
      </c>
      <c r="U51" s="427">
        <f t="shared" si="17"/>
        <v>-3107</v>
      </c>
      <c r="V51" s="112">
        <f t="shared" si="18"/>
        <v>-1.5198966059392883E-3</v>
      </c>
      <c r="W51" s="372">
        <v>30817.60441221339</v>
      </c>
      <c r="X51" s="71">
        <f t="shared" si="33"/>
        <v>18220.326942213389</v>
      </c>
      <c r="Y51" s="76">
        <f t="shared" si="37"/>
        <v>0.59123112551189905</v>
      </c>
      <c r="Z51" s="76">
        <f t="shared" si="38"/>
        <v>0.40876887448810095</v>
      </c>
      <c r="AA51" s="126">
        <f t="shared" si="34"/>
        <v>0</v>
      </c>
      <c r="AB51" s="126">
        <f t="shared" si="39"/>
        <v>0.40876887448810095</v>
      </c>
      <c r="AC51" s="126">
        <f t="shared" si="39"/>
        <v>-0.40876887448810095</v>
      </c>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0"/>
    </row>
    <row r="52" spans="2:69" x14ac:dyDescent="0.2">
      <c r="B52" s="69">
        <f t="shared" si="35"/>
        <v>1</v>
      </c>
      <c r="C52" s="69">
        <f t="shared" si="11"/>
        <v>3</v>
      </c>
      <c r="D52" s="69" t="str">
        <f t="shared" si="36"/>
        <v>VA Electric</v>
      </c>
      <c r="F52" s="70">
        <v>2009</v>
      </c>
      <c r="G52" s="372">
        <v>2080</v>
      </c>
      <c r="H52" s="372"/>
      <c r="I52" s="372"/>
      <c r="J52" s="76">
        <f t="shared" si="32"/>
        <v>0.15440930145767476</v>
      </c>
      <c r="K52" s="71"/>
      <c r="L52" s="71"/>
      <c r="M52" s="71"/>
      <c r="N52" s="71"/>
      <c r="O52" s="372">
        <v>12129.21819</v>
      </c>
      <c r="P52" s="76">
        <f>O52/$O$221</f>
        <v>1.5515006221902848E-2</v>
      </c>
      <c r="Q52" s="76"/>
      <c r="R52" s="372">
        <v>2813461</v>
      </c>
      <c r="S52" s="372"/>
      <c r="T52" s="427">
        <v>3502318</v>
      </c>
      <c r="U52" s="427">
        <f t="shared" si="17"/>
        <v>-688857</v>
      </c>
      <c r="V52" s="112">
        <f t="shared" si="18"/>
        <v>-0.24484327310739334</v>
      </c>
      <c r="W52" s="372">
        <v>32547.346347249768</v>
      </c>
      <c r="X52" s="71">
        <f t="shared" si="33"/>
        <v>20418.128157249768</v>
      </c>
      <c r="Y52" s="76">
        <f t="shared" si="37"/>
        <v>0.62733618708595851</v>
      </c>
      <c r="Z52" s="76">
        <f t="shared" si="38"/>
        <v>0.37266381291404149</v>
      </c>
      <c r="AA52" s="126">
        <f t="shared" si="34"/>
        <v>0</v>
      </c>
      <c r="AB52" s="126">
        <f t="shared" si="39"/>
        <v>0.37266381291404149</v>
      </c>
      <c r="AC52" s="126">
        <f t="shared" si="39"/>
        <v>-0.37266381291404149</v>
      </c>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0"/>
    </row>
    <row r="53" spans="2:69" x14ac:dyDescent="0.2">
      <c r="B53" s="69">
        <f t="shared" si="35"/>
        <v>1</v>
      </c>
      <c r="C53" s="69">
        <f t="shared" si="11"/>
        <v>3</v>
      </c>
      <c r="D53" s="69" t="str">
        <f t="shared" si="36"/>
        <v>VA Electric</v>
      </c>
      <c r="F53" s="70">
        <v>2010</v>
      </c>
      <c r="G53" s="372">
        <v>2080</v>
      </c>
      <c r="H53" s="372"/>
      <c r="I53" s="372"/>
      <c r="J53" s="76">
        <f t="shared" si="32"/>
        <v>0.17907203525641024</v>
      </c>
      <c r="K53" s="71"/>
      <c r="L53" s="71"/>
      <c r="M53" s="71"/>
      <c r="N53" s="71"/>
      <c r="O53" s="372">
        <v>10527.637650000001</v>
      </c>
      <c r="P53" s="76">
        <f>O53/$O$222</f>
        <v>1.2527598983725961E-2</v>
      </c>
      <c r="Q53" s="76"/>
      <c r="R53" s="372">
        <v>3262835.7399999998</v>
      </c>
      <c r="S53" s="372"/>
      <c r="T53" s="427">
        <v>4103871</v>
      </c>
      <c r="U53" s="427">
        <f t="shared" si="17"/>
        <v>-841035.26000000024</v>
      </c>
      <c r="V53" s="112">
        <f t="shared" si="18"/>
        <v>-0.25776205945322894</v>
      </c>
      <c r="W53" s="372">
        <v>42458.519756243048</v>
      </c>
      <c r="X53" s="71">
        <f t="shared" si="33"/>
        <v>31930.882106243047</v>
      </c>
      <c r="Y53" s="76">
        <f t="shared" si="37"/>
        <v>0.75204887710547119</v>
      </c>
      <c r="Z53" s="76">
        <f t="shared" si="38"/>
        <v>0.24795112289452881</v>
      </c>
      <c r="AA53" s="126">
        <f t="shared" si="34"/>
        <v>0</v>
      </c>
      <c r="AB53" s="126">
        <f t="shared" si="39"/>
        <v>0.24795112289452881</v>
      </c>
      <c r="AC53" s="126">
        <f t="shared" si="39"/>
        <v>-0.24795112289452881</v>
      </c>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c r="BI53" s="240"/>
      <c r="BJ53" s="240"/>
      <c r="BK53" s="240"/>
      <c r="BL53" s="240"/>
      <c r="BM53" s="240"/>
      <c r="BN53" s="240"/>
      <c r="BO53" s="240"/>
      <c r="BP53" s="240"/>
      <c r="BQ53" s="240"/>
    </row>
    <row r="54" spans="2:69" x14ac:dyDescent="0.2">
      <c r="B54" s="69">
        <f t="shared" si="35"/>
        <v>1</v>
      </c>
      <c r="C54" s="69">
        <f t="shared" si="11"/>
        <v>3</v>
      </c>
      <c r="D54" s="69" t="str">
        <f t="shared" si="36"/>
        <v>VA Electric</v>
      </c>
      <c r="F54" s="70">
        <v>2011</v>
      </c>
      <c r="G54" s="372">
        <v>2080</v>
      </c>
      <c r="H54" s="372"/>
      <c r="I54" s="372"/>
      <c r="J54" s="76">
        <f t="shared" si="32"/>
        <v>0.16115412001668425</v>
      </c>
      <c r="K54" s="71"/>
      <c r="L54" s="71"/>
      <c r="M54" s="71"/>
      <c r="N54" s="71"/>
      <c r="O54" s="372">
        <v>11333.77965</v>
      </c>
      <c r="P54" s="76">
        <f>O54/$O$223</f>
        <v>1.3926731378529487E-2</v>
      </c>
      <c r="Q54" s="76"/>
      <c r="R54" s="372">
        <v>2936356.99</v>
      </c>
      <c r="S54" s="372"/>
      <c r="T54" s="427">
        <v>3184446</v>
      </c>
      <c r="U54" s="427">
        <f t="shared" si="17"/>
        <v>-248089.00999999978</v>
      </c>
      <c r="V54" s="112">
        <f t="shared" si="18"/>
        <v>-8.4488708574906535E-2</v>
      </c>
      <c r="W54" s="372">
        <v>21335.973696428639</v>
      </c>
      <c r="X54" s="71">
        <f t="shared" si="33"/>
        <v>10002.194046428638</v>
      </c>
      <c r="Y54" s="76">
        <f t="shared" si="37"/>
        <v>0.46879482458786842</v>
      </c>
      <c r="Z54" s="76">
        <f t="shared" si="38"/>
        <v>0.53120517541213164</v>
      </c>
      <c r="AA54" s="126">
        <f t="shared" si="34"/>
        <v>0</v>
      </c>
      <c r="AB54" s="126">
        <f t="shared" si="39"/>
        <v>0.53120517541213164</v>
      </c>
      <c r="AC54" s="126">
        <f t="shared" si="39"/>
        <v>-0.53120517541213164</v>
      </c>
      <c r="AG54" s="240"/>
      <c r="AH54" s="240"/>
      <c r="AI54" s="240"/>
      <c r="AJ54" s="240"/>
      <c r="AK54" s="240"/>
      <c r="AL54" s="240"/>
      <c r="AM54" s="240"/>
      <c r="AN54" s="240"/>
      <c r="AO54" s="240"/>
      <c r="AP54" s="240"/>
      <c r="AQ54" s="240"/>
      <c r="AR54" s="240"/>
      <c r="AS54" s="240"/>
      <c r="AT54" s="240"/>
      <c r="AU54" s="240"/>
      <c r="AV54" s="240"/>
      <c r="AW54" s="240"/>
      <c r="AX54" s="240"/>
      <c r="AY54" s="240"/>
      <c r="AZ54" s="240"/>
      <c r="BA54" s="240"/>
      <c r="BB54" s="240"/>
      <c r="BC54" s="240"/>
      <c r="BD54" s="240"/>
      <c r="BE54" s="240"/>
      <c r="BF54" s="240"/>
      <c r="BG54" s="240"/>
      <c r="BH54" s="240"/>
      <c r="BI54" s="240"/>
      <c r="BJ54" s="240"/>
      <c r="BK54" s="240"/>
      <c r="BL54" s="240"/>
      <c r="BM54" s="240"/>
      <c r="BN54" s="240"/>
      <c r="BO54" s="240"/>
      <c r="BP54" s="240"/>
      <c r="BQ54" s="240"/>
    </row>
    <row r="55" spans="2:69" x14ac:dyDescent="0.2">
      <c r="B55" s="69">
        <f t="shared" si="35"/>
        <v>1</v>
      </c>
      <c r="C55" s="69">
        <f t="shared" si="11"/>
        <v>3</v>
      </c>
      <c r="D55" s="69" t="str">
        <f t="shared" si="36"/>
        <v>VA Electric</v>
      </c>
      <c r="F55" s="70">
        <v>2012</v>
      </c>
      <c r="G55" s="372">
        <v>2122</v>
      </c>
      <c r="H55" s="372"/>
      <c r="I55" s="372"/>
      <c r="J55" s="76">
        <f t="shared" si="32"/>
        <v>0.24182379582886826</v>
      </c>
      <c r="K55" s="71"/>
      <c r="L55" s="71"/>
      <c r="M55" s="71"/>
      <c r="N55" s="71"/>
      <c r="O55" s="372">
        <v>10517.659889999999</v>
      </c>
      <c r="P55" s="76">
        <f>O55/$O$224</f>
        <v>1.2747186775136058E-2</v>
      </c>
      <c r="Q55" s="76"/>
      <c r="R55" s="372">
        <v>4495194.83</v>
      </c>
      <c r="S55" s="372"/>
      <c r="T55" s="427">
        <v>3079915</v>
      </c>
      <c r="U55" s="427">
        <f t="shared" si="17"/>
        <v>1415279.83</v>
      </c>
      <c r="V55" s="112">
        <f t="shared" si="18"/>
        <v>0.31484282295279292</v>
      </c>
      <c r="W55" s="372">
        <v>13773.14417815394</v>
      </c>
      <c r="X55" s="71">
        <f t="shared" si="33"/>
        <v>3255.4842881539407</v>
      </c>
      <c r="Y55" s="76">
        <f t="shared" si="37"/>
        <v>0.2363646416565926</v>
      </c>
      <c r="Z55" s="76">
        <f t="shared" si="38"/>
        <v>0.76363535834340746</v>
      </c>
      <c r="AA55" s="126">
        <f t="shared" si="34"/>
        <v>0</v>
      </c>
      <c r="AB55" s="126">
        <f t="shared" si="39"/>
        <v>0.76363535834340746</v>
      </c>
      <c r="AC55" s="126">
        <f t="shared" si="39"/>
        <v>-0.76363535834340746</v>
      </c>
      <c r="AG55" s="240"/>
      <c r="AH55" s="240"/>
      <c r="AI55" s="240"/>
      <c r="AJ55" s="240"/>
      <c r="AK55" s="240"/>
      <c r="AL55" s="240"/>
      <c r="AM55" s="240"/>
      <c r="AN55" s="240"/>
      <c r="AO55" s="240"/>
      <c r="AP55" s="240"/>
      <c r="AQ55" s="240"/>
      <c r="AR55" s="240"/>
      <c r="AS55" s="240"/>
      <c r="AT55" s="240"/>
      <c r="AU55" s="240"/>
      <c r="AV55" s="240"/>
      <c r="AW55" s="240"/>
      <c r="AX55" s="240"/>
      <c r="AY55" s="240"/>
      <c r="AZ55" s="240"/>
      <c r="BA55" s="240"/>
      <c r="BB55" s="240"/>
      <c r="BC55" s="240"/>
      <c r="BD55" s="240"/>
      <c r="BE55" s="240"/>
      <c r="BF55" s="240"/>
      <c r="BG55" s="240"/>
      <c r="BH55" s="240"/>
      <c r="BI55" s="240"/>
      <c r="BJ55" s="240"/>
      <c r="BK55" s="240"/>
      <c r="BL55" s="240"/>
      <c r="BM55" s="240"/>
      <c r="BN55" s="240"/>
      <c r="BO55" s="240"/>
      <c r="BP55" s="240"/>
      <c r="BQ55" s="240"/>
    </row>
    <row r="56" spans="2:69" x14ac:dyDescent="0.2">
      <c r="B56" s="69">
        <f t="shared" si="35"/>
        <v>1</v>
      </c>
      <c r="C56" s="69">
        <f t="shared" si="11"/>
        <v>3</v>
      </c>
      <c r="D56" s="69" t="str">
        <f t="shared" si="36"/>
        <v>VA Electric</v>
      </c>
      <c r="F56" s="70">
        <v>2013</v>
      </c>
      <c r="G56" s="372">
        <v>2122</v>
      </c>
      <c r="H56" s="372"/>
      <c r="I56" s="372"/>
      <c r="J56" s="76">
        <f t="shared" si="32"/>
        <v>0.15774044097710871</v>
      </c>
      <c r="K56" s="69"/>
      <c r="L56" s="69"/>
      <c r="M56" s="69"/>
      <c r="N56" s="69"/>
      <c r="O56" s="375">
        <v>10047.65229</v>
      </c>
      <c r="P56" s="76">
        <f>O56/$O$225</f>
        <v>1.1933897931072699E-2</v>
      </c>
      <c r="Q56" s="69"/>
      <c r="R56" s="372">
        <v>2932192.89</v>
      </c>
      <c r="S56" s="372"/>
      <c r="T56" s="427">
        <v>3446004</v>
      </c>
      <c r="U56" s="427">
        <f t="shared" si="17"/>
        <v>-513811.10999999987</v>
      </c>
      <c r="V56" s="536">
        <f t="shared" si="18"/>
        <v>-0.17523100603384925</v>
      </c>
      <c r="W56" s="372">
        <v>29588.882999244845</v>
      </c>
      <c r="X56" s="71">
        <f>W56-O56</f>
        <v>19541.230709244846</v>
      </c>
      <c r="Y56" s="76">
        <f>X56/W56</f>
        <v>0.66042475174691695</v>
      </c>
      <c r="Z56" s="76">
        <f>1-Y56</f>
        <v>0.33957524825308305</v>
      </c>
      <c r="AA56" s="126">
        <f>Z56*Q56</f>
        <v>0</v>
      </c>
      <c r="AB56" s="126">
        <f t="shared" ref="AB56:AC58" si="40">Z56-AA56</f>
        <v>0.33957524825308305</v>
      </c>
      <c r="AC56" s="126">
        <f t="shared" si="40"/>
        <v>-0.33957524825308305</v>
      </c>
      <c r="AG56" s="240"/>
      <c r="AH56" s="240"/>
      <c r="AI56" s="240"/>
      <c r="AJ56" s="240"/>
      <c r="AK56" s="240"/>
      <c r="AL56" s="240"/>
      <c r="AM56" s="240"/>
      <c r="AN56" s="240"/>
      <c r="AO56" s="240"/>
      <c r="AP56" s="240"/>
      <c r="AQ56" s="240"/>
      <c r="AR56" s="240"/>
      <c r="AS56" s="240"/>
      <c r="AT56" s="240"/>
      <c r="AU56" s="240"/>
      <c r="AV56" s="240"/>
      <c r="AW56" s="240"/>
      <c r="AX56" s="240"/>
      <c r="AY56" s="240"/>
      <c r="AZ56" s="240"/>
      <c r="BA56" s="240"/>
      <c r="BB56" s="240"/>
      <c r="BC56" s="240"/>
      <c r="BD56" s="240"/>
      <c r="BE56" s="240"/>
      <c r="BF56" s="240"/>
      <c r="BG56" s="240"/>
      <c r="BH56" s="240"/>
      <c r="BI56" s="240"/>
      <c r="BJ56" s="240"/>
      <c r="BK56" s="240"/>
      <c r="BL56" s="240"/>
      <c r="BM56" s="240"/>
      <c r="BN56" s="240"/>
      <c r="BO56" s="240"/>
      <c r="BP56" s="240"/>
      <c r="BQ56" s="240"/>
    </row>
    <row r="57" spans="2:69" x14ac:dyDescent="0.2">
      <c r="B57" s="69">
        <f t="shared" si="35"/>
        <v>1</v>
      </c>
      <c r="C57" s="69">
        <f t="shared" ref="C57:C93" si="41">IF(D57=D56,C56,C56+1)</f>
        <v>3</v>
      </c>
      <c r="D57" s="69" t="str">
        <f t="shared" si="36"/>
        <v>VA Electric</v>
      </c>
      <c r="F57" s="70">
        <v>2014</v>
      </c>
      <c r="G57" s="372">
        <v>2122</v>
      </c>
      <c r="H57" s="372"/>
      <c r="I57" s="372"/>
      <c r="J57" s="76">
        <f t="shared" si="32"/>
        <v>0.16653830979217502</v>
      </c>
      <c r="K57" s="69"/>
      <c r="L57" s="69"/>
      <c r="M57" s="69"/>
      <c r="N57" s="69"/>
      <c r="O57" s="375">
        <v>13058.98503</v>
      </c>
      <c r="P57" s="76">
        <f>O57/$O$226</f>
        <v>1.5091218117829304E-2</v>
      </c>
      <c r="Q57" s="69"/>
      <c r="R57" s="372">
        <v>3095734.01</v>
      </c>
      <c r="S57" s="372"/>
      <c r="T57" s="427">
        <v>3527034</v>
      </c>
      <c r="U57" s="427">
        <f t="shared" si="17"/>
        <v>-431299.99000000022</v>
      </c>
      <c r="V57" s="536">
        <f t="shared" si="18"/>
        <v>-0.13932075191434171</v>
      </c>
      <c r="W57" s="372">
        <v>50652.218574332495</v>
      </c>
      <c r="X57" s="71">
        <f>W57-O57</f>
        <v>37593.233544332499</v>
      </c>
      <c r="Y57" s="76">
        <f>X57/W57</f>
        <v>0.74218335548647607</v>
      </c>
      <c r="Z57" s="76">
        <f>1-Y57</f>
        <v>0.25781664451352393</v>
      </c>
      <c r="AA57" s="126">
        <f>Z57*Q57</f>
        <v>0</v>
      </c>
      <c r="AB57" s="126">
        <f t="shared" si="40"/>
        <v>0.25781664451352393</v>
      </c>
      <c r="AC57" s="126">
        <f t="shared" si="40"/>
        <v>-0.25781664451352393</v>
      </c>
      <c r="AG57" s="240"/>
      <c r="AH57" s="240"/>
      <c r="AI57" s="240"/>
      <c r="AJ57" s="240"/>
      <c r="AK57" s="240"/>
      <c r="AL57" s="240"/>
      <c r="AM57" s="240"/>
      <c r="AN57" s="240"/>
      <c r="AO57" s="240"/>
      <c r="AP57" s="240"/>
      <c r="AQ57" s="240"/>
      <c r="AR57" s="240"/>
      <c r="AS57" s="240"/>
      <c r="AT57" s="240"/>
      <c r="AU57" s="240"/>
      <c r="AV57" s="240"/>
      <c r="AW57" s="240"/>
      <c r="AX57" s="240"/>
      <c r="AY57" s="240"/>
      <c r="AZ57" s="240"/>
      <c r="BA57" s="240"/>
      <c r="BB57" s="240"/>
      <c r="BC57" s="240"/>
      <c r="BD57" s="240"/>
      <c r="BE57" s="240"/>
      <c r="BF57" s="240"/>
      <c r="BG57" s="240"/>
      <c r="BH57" s="240"/>
      <c r="BI57" s="240"/>
      <c r="BJ57" s="240"/>
      <c r="BK57" s="240"/>
      <c r="BL57" s="240"/>
      <c r="BM57" s="240"/>
      <c r="BN57" s="240"/>
      <c r="BO57" s="240"/>
      <c r="BP57" s="240"/>
      <c r="BQ57" s="240"/>
    </row>
    <row r="58" spans="2:69" x14ac:dyDescent="0.2">
      <c r="B58" s="72">
        <f>'OPG hydro peers'!B8</f>
        <v>1</v>
      </c>
      <c r="C58" s="72">
        <f t="shared" si="41"/>
        <v>4</v>
      </c>
      <c r="D58" s="72" t="str">
        <f>'OPG hydro peers'!D8</f>
        <v>ID Power</v>
      </c>
      <c r="F58" s="73">
        <v>2002</v>
      </c>
      <c r="G58" s="373">
        <v>1695.38</v>
      </c>
      <c r="H58" s="373"/>
      <c r="I58" s="373"/>
      <c r="J58" s="75">
        <f t="shared" ref="J58:J70" si="42">R58/(G58*8760)</f>
        <v>0.40214344801997753</v>
      </c>
      <c r="K58" s="74"/>
      <c r="L58" s="74"/>
      <c r="M58" s="74"/>
      <c r="N58" s="74"/>
      <c r="O58" s="373">
        <v>19531.863720000001</v>
      </c>
      <c r="P58" s="75">
        <f>O58/$O$214</f>
        <v>3.7750356635825509E-2</v>
      </c>
      <c r="Q58" s="75"/>
      <c r="R58" s="373">
        <v>5972445</v>
      </c>
      <c r="S58" s="373"/>
      <c r="T58" s="373">
        <v>6068478</v>
      </c>
      <c r="U58" s="427">
        <f t="shared" si="17"/>
        <v>-96033</v>
      </c>
      <c r="V58" s="112">
        <f t="shared" si="18"/>
        <v>-1.6079344389106975E-2</v>
      </c>
      <c r="W58" s="373">
        <v>164988.6196401761</v>
      </c>
      <c r="X58" s="74">
        <f t="shared" ref="X58:X68" si="43">W58-O58</f>
        <v>145456.7559201761</v>
      </c>
      <c r="Y58" s="75">
        <f>X58/W58</f>
        <v>0.88161690325916375</v>
      </c>
      <c r="Z58" s="75">
        <f>1-Y58</f>
        <v>0.11838309674083625</v>
      </c>
      <c r="AA58" s="125">
        <f t="shared" ref="AA58:AA68" si="44">Z58*Q58</f>
        <v>0</v>
      </c>
      <c r="AB58" s="125">
        <f t="shared" si="40"/>
        <v>0.11838309674083625</v>
      </c>
      <c r="AC58" s="125">
        <f t="shared" si="40"/>
        <v>-0.11838309674083625</v>
      </c>
      <c r="AG58" s="240"/>
      <c r="AH58" s="240"/>
      <c r="AI58" s="240"/>
      <c r="AJ58" s="240"/>
      <c r="AK58" s="240"/>
      <c r="AL58" s="240"/>
      <c r="AM58" s="240"/>
      <c r="AN58" s="240"/>
      <c r="AO58" s="240"/>
      <c r="AP58" s="240"/>
      <c r="AQ58" s="240"/>
      <c r="AR58" s="240"/>
      <c r="AS58" s="240"/>
      <c r="AT58" s="240"/>
      <c r="AU58" s="240"/>
      <c r="AV58" s="240"/>
      <c r="AW58" s="240"/>
      <c r="AX58" s="240"/>
      <c r="AY58" s="240"/>
      <c r="AZ58" s="240"/>
      <c r="BA58" s="240"/>
      <c r="BB58" s="240"/>
      <c r="BC58" s="240"/>
      <c r="BD58" s="240"/>
      <c r="BE58" s="240"/>
      <c r="BF58" s="240"/>
      <c r="BG58" s="240"/>
      <c r="BH58" s="240"/>
      <c r="BI58" s="240"/>
      <c r="BJ58" s="240"/>
      <c r="BK58" s="240"/>
      <c r="BL58" s="240"/>
      <c r="BM58" s="240"/>
      <c r="BN58" s="240"/>
      <c r="BO58" s="240"/>
      <c r="BP58" s="240"/>
      <c r="BQ58" s="240"/>
    </row>
    <row r="59" spans="2:69" x14ac:dyDescent="0.2">
      <c r="B59" s="72">
        <f t="shared" ref="B59:B70" si="45">B58</f>
        <v>1</v>
      </c>
      <c r="C59" s="72">
        <f t="shared" si="41"/>
        <v>4</v>
      </c>
      <c r="D59" s="72" t="str">
        <f t="shared" ref="D59:D70" si="46">D58</f>
        <v>ID Power</v>
      </c>
      <c r="F59" s="73">
        <v>2003</v>
      </c>
      <c r="G59" s="373">
        <v>1695.38</v>
      </c>
      <c r="H59" s="373"/>
      <c r="I59" s="373"/>
      <c r="J59" s="75">
        <f t="shared" si="42"/>
        <v>0.40998358364291759</v>
      </c>
      <c r="K59" s="74"/>
      <c r="L59" s="74"/>
      <c r="M59" s="74"/>
      <c r="N59" s="74"/>
      <c r="O59" s="373">
        <v>20580.041430000001</v>
      </c>
      <c r="P59" s="75">
        <f>O59/$O$215</f>
        <v>3.6694861281905258E-2</v>
      </c>
      <c r="Q59" s="75"/>
      <c r="R59" s="373">
        <v>6088883</v>
      </c>
      <c r="S59" s="373"/>
      <c r="T59" s="373">
        <v>6149234</v>
      </c>
      <c r="U59" s="427">
        <f t="shared" si="17"/>
        <v>-60351</v>
      </c>
      <c r="V59" s="112">
        <f t="shared" si="18"/>
        <v>-9.9116701700459678E-3</v>
      </c>
      <c r="W59" s="373">
        <v>284528.62400695944</v>
      </c>
      <c r="X59" s="74">
        <f t="shared" si="43"/>
        <v>263948.58257695945</v>
      </c>
      <c r="Y59" s="75">
        <f t="shared" ref="Y59:Y68" si="47">X59/W59</f>
        <v>0.92766969755037154</v>
      </c>
      <c r="Z59" s="75">
        <f t="shared" ref="Z59:Z68" si="48">1-Y59</f>
        <v>7.2330302449628459E-2</v>
      </c>
      <c r="AA59" s="125">
        <f t="shared" si="44"/>
        <v>0</v>
      </c>
      <c r="AB59" s="125">
        <f t="shared" ref="AB59:AC68" si="49">Z59-AA59</f>
        <v>7.2330302449628459E-2</v>
      </c>
      <c r="AC59" s="125">
        <f t="shared" si="49"/>
        <v>-7.2330302449628459E-2</v>
      </c>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0"/>
      <c r="BD59" s="240"/>
      <c r="BE59" s="240"/>
      <c r="BF59" s="240"/>
      <c r="BG59" s="240"/>
      <c r="BH59" s="240"/>
      <c r="BI59" s="240"/>
      <c r="BJ59" s="240"/>
      <c r="BK59" s="240"/>
      <c r="BL59" s="240"/>
      <c r="BM59" s="240"/>
      <c r="BN59" s="240"/>
      <c r="BO59" s="240"/>
      <c r="BP59" s="240"/>
      <c r="BQ59" s="240"/>
    </row>
    <row r="60" spans="2:69" x14ac:dyDescent="0.2">
      <c r="B60" s="72">
        <f t="shared" si="45"/>
        <v>1</v>
      </c>
      <c r="C60" s="72">
        <f t="shared" si="41"/>
        <v>4</v>
      </c>
      <c r="D60" s="72" t="str">
        <f t="shared" si="46"/>
        <v>ID Power</v>
      </c>
      <c r="F60" s="73">
        <v>2004</v>
      </c>
      <c r="G60" s="373">
        <v>1695.38</v>
      </c>
      <c r="H60" s="373"/>
      <c r="I60" s="373"/>
      <c r="J60" s="75">
        <f t="shared" si="42"/>
        <v>0.4021234500787555</v>
      </c>
      <c r="K60" s="74"/>
      <c r="L60" s="74"/>
      <c r="M60" s="74"/>
      <c r="N60" s="74"/>
      <c r="O60" s="373">
        <v>24071.931479999999</v>
      </c>
      <c r="P60" s="75">
        <f>O60/$O$216</f>
        <v>4.0074300429011507E-2</v>
      </c>
      <c r="Q60" s="75"/>
      <c r="R60" s="373">
        <v>5972148</v>
      </c>
      <c r="S60" s="373"/>
      <c r="T60" s="373">
        <v>6040502</v>
      </c>
      <c r="U60" s="427">
        <f t="shared" si="17"/>
        <v>-68354</v>
      </c>
      <c r="V60" s="112">
        <f t="shared" si="18"/>
        <v>-1.1445463173384183E-2</v>
      </c>
      <c r="W60" s="373">
        <v>305563.26775860606</v>
      </c>
      <c r="X60" s="74">
        <f t="shared" si="43"/>
        <v>281491.33627860609</v>
      </c>
      <c r="Y60" s="75">
        <f t="shared" si="47"/>
        <v>0.921221121712127</v>
      </c>
      <c r="Z60" s="75">
        <f t="shared" si="48"/>
        <v>7.8778878287873E-2</v>
      </c>
      <c r="AA60" s="125">
        <f t="shared" si="44"/>
        <v>0</v>
      </c>
      <c r="AB60" s="125">
        <f t="shared" si="49"/>
        <v>7.8778878287873E-2</v>
      </c>
      <c r="AC60" s="125">
        <f t="shared" si="49"/>
        <v>-7.8778878287873E-2</v>
      </c>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0"/>
      <c r="BD60" s="240"/>
      <c r="BE60" s="240"/>
      <c r="BF60" s="240"/>
      <c r="BG60" s="240"/>
      <c r="BH60" s="240"/>
      <c r="BI60" s="240"/>
      <c r="BJ60" s="240"/>
      <c r="BK60" s="240"/>
      <c r="BL60" s="240"/>
      <c r="BM60" s="240"/>
      <c r="BN60" s="240"/>
      <c r="BO60" s="240"/>
      <c r="BP60" s="240"/>
      <c r="BQ60" s="240"/>
    </row>
    <row r="61" spans="2:69" x14ac:dyDescent="0.2">
      <c r="B61" s="72">
        <f t="shared" si="45"/>
        <v>1</v>
      </c>
      <c r="C61" s="72">
        <f t="shared" si="41"/>
        <v>4</v>
      </c>
      <c r="D61" s="72" t="str">
        <f t="shared" si="46"/>
        <v>ID Power</v>
      </c>
      <c r="F61" s="73">
        <v>2005</v>
      </c>
      <c r="G61" s="373">
        <v>1695.38</v>
      </c>
      <c r="H61" s="373"/>
      <c r="I61" s="373"/>
      <c r="J61" s="75">
        <f t="shared" si="42"/>
        <v>0.41375019923874773</v>
      </c>
      <c r="K61" s="74"/>
      <c r="L61" s="74"/>
      <c r="M61" s="74"/>
      <c r="N61" s="74"/>
      <c r="O61" s="373">
        <v>25021.325430000001</v>
      </c>
      <c r="P61" s="75">
        <f>O61/$O$217</f>
        <v>4.005444552426457E-2</v>
      </c>
      <c r="Q61" s="75"/>
      <c r="R61" s="373">
        <v>6144823</v>
      </c>
      <c r="S61" s="373"/>
      <c r="T61" s="373">
        <v>6198524</v>
      </c>
      <c r="U61" s="427">
        <f t="shared" si="17"/>
        <v>-53701</v>
      </c>
      <c r="V61" s="112">
        <f t="shared" si="18"/>
        <v>-8.7392265000960975E-3</v>
      </c>
      <c r="W61" s="373">
        <v>431549.9626206687</v>
      </c>
      <c r="X61" s="74">
        <f t="shared" si="43"/>
        <v>406528.63719066867</v>
      </c>
      <c r="Y61" s="75">
        <f t="shared" si="47"/>
        <v>0.94201986421675654</v>
      </c>
      <c r="Z61" s="75">
        <f t="shared" si="48"/>
        <v>5.7980135783243458E-2</v>
      </c>
      <c r="AA61" s="125">
        <f t="shared" si="44"/>
        <v>0</v>
      </c>
      <c r="AB61" s="125">
        <f t="shared" si="49"/>
        <v>5.7980135783243458E-2</v>
      </c>
      <c r="AC61" s="125">
        <f t="shared" si="49"/>
        <v>-5.7980135783243458E-2</v>
      </c>
      <c r="AG61" s="240"/>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0"/>
      <c r="BD61" s="240"/>
      <c r="BE61" s="240"/>
      <c r="BF61" s="240"/>
      <c r="BG61" s="240"/>
      <c r="BH61" s="240"/>
      <c r="BI61" s="240"/>
      <c r="BJ61" s="240"/>
      <c r="BK61" s="240"/>
      <c r="BL61" s="240"/>
      <c r="BM61" s="240"/>
      <c r="BN61" s="240"/>
      <c r="BO61" s="240"/>
      <c r="BP61" s="240"/>
      <c r="BQ61" s="240"/>
    </row>
    <row r="62" spans="2:69" x14ac:dyDescent="0.2">
      <c r="B62" s="72">
        <f t="shared" si="45"/>
        <v>1</v>
      </c>
      <c r="C62" s="72">
        <f t="shared" si="41"/>
        <v>4</v>
      </c>
      <c r="D62" s="72" t="str">
        <f t="shared" si="46"/>
        <v>ID Power</v>
      </c>
      <c r="F62" s="73">
        <v>2006</v>
      </c>
      <c r="G62" s="373">
        <v>1695.38</v>
      </c>
      <c r="H62" s="373"/>
      <c r="I62" s="373"/>
      <c r="J62" s="75">
        <f t="shared" si="42"/>
        <v>0.61545313772680421</v>
      </c>
      <c r="K62" s="74"/>
      <c r="L62" s="74"/>
      <c r="M62" s="74"/>
      <c r="N62" s="74"/>
      <c r="O62" s="373">
        <v>27153.40005</v>
      </c>
      <c r="P62" s="75">
        <f>O62/$O$218</f>
        <v>4.0867045703102227E-2</v>
      </c>
      <c r="Q62" s="75"/>
      <c r="R62" s="373">
        <v>9140420</v>
      </c>
      <c r="S62" s="373"/>
      <c r="T62" s="373">
        <v>9206526</v>
      </c>
      <c r="U62" s="427">
        <f t="shared" si="17"/>
        <v>-66106</v>
      </c>
      <c r="V62" s="112">
        <f t="shared" si="18"/>
        <v>-7.2322716023990145E-3</v>
      </c>
      <c r="W62" s="373">
        <v>508252.05472358083</v>
      </c>
      <c r="X62" s="74">
        <f t="shared" si="43"/>
        <v>481098.65467358084</v>
      </c>
      <c r="Y62" s="75">
        <f t="shared" si="47"/>
        <v>0.94657493305212959</v>
      </c>
      <c r="Z62" s="75">
        <f t="shared" si="48"/>
        <v>5.3425066947870414E-2</v>
      </c>
      <c r="AA62" s="125">
        <f t="shared" si="44"/>
        <v>0</v>
      </c>
      <c r="AB62" s="125">
        <f t="shared" si="49"/>
        <v>5.3425066947870414E-2</v>
      </c>
      <c r="AC62" s="125">
        <f t="shared" si="49"/>
        <v>-5.3425066947870414E-2</v>
      </c>
      <c r="AG62" s="240"/>
      <c r="AH62" s="240"/>
      <c r="AI62" s="240"/>
      <c r="AJ62" s="240"/>
      <c r="AK62" s="240"/>
      <c r="AL62" s="240"/>
      <c r="AM62" s="240"/>
      <c r="AN62" s="240"/>
      <c r="AO62" s="240"/>
      <c r="AP62" s="240"/>
      <c r="AQ62" s="240"/>
      <c r="AR62" s="240"/>
      <c r="AS62" s="240"/>
      <c r="AT62" s="240"/>
      <c r="AU62" s="240"/>
      <c r="AV62" s="240"/>
      <c r="AW62" s="240"/>
      <c r="AX62" s="240"/>
      <c r="AY62" s="240"/>
      <c r="AZ62" s="240"/>
      <c r="BA62" s="240"/>
      <c r="BB62" s="240"/>
      <c r="BC62" s="240"/>
      <c r="BD62" s="240"/>
      <c r="BE62" s="240"/>
      <c r="BF62" s="240"/>
      <c r="BG62" s="240"/>
      <c r="BH62" s="240"/>
      <c r="BI62" s="240"/>
      <c r="BJ62" s="240"/>
      <c r="BK62" s="240"/>
      <c r="BL62" s="240"/>
      <c r="BM62" s="240"/>
      <c r="BN62" s="240"/>
      <c r="BO62" s="240"/>
      <c r="BP62" s="240"/>
      <c r="BQ62" s="240"/>
    </row>
    <row r="63" spans="2:69" x14ac:dyDescent="0.2">
      <c r="B63" s="72">
        <f t="shared" si="45"/>
        <v>1</v>
      </c>
      <c r="C63" s="72">
        <f t="shared" si="41"/>
        <v>4</v>
      </c>
      <c r="D63" s="72" t="str">
        <f t="shared" si="46"/>
        <v>ID Power</v>
      </c>
      <c r="F63" s="73">
        <v>2007</v>
      </c>
      <c r="G63" s="373">
        <v>1695.38</v>
      </c>
      <c r="H63" s="373"/>
      <c r="I63" s="373"/>
      <c r="J63" s="75">
        <f t="shared" si="42"/>
        <v>0.4115001278521575</v>
      </c>
      <c r="K63" s="74"/>
      <c r="L63" s="74"/>
      <c r="M63" s="74"/>
      <c r="N63" s="74"/>
      <c r="O63" s="373">
        <v>28498.606769999999</v>
      </c>
      <c r="P63" s="75">
        <f>O63/$O$219</f>
        <v>3.951155516655086E-2</v>
      </c>
      <c r="Q63" s="75"/>
      <c r="R63" s="373">
        <v>6111406</v>
      </c>
      <c r="S63" s="373"/>
      <c r="T63" s="373">
        <v>6181322</v>
      </c>
      <c r="U63" s="427">
        <f t="shared" si="17"/>
        <v>-69916</v>
      </c>
      <c r="V63" s="112">
        <f t="shared" si="18"/>
        <v>-1.1440247956034995E-2</v>
      </c>
      <c r="W63" s="373">
        <v>394717.87990298856</v>
      </c>
      <c r="X63" s="74">
        <f t="shared" si="43"/>
        <v>366219.27313298854</v>
      </c>
      <c r="Y63" s="75">
        <f t="shared" si="47"/>
        <v>0.92780006120572944</v>
      </c>
      <c r="Z63" s="75">
        <f t="shared" si="48"/>
        <v>7.2199938794270557E-2</v>
      </c>
      <c r="AA63" s="125">
        <f t="shared" si="44"/>
        <v>0</v>
      </c>
      <c r="AB63" s="125">
        <f t="shared" si="49"/>
        <v>7.2199938794270557E-2</v>
      </c>
      <c r="AC63" s="125">
        <f t="shared" si="49"/>
        <v>-7.2199938794270557E-2</v>
      </c>
      <c r="AG63" s="240"/>
      <c r="AH63" s="240"/>
      <c r="AI63" s="240"/>
      <c r="AJ63" s="240"/>
      <c r="AK63" s="240"/>
      <c r="AL63" s="240"/>
      <c r="AM63" s="240"/>
      <c r="AN63" s="240"/>
      <c r="AO63" s="240"/>
      <c r="AP63" s="240"/>
      <c r="AQ63" s="240"/>
      <c r="AR63" s="240"/>
      <c r="AS63" s="240"/>
      <c r="AT63" s="240"/>
      <c r="AU63" s="240"/>
      <c r="AV63" s="240"/>
      <c r="AW63" s="240"/>
      <c r="AX63" s="240"/>
      <c r="AY63" s="240"/>
      <c r="AZ63" s="240"/>
      <c r="BA63" s="240"/>
      <c r="BB63" s="240"/>
      <c r="BC63" s="240"/>
      <c r="BD63" s="240"/>
      <c r="BE63" s="240"/>
      <c r="BF63" s="240"/>
      <c r="BG63" s="240"/>
      <c r="BH63" s="240"/>
      <c r="BI63" s="240"/>
      <c r="BJ63" s="240"/>
      <c r="BK63" s="240"/>
      <c r="BL63" s="240"/>
      <c r="BM63" s="240"/>
      <c r="BN63" s="240"/>
      <c r="BO63" s="240"/>
      <c r="BP63" s="240"/>
      <c r="BQ63" s="240"/>
    </row>
    <row r="64" spans="2:69" x14ac:dyDescent="0.2">
      <c r="B64" s="72">
        <f t="shared" si="45"/>
        <v>1</v>
      </c>
      <c r="C64" s="72">
        <f t="shared" si="41"/>
        <v>4</v>
      </c>
      <c r="D64" s="72" t="str">
        <f t="shared" si="46"/>
        <v>ID Power</v>
      </c>
      <c r="F64" s="73">
        <v>2008</v>
      </c>
      <c r="G64" s="373">
        <v>1695.38</v>
      </c>
      <c r="H64" s="373"/>
      <c r="I64" s="373"/>
      <c r="J64" s="75">
        <f t="shared" si="42"/>
        <v>0.46053817705285666</v>
      </c>
      <c r="K64" s="74"/>
      <c r="L64" s="74"/>
      <c r="M64" s="74"/>
      <c r="N64" s="74"/>
      <c r="O64" s="373">
        <v>30234.393840000001</v>
      </c>
      <c r="P64" s="75">
        <f>O64/$O$220</f>
        <v>3.8680322573499716E-2</v>
      </c>
      <c r="Q64" s="75"/>
      <c r="R64" s="373">
        <v>6839696</v>
      </c>
      <c r="S64" s="373"/>
      <c r="T64" s="373">
        <v>6908211</v>
      </c>
      <c r="U64" s="427">
        <f t="shared" si="17"/>
        <v>-68515</v>
      </c>
      <c r="V64" s="112">
        <f t="shared" si="18"/>
        <v>-1.0017258076967163E-2</v>
      </c>
      <c r="W64" s="373">
        <v>518482.50622869655</v>
      </c>
      <c r="X64" s="74">
        <f t="shared" si="43"/>
        <v>488248.11238869658</v>
      </c>
      <c r="Y64" s="75">
        <f t="shared" si="47"/>
        <v>0.94168676189305422</v>
      </c>
      <c r="Z64" s="75">
        <f t="shared" si="48"/>
        <v>5.8313238106945775E-2</v>
      </c>
      <c r="AA64" s="125">
        <f t="shared" si="44"/>
        <v>0</v>
      </c>
      <c r="AB64" s="125">
        <f t="shared" si="49"/>
        <v>5.8313238106945775E-2</v>
      </c>
      <c r="AC64" s="125">
        <f t="shared" si="49"/>
        <v>-5.8313238106945775E-2</v>
      </c>
      <c r="AG64" s="240"/>
      <c r="AH64" s="240"/>
      <c r="AI64" s="240"/>
      <c r="AJ64" s="240"/>
      <c r="AK64" s="240"/>
      <c r="AL64" s="240"/>
      <c r="AM64" s="240"/>
      <c r="AN64" s="240"/>
      <c r="AO64" s="240"/>
      <c r="AP64" s="240"/>
      <c r="AQ64" s="240"/>
      <c r="AR64" s="240"/>
      <c r="AS64" s="240"/>
      <c r="AT64" s="240"/>
      <c r="AU64" s="240"/>
      <c r="AV64" s="240"/>
      <c r="AW64" s="240"/>
      <c r="AX64" s="240"/>
      <c r="AY64" s="240"/>
      <c r="AZ64" s="240"/>
      <c r="BA64" s="240"/>
      <c r="BB64" s="240"/>
      <c r="BC64" s="240"/>
      <c r="BD64" s="240"/>
      <c r="BE64" s="240"/>
      <c r="BF64" s="240"/>
      <c r="BG64" s="240"/>
      <c r="BH64" s="240"/>
      <c r="BI64" s="240"/>
      <c r="BJ64" s="240"/>
      <c r="BK64" s="240"/>
      <c r="BL64" s="240"/>
      <c r="BM64" s="240"/>
      <c r="BN64" s="240"/>
      <c r="BO64" s="240"/>
      <c r="BP64" s="240"/>
      <c r="BQ64" s="240"/>
    </row>
    <row r="65" spans="2:69" x14ac:dyDescent="0.2">
      <c r="B65" s="72">
        <f t="shared" si="45"/>
        <v>1</v>
      </c>
      <c r="C65" s="72">
        <f t="shared" si="41"/>
        <v>4</v>
      </c>
      <c r="D65" s="72" t="str">
        <f t="shared" si="46"/>
        <v>ID Power</v>
      </c>
      <c r="F65" s="73">
        <v>2009</v>
      </c>
      <c r="G65" s="373">
        <v>1695.38</v>
      </c>
      <c r="H65" s="373"/>
      <c r="I65" s="373"/>
      <c r="J65" s="75">
        <f t="shared" si="42"/>
        <v>0.54055593253133638</v>
      </c>
      <c r="K65" s="74"/>
      <c r="L65" s="74"/>
      <c r="M65" s="74"/>
      <c r="N65" s="74"/>
      <c r="O65" s="373">
        <v>29840.7225</v>
      </c>
      <c r="P65" s="75">
        <f>O65/$O$221</f>
        <v>3.8170555430792882E-2</v>
      </c>
      <c r="Q65" s="75"/>
      <c r="R65" s="373">
        <v>8028082</v>
      </c>
      <c r="S65" s="373"/>
      <c r="T65" s="373">
        <v>8096365</v>
      </c>
      <c r="U65" s="427">
        <f t="shared" si="17"/>
        <v>-68283</v>
      </c>
      <c r="V65" s="112">
        <f t="shared" si="18"/>
        <v>-8.505518503672484E-3</v>
      </c>
      <c r="W65" s="373">
        <v>304444.61121872417</v>
      </c>
      <c r="X65" s="74">
        <f t="shared" si="43"/>
        <v>274603.88871872419</v>
      </c>
      <c r="Y65" s="75">
        <f t="shared" si="47"/>
        <v>0.90198308197821475</v>
      </c>
      <c r="Z65" s="75">
        <f t="shared" si="48"/>
        <v>9.8016918021785249E-2</v>
      </c>
      <c r="AA65" s="125">
        <f t="shared" si="44"/>
        <v>0</v>
      </c>
      <c r="AB65" s="125">
        <f t="shared" si="49"/>
        <v>9.8016918021785249E-2</v>
      </c>
      <c r="AC65" s="125">
        <f t="shared" si="49"/>
        <v>-9.8016918021785249E-2</v>
      </c>
      <c r="AG65" s="240"/>
      <c r="AH65" s="240"/>
      <c r="AI65" s="240"/>
      <c r="AJ65" s="240"/>
      <c r="AK65" s="240"/>
      <c r="AL65" s="240"/>
      <c r="AM65" s="240"/>
      <c r="AN65" s="240"/>
      <c r="AO65" s="240"/>
      <c r="AP65" s="240"/>
      <c r="AQ65" s="240"/>
      <c r="AR65" s="240"/>
      <c r="AS65" s="240"/>
      <c r="AT65" s="240"/>
      <c r="AU65" s="240"/>
      <c r="AV65" s="240"/>
      <c r="AW65" s="240"/>
      <c r="AX65" s="240"/>
      <c r="AY65" s="240"/>
      <c r="AZ65" s="240"/>
      <c r="BA65" s="240"/>
      <c r="BB65" s="240"/>
      <c r="BC65" s="240"/>
      <c r="BD65" s="240"/>
      <c r="BE65" s="240"/>
      <c r="BF65" s="240"/>
      <c r="BG65" s="240"/>
      <c r="BH65" s="240"/>
      <c r="BI65" s="240"/>
      <c r="BJ65" s="240"/>
      <c r="BK65" s="240"/>
      <c r="BL65" s="240"/>
      <c r="BM65" s="240"/>
      <c r="BN65" s="240"/>
      <c r="BO65" s="240"/>
      <c r="BP65" s="240"/>
      <c r="BQ65" s="240"/>
    </row>
    <row r="66" spans="2:69" x14ac:dyDescent="0.2">
      <c r="B66" s="72">
        <f t="shared" si="45"/>
        <v>1</v>
      </c>
      <c r="C66" s="72">
        <f t="shared" si="41"/>
        <v>4</v>
      </c>
      <c r="D66" s="72" t="str">
        <f t="shared" si="46"/>
        <v>ID Power</v>
      </c>
      <c r="F66" s="73">
        <v>2010</v>
      </c>
      <c r="G66" s="373">
        <v>1695.38</v>
      </c>
      <c r="H66" s="373"/>
      <c r="I66" s="373"/>
      <c r="J66" s="75">
        <f t="shared" si="42"/>
        <v>0.48997124120986113</v>
      </c>
      <c r="K66" s="74"/>
      <c r="L66" s="74"/>
      <c r="M66" s="74"/>
      <c r="N66" s="74"/>
      <c r="O66" s="373">
        <v>30973.16259</v>
      </c>
      <c r="P66" s="75">
        <f>O66/$O$222</f>
        <v>3.6857210808852535E-2</v>
      </c>
      <c r="Q66" s="75"/>
      <c r="R66" s="373">
        <v>7276822</v>
      </c>
      <c r="S66" s="373"/>
      <c r="T66" s="373">
        <v>7344433</v>
      </c>
      <c r="U66" s="427">
        <f t="shared" si="17"/>
        <v>-67611</v>
      </c>
      <c r="V66" s="112">
        <f t="shared" si="18"/>
        <v>-9.2912812763593783E-3</v>
      </c>
      <c r="W66" s="373">
        <v>292885.50805444067</v>
      </c>
      <c r="X66" s="74">
        <f t="shared" si="43"/>
        <v>261912.34546444067</v>
      </c>
      <c r="Y66" s="75">
        <f t="shared" si="47"/>
        <v>0.89424822417556149</v>
      </c>
      <c r="Z66" s="75">
        <f t="shared" si="48"/>
        <v>0.10575177582443851</v>
      </c>
      <c r="AA66" s="125">
        <f t="shared" si="44"/>
        <v>0</v>
      </c>
      <c r="AB66" s="125">
        <f t="shared" si="49"/>
        <v>0.10575177582443851</v>
      </c>
      <c r="AC66" s="125">
        <f t="shared" si="49"/>
        <v>-0.10575177582443851</v>
      </c>
      <c r="AG66" s="240"/>
      <c r="AH66" s="240"/>
      <c r="AI66" s="240"/>
      <c r="AJ66" s="240"/>
      <c r="AK66" s="240"/>
      <c r="AL66" s="240"/>
      <c r="AM66" s="240"/>
      <c r="AN66" s="240"/>
      <c r="AO66" s="240"/>
      <c r="AP66" s="240"/>
      <c r="AQ66" s="240"/>
      <c r="AR66" s="240"/>
      <c r="AS66" s="240"/>
      <c r="AT66" s="240"/>
      <c r="AU66" s="240"/>
      <c r="AV66" s="240"/>
      <c r="AW66" s="240"/>
      <c r="AX66" s="240"/>
      <c r="AY66" s="240"/>
      <c r="AZ66" s="240"/>
      <c r="BA66" s="240"/>
      <c r="BB66" s="240"/>
      <c r="BC66" s="240"/>
      <c r="BD66" s="240"/>
      <c r="BE66" s="240"/>
      <c r="BF66" s="240"/>
      <c r="BG66" s="240"/>
      <c r="BH66" s="240"/>
      <c r="BI66" s="240"/>
      <c r="BJ66" s="240"/>
      <c r="BK66" s="240"/>
      <c r="BL66" s="240"/>
      <c r="BM66" s="240"/>
      <c r="BN66" s="240"/>
      <c r="BO66" s="240"/>
      <c r="BP66" s="240"/>
      <c r="BQ66" s="240"/>
    </row>
    <row r="67" spans="2:69" x14ac:dyDescent="0.2">
      <c r="B67" s="72">
        <f t="shared" si="45"/>
        <v>1</v>
      </c>
      <c r="C67" s="72">
        <f t="shared" si="41"/>
        <v>4</v>
      </c>
      <c r="D67" s="72" t="str">
        <f t="shared" si="46"/>
        <v>ID Power</v>
      </c>
      <c r="F67" s="73">
        <v>2011</v>
      </c>
      <c r="G67" s="373">
        <v>1695.38</v>
      </c>
      <c r="H67" s="373"/>
      <c r="I67" s="373"/>
      <c r="J67" s="75">
        <f t="shared" si="42"/>
        <v>0.73414098621281332</v>
      </c>
      <c r="K67" s="74"/>
      <c r="L67" s="74"/>
      <c r="M67" s="74"/>
      <c r="N67" s="74"/>
      <c r="O67" s="373">
        <v>31170.94413</v>
      </c>
      <c r="P67" s="75">
        <f>O67/$O$223</f>
        <v>3.830225918620718E-2</v>
      </c>
      <c r="Q67" s="75"/>
      <c r="R67" s="373">
        <v>10903116</v>
      </c>
      <c r="S67" s="373"/>
      <c r="T67" s="373">
        <v>10936822</v>
      </c>
      <c r="U67" s="427">
        <f t="shared" si="17"/>
        <v>-33706</v>
      </c>
      <c r="V67" s="112">
        <f t="shared" si="18"/>
        <v>-3.0914098318315609E-3</v>
      </c>
      <c r="W67" s="373">
        <v>348149.23518379143</v>
      </c>
      <c r="X67" s="74">
        <f t="shared" si="43"/>
        <v>316978.29105379141</v>
      </c>
      <c r="Y67" s="75">
        <f t="shared" si="47"/>
        <v>0.91046671662643586</v>
      </c>
      <c r="Z67" s="75">
        <f t="shared" si="48"/>
        <v>8.9533283373564143E-2</v>
      </c>
      <c r="AA67" s="125">
        <f t="shared" si="44"/>
        <v>0</v>
      </c>
      <c r="AB67" s="125">
        <f t="shared" si="49"/>
        <v>8.9533283373564143E-2</v>
      </c>
      <c r="AC67" s="125">
        <f t="shared" si="49"/>
        <v>-8.9533283373564143E-2</v>
      </c>
      <c r="AG67" s="240"/>
      <c r="AH67" s="240"/>
      <c r="AI67" s="240"/>
      <c r="AJ67" s="240"/>
      <c r="AK67" s="240"/>
      <c r="AL67" s="240"/>
      <c r="AM67" s="240"/>
      <c r="AN67" s="240"/>
      <c r="AO67" s="240"/>
      <c r="AP67" s="240"/>
      <c r="AQ67" s="240"/>
      <c r="AR67" s="240"/>
      <c r="AS67" s="240"/>
      <c r="AT67" s="240"/>
      <c r="AU67" s="240"/>
      <c r="AV67" s="240"/>
      <c r="AW67" s="240"/>
      <c r="AX67" s="240"/>
      <c r="AY67" s="240"/>
      <c r="AZ67" s="240"/>
      <c r="BA67" s="240"/>
      <c r="BB67" s="240"/>
      <c r="BC67" s="240"/>
      <c r="BD67" s="240"/>
      <c r="BE67" s="240"/>
      <c r="BF67" s="240"/>
      <c r="BG67" s="240"/>
      <c r="BH67" s="240"/>
      <c r="BI67" s="240"/>
      <c r="BJ67" s="240"/>
      <c r="BK67" s="240"/>
      <c r="BL67" s="240"/>
      <c r="BM67" s="240"/>
      <c r="BN67" s="240"/>
      <c r="BO67" s="240"/>
      <c r="BP67" s="240"/>
      <c r="BQ67" s="240"/>
    </row>
    <row r="68" spans="2:69" x14ac:dyDescent="0.2">
      <c r="B68" s="72">
        <f t="shared" si="45"/>
        <v>1</v>
      </c>
      <c r="C68" s="72">
        <f t="shared" si="41"/>
        <v>4</v>
      </c>
      <c r="D68" s="72" t="str">
        <f t="shared" si="46"/>
        <v>ID Power</v>
      </c>
      <c r="F68" s="73">
        <v>2012</v>
      </c>
      <c r="G68" s="373">
        <v>1695.38</v>
      </c>
      <c r="H68" s="373"/>
      <c r="I68" s="373"/>
      <c r="J68" s="75">
        <f t="shared" si="42"/>
        <v>0.5307817872595042</v>
      </c>
      <c r="K68" s="74"/>
      <c r="L68" s="74"/>
      <c r="M68" s="74"/>
      <c r="N68" s="74"/>
      <c r="O68" s="373">
        <v>32385.165689999998</v>
      </c>
      <c r="P68" s="75">
        <f>O68/$O$224</f>
        <v>3.9250152611101215E-2</v>
      </c>
      <c r="Q68" s="75"/>
      <c r="R68" s="373">
        <v>7882921</v>
      </c>
      <c r="S68" s="373"/>
      <c r="T68" s="373">
        <v>7956343</v>
      </c>
      <c r="U68" s="427">
        <f t="shared" si="17"/>
        <v>-73422</v>
      </c>
      <c r="V68" s="112">
        <f t="shared" si="18"/>
        <v>-9.3140601053847936E-3</v>
      </c>
      <c r="W68" s="373">
        <v>199877.43332441684</v>
      </c>
      <c r="X68" s="74">
        <f t="shared" si="43"/>
        <v>167492.26763441684</v>
      </c>
      <c r="Y68" s="75">
        <f t="shared" si="47"/>
        <v>0.83797487714665464</v>
      </c>
      <c r="Z68" s="75">
        <f t="shared" si="48"/>
        <v>0.16202512285334536</v>
      </c>
      <c r="AA68" s="125">
        <f t="shared" si="44"/>
        <v>0</v>
      </c>
      <c r="AB68" s="125">
        <f t="shared" si="49"/>
        <v>0.16202512285334536</v>
      </c>
      <c r="AC68" s="125">
        <f t="shared" si="49"/>
        <v>-0.16202512285334536</v>
      </c>
      <c r="AG68" s="240"/>
      <c r="AH68" s="240"/>
      <c r="AI68" s="240"/>
      <c r="AJ68" s="240"/>
      <c r="AK68" s="240"/>
      <c r="AL68" s="240"/>
      <c r="AM68" s="240"/>
      <c r="AN68" s="240"/>
      <c r="AO68" s="240"/>
      <c r="AP68" s="240"/>
      <c r="AQ68" s="240"/>
      <c r="AR68" s="240"/>
      <c r="AS68" s="240"/>
      <c r="AT68" s="240"/>
      <c r="AU68" s="240"/>
      <c r="AV68" s="240"/>
      <c r="AW68" s="240"/>
      <c r="AX68" s="240"/>
      <c r="AY68" s="240"/>
      <c r="AZ68" s="240"/>
      <c r="BA68" s="240"/>
      <c r="BB68" s="240"/>
      <c r="BC68" s="240"/>
      <c r="BD68" s="240"/>
      <c r="BE68" s="240"/>
      <c r="BF68" s="240"/>
      <c r="BG68" s="240"/>
      <c r="BH68" s="240"/>
      <c r="BI68" s="240"/>
      <c r="BJ68" s="240"/>
      <c r="BK68" s="240"/>
      <c r="BL68" s="240"/>
      <c r="BM68" s="240"/>
      <c r="BN68" s="240"/>
      <c r="BO68" s="240"/>
      <c r="BP68" s="240"/>
      <c r="BQ68" s="240"/>
    </row>
    <row r="69" spans="2:69" x14ac:dyDescent="0.2">
      <c r="B69" s="72">
        <f t="shared" si="45"/>
        <v>1</v>
      </c>
      <c r="C69" s="72">
        <f t="shared" si="41"/>
        <v>4</v>
      </c>
      <c r="D69" s="72" t="str">
        <f t="shared" si="46"/>
        <v>ID Power</v>
      </c>
      <c r="F69" s="73">
        <v>2013</v>
      </c>
      <c r="G69" s="373">
        <v>1695.38</v>
      </c>
      <c r="H69" s="373"/>
      <c r="I69" s="373"/>
      <c r="J69" s="75">
        <f t="shared" si="42"/>
        <v>0.37624887479597385</v>
      </c>
      <c r="K69" s="72"/>
      <c r="L69" s="72"/>
      <c r="M69" s="72"/>
      <c r="N69" s="72"/>
      <c r="O69" s="373">
        <v>33355.754999999997</v>
      </c>
      <c r="P69" s="75">
        <f>O69/$O$225</f>
        <v>3.961763047672779E-2</v>
      </c>
      <c r="Q69" s="72"/>
      <c r="R69" s="373">
        <v>5587871</v>
      </c>
      <c r="S69" s="373"/>
      <c r="T69" s="373">
        <v>5656364</v>
      </c>
      <c r="U69" s="427">
        <f t="shared" si="17"/>
        <v>-68493</v>
      </c>
      <c r="V69" s="112">
        <f t="shared" si="18"/>
        <v>-1.2257441161401185E-2</v>
      </c>
      <c r="W69" s="373">
        <v>230877.14055239077</v>
      </c>
      <c r="X69" s="74">
        <f>W69-O69</f>
        <v>197521.38555239077</v>
      </c>
      <c r="Y69" s="75">
        <f>X69/W69</f>
        <v>0.85552595237365692</v>
      </c>
      <c r="Z69" s="75">
        <f>1-Y69</f>
        <v>0.14447404762634308</v>
      </c>
      <c r="AA69" s="125">
        <f>Z69*Q69</f>
        <v>0</v>
      </c>
      <c r="AB69" s="125">
        <f t="shared" ref="AB69:AC71" si="50">Z69-AA69</f>
        <v>0.14447404762634308</v>
      </c>
      <c r="AC69" s="125">
        <f t="shared" si="50"/>
        <v>-0.14447404762634308</v>
      </c>
      <c r="AG69" s="240"/>
      <c r="AH69" s="240"/>
      <c r="AI69" s="240"/>
      <c r="AJ69" s="240"/>
      <c r="AK69" s="240"/>
      <c r="AL69" s="240"/>
      <c r="AM69" s="240"/>
      <c r="AN69" s="240"/>
      <c r="AO69" s="240"/>
      <c r="AP69" s="240"/>
      <c r="AQ69" s="240"/>
      <c r="AR69" s="240"/>
      <c r="AS69" s="240"/>
      <c r="AT69" s="240"/>
      <c r="AU69" s="240"/>
      <c r="AV69" s="240"/>
      <c r="AW69" s="240"/>
      <c r="AX69" s="240"/>
      <c r="AY69" s="240"/>
      <c r="AZ69" s="240"/>
      <c r="BA69" s="240"/>
      <c r="BB69" s="240"/>
      <c r="BC69" s="240"/>
      <c r="BD69" s="240"/>
      <c r="BE69" s="240"/>
      <c r="BF69" s="240"/>
      <c r="BG69" s="240"/>
      <c r="BH69" s="240"/>
      <c r="BI69" s="240"/>
      <c r="BJ69" s="240"/>
      <c r="BK69" s="240"/>
      <c r="BL69" s="240"/>
      <c r="BM69" s="240"/>
      <c r="BN69" s="240"/>
      <c r="BO69" s="240"/>
      <c r="BP69" s="240"/>
      <c r="BQ69" s="240"/>
    </row>
    <row r="70" spans="2:69" x14ac:dyDescent="0.2">
      <c r="B70" s="72">
        <f t="shared" si="45"/>
        <v>1</v>
      </c>
      <c r="C70" s="72">
        <f t="shared" si="41"/>
        <v>4</v>
      </c>
      <c r="D70" s="72" t="str">
        <f t="shared" si="46"/>
        <v>ID Power</v>
      </c>
      <c r="F70" s="73">
        <v>2014</v>
      </c>
      <c r="G70" s="373">
        <v>1695.38</v>
      </c>
      <c r="H70" s="373"/>
      <c r="I70" s="373"/>
      <c r="J70" s="75">
        <f t="shared" si="42"/>
        <v>0.41055934928396054</v>
      </c>
      <c r="K70" s="72"/>
      <c r="L70" s="72"/>
      <c r="M70" s="72"/>
      <c r="N70" s="72"/>
      <c r="O70" s="373">
        <v>32514.545700000002</v>
      </c>
      <c r="P70" s="75">
        <f>O70/$O$226</f>
        <v>3.7574443958209275E-2</v>
      </c>
      <c r="Q70" s="72"/>
      <c r="R70" s="373">
        <v>6097434</v>
      </c>
      <c r="S70" s="373"/>
      <c r="T70" s="373">
        <v>6169847</v>
      </c>
      <c r="U70" s="427">
        <f t="shared" si="17"/>
        <v>-72413</v>
      </c>
      <c r="V70" s="112">
        <f t="shared" si="18"/>
        <v>-1.1875979305393055E-2</v>
      </c>
      <c r="W70" s="373">
        <v>257485.54271276909</v>
      </c>
      <c r="X70" s="74">
        <f>W70-O70</f>
        <v>224970.9970127691</v>
      </c>
      <c r="Y70" s="75">
        <f>X70/W70</f>
        <v>0.87372282980458171</v>
      </c>
      <c r="Z70" s="75">
        <f>1-Y70</f>
        <v>0.12627717019541829</v>
      </c>
      <c r="AA70" s="125">
        <f>Z70*Q70</f>
        <v>0</v>
      </c>
      <c r="AB70" s="125">
        <f t="shared" si="50"/>
        <v>0.12627717019541829</v>
      </c>
      <c r="AC70" s="125">
        <f t="shared" si="50"/>
        <v>-0.12627717019541829</v>
      </c>
      <c r="AG70" s="240"/>
      <c r="AH70" s="240"/>
      <c r="AI70" s="240"/>
      <c r="AJ70" s="240"/>
      <c r="AK70" s="240"/>
      <c r="AL70" s="240"/>
      <c r="AM70" s="240"/>
      <c r="AN70" s="240"/>
      <c r="AO70" s="240"/>
      <c r="AP70" s="240"/>
      <c r="AQ70" s="240"/>
      <c r="AR70" s="240"/>
      <c r="AS70" s="240"/>
      <c r="AT70" s="240"/>
      <c r="AU70" s="240"/>
      <c r="AV70" s="240"/>
      <c r="AW70" s="240"/>
      <c r="AX70" s="240"/>
      <c r="AY70" s="240"/>
      <c r="AZ70" s="240"/>
      <c r="BA70" s="240"/>
      <c r="BB70" s="240"/>
      <c r="BC70" s="240"/>
      <c r="BD70" s="240"/>
      <c r="BE70" s="240"/>
      <c r="BF70" s="240"/>
      <c r="BG70" s="240"/>
      <c r="BH70" s="240"/>
      <c r="BI70" s="240"/>
      <c r="BJ70" s="240"/>
      <c r="BK70" s="240"/>
      <c r="BL70" s="240"/>
      <c r="BM70" s="240"/>
      <c r="BN70" s="240"/>
      <c r="BO70" s="240"/>
      <c r="BP70" s="240"/>
      <c r="BQ70" s="240"/>
    </row>
    <row r="71" spans="2:69" x14ac:dyDescent="0.2">
      <c r="B71" s="69">
        <f>'OPG hydro peers'!B9</f>
        <v>1</v>
      </c>
      <c r="C71" s="69">
        <f t="shared" si="41"/>
        <v>5</v>
      </c>
      <c r="D71" s="69" t="str">
        <f>'OPG hydro peers'!D9</f>
        <v>AB Power</v>
      </c>
      <c r="F71" s="70">
        <v>2002</v>
      </c>
      <c r="G71" s="372">
        <v>1582.8</v>
      </c>
      <c r="H71" s="372"/>
      <c r="I71" s="372"/>
      <c r="J71" s="76">
        <f t="shared" ref="J71:J83" si="51">R71/(G71*8760)</f>
        <v>0.29489457443776301</v>
      </c>
      <c r="K71" s="71"/>
      <c r="L71" s="71"/>
      <c r="M71" s="71"/>
      <c r="N71" s="71"/>
      <c r="O71" s="372">
        <v>20800.446360000002</v>
      </c>
      <c r="P71" s="76">
        <f>O71/$O$214</f>
        <v>4.0202219282859018E-2</v>
      </c>
      <c r="Q71" s="76"/>
      <c r="R71" s="372">
        <v>4088810</v>
      </c>
      <c r="S71" s="372"/>
      <c r="T71" s="372">
        <v>4088810</v>
      </c>
      <c r="U71" s="427">
        <f t="shared" si="17"/>
        <v>0</v>
      </c>
      <c r="V71" s="112">
        <f t="shared" si="18"/>
        <v>0</v>
      </c>
      <c r="W71" s="372">
        <v>117928.58339124071</v>
      </c>
      <c r="X71" s="71">
        <f t="shared" ref="X71:X81" si="52">W71-O71</f>
        <v>97128.137031240709</v>
      </c>
      <c r="Y71" s="76">
        <f>X71/W71</f>
        <v>0.82361828013322014</v>
      </c>
      <c r="Z71" s="76">
        <f>1-Y71</f>
        <v>0.17638171986677986</v>
      </c>
      <c r="AA71" s="126">
        <f t="shared" ref="AA71:AA81" si="53">Z71*Q71</f>
        <v>0</v>
      </c>
      <c r="AB71" s="126">
        <f t="shared" si="50"/>
        <v>0.17638171986677986</v>
      </c>
      <c r="AC71" s="126">
        <f t="shared" si="50"/>
        <v>-0.17638171986677986</v>
      </c>
      <c r="AG71" s="240"/>
      <c r="AH71" s="240"/>
      <c r="AI71" s="240"/>
      <c r="AJ71" s="240"/>
      <c r="AK71" s="240"/>
      <c r="AL71" s="240"/>
      <c r="AM71" s="240"/>
      <c r="AN71" s="240"/>
      <c r="AO71" s="240"/>
      <c r="AP71" s="240"/>
      <c r="AQ71" s="240"/>
      <c r="AR71" s="240"/>
      <c r="AS71" s="240"/>
      <c r="AT71" s="240"/>
      <c r="AU71" s="240"/>
      <c r="AV71" s="240"/>
      <c r="AW71" s="240"/>
      <c r="AX71" s="240"/>
      <c r="AY71" s="240"/>
      <c r="AZ71" s="240"/>
      <c r="BA71" s="240"/>
      <c r="BB71" s="240"/>
      <c r="BC71" s="240"/>
      <c r="BD71" s="240"/>
      <c r="BE71" s="240"/>
      <c r="BF71" s="240"/>
      <c r="BG71" s="240"/>
      <c r="BH71" s="240"/>
      <c r="BI71" s="240"/>
      <c r="BJ71" s="240"/>
      <c r="BK71" s="240"/>
      <c r="BL71" s="240"/>
      <c r="BM71" s="240"/>
      <c r="BN71" s="240"/>
      <c r="BO71" s="240"/>
      <c r="BP71" s="240"/>
      <c r="BQ71" s="240"/>
    </row>
    <row r="72" spans="2:69" x14ac:dyDescent="0.2">
      <c r="B72" s="69">
        <f t="shared" ref="B72:B83" si="54">B71</f>
        <v>1</v>
      </c>
      <c r="C72" s="69">
        <f t="shared" si="41"/>
        <v>5</v>
      </c>
      <c r="D72" s="69" t="str">
        <f t="shared" ref="D72:D83" si="55">D71</f>
        <v>AB Power</v>
      </c>
      <c r="F72" s="70">
        <v>2003</v>
      </c>
      <c r="G72" s="372">
        <v>1582.8</v>
      </c>
      <c r="H72" s="372"/>
      <c r="I72" s="372"/>
      <c r="J72" s="76">
        <f t="shared" si="51"/>
        <v>0.4155499242426865</v>
      </c>
      <c r="K72" s="71"/>
      <c r="L72" s="71"/>
      <c r="M72" s="71"/>
      <c r="N72" s="71"/>
      <c r="O72" s="372">
        <v>22378.131689999998</v>
      </c>
      <c r="P72" s="76">
        <f>O72/$O$215</f>
        <v>3.990091278026927E-2</v>
      </c>
      <c r="Q72" s="76"/>
      <c r="R72" s="372">
        <v>5761736</v>
      </c>
      <c r="S72" s="372"/>
      <c r="T72" s="372">
        <v>5761736</v>
      </c>
      <c r="U72" s="427">
        <f t="shared" si="17"/>
        <v>0</v>
      </c>
      <c r="V72" s="112">
        <f t="shared" si="18"/>
        <v>0</v>
      </c>
      <c r="W72" s="372">
        <v>219629.73858335527</v>
      </c>
      <c r="X72" s="71">
        <f t="shared" si="52"/>
        <v>197251.60689335526</v>
      </c>
      <c r="Y72" s="76">
        <f t="shared" ref="Y72:Y81" si="56">X72/W72</f>
        <v>0.89810973762322754</v>
      </c>
      <c r="Z72" s="76">
        <f t="shared" ref="Z72:Z81" si="57">1-Y72</f>
        <v>0.10189026237677246</v>
      </c>
      <c r="AA72" s="126">
        <f t="shared" si="53"/>
        <v>0</v>
      </c>
      <c r="AB72" s="126">
        <f t="shared" ref="AB72:AC81" si="58">Z72-AA72</f>
        <v>0.10189026237677246</v>
      </c>
      <c r="AC72" s="126">
        <f t="shared" si="58"/>
        <v>-0.10189026237677246</v>
      </c>
      <c r="AG72" s="240"/>
      <c r="AH72" s="240"/>
      <c r="AI72" s="240"/>
      <c r="AJ72" s="240"/>
      <c r="AK72" s="240"/>
      <c r="AL72" s="240"/>
      <c r="AM72" s="240"/>
      <c r="AN72" s="240"/>
      <c r="AO72" s="240"/>
      <c r="AP72" s="240"/>
      <c r="AQ72" s="240"/>
      <c r="AR72" s="240"/>
      <c r="AS72" s="240"/>
      <c r="AT72" s="240"/>
      <c r="AU72" s="240"/>
      <c r="AV72" s="240"/>
      <c r="AW72" s="240"/>
      <c r="AX72" s="240"/>
      <c r="AY72" s="240"/>
      <c r="AZ72" s="240"/>
      <c r="BA72" s="240"/>
      <c r="BB72" s="240"/>
      <c r="BC72" s="240"/>
      <c r="BD72" s="240"/>
      <c r="BE72" s="240"/>
      <c r="BF72" s="240"/>
      <c r="BG72" s="240"/>
      <c r="BH72" s="240"/>
      <c r="BI72" s="240"/>
      <c r="BJ72" s="240"/>
      <c r="BK72" s="240"/>
      <c r="BL72" s="240"/>
      <c r="BM72" s="240"/>
      <c r="BN72" s="240"/>
      <c r="BO72" s="240"/>
      <c r="BP72" s="240"/>
      <c r="BQ72" s="240"/>
    </row>
    <row r="73" spans="2:69" x14ac:dyDescent="0.2">
      <c r="B73" s="69">
        <f t="shared" si="54"/>
        <v>1</v>
      </c>
      <c r="C73" s="69">
        <f t="shared" si="41"/>
        <v>5</v>
      </c>
      <c r="D73" s="69" t="str">
        <f t="shared" si="55"/>
        <v>AB Power</v>
      </c>
      <c r="F73" s="70">
        <v>2004</v>
      </c>
      <c r="G73" s="372">
        <v>1582.8</v>
      </c>
      <c r="H73" s="372"/>
      <c r="I73" s="372"/>
      <c r="J73" s="76">
        <f t="shared" si="51"/>
        <v>0.31760164635124388</v>
      </c>
      <c r="K73" s="71"/>
      <c r="L73" s="71"/>
      <c r="M73" s="71"/>
      <c r="N73" s="71"/>
      <c r="O73" s="372">
        <v>23266.614809999999</v>
      </c>
      <c r="P73" s="76">
        <f>O73/$O$216</f>
        <v>3.8733631019043945E-2</v>
      </c>
      <c r="Q73" s="76"/>
      <c r="R73" s="372">
        <v>4403651</v>
      </c>
      <c r="S73" s="372"/>
      <c r="T73" s="372">
        <v>4468665</v>
      </c>
      <c r="U73" s="427">
        <f t="shared" si="17"/>
        <v>-65014</v>
      </c>
      <c r="V73" s="112">
        <f t="shared" si="18"/>
        <v>-1.4763658609640046E-2</v>
      </c>
      <c r="W73" s="372">
        <v>201992.15543234564</v>
      </c>
      <c r="X73" s="71">
        <f t="shared" si="52"/>
        <v>178725.54062234564</v>
      </c>
      <c r="Y73" s="76">
        <f t="shared" si="56"/>
        <v>0.88481426538471286</v>
      </c>
      <c r="Z73" s="76">
        <f t="shared" si="57"/>
        <v>0.11518573461528714</v>
      </c>
      <c r="AA73" s="126">
        <f t="shared" si="53"/>
        <v>0</v>
      </c>
      <c r="AB73" s="126">
        <f t="shared" si="58"/>
        <v>0.11518573461528714</v>
      </c>
      <c r="AC73" s="126">
        <f t="shared" si="58"/>
        <v>-0.11518573461528714</v>
      </c>
      <c r="AG73" s="240"/>
      <c r="AH73" s="240"/>
      <c r="AI73" s="240"/>
      <c r="AJ73" s="240"/>
      <c r="AK73" s="240"/>
      <c r="AL73" s="240"/>
      <c r="AM73" s="240"/>
      <c r="AN73" s="240"/>
      <c r="AO73" s="240"/>
      <c r="AP73" s="240"/>
      <c r="AQ73" s="240"/>
      <c r="AR73" s="240"/>
      <c r="AS73" s="240"/>
      <c r="AT73" s="240"/>
      <c r="AU73" s="240"/>
      <c r="AV73" s="240"/>
      <c r="AW73" s="240"/>
      <c r="AX73" s="240"/>
      <c r="AY73" s="240"/>
      <c r="AZ73" s="240"/>
      <c r="BA73" s="240"/>
      <c r="BB73" s="240"/>
      <c r="BC73" s="240"/>
      <c r="BD73" s="240"/>
      <c r="BE73" s="240"/>
      <c r="BF73" s="240"/>
      <c r="BG73" s="240"/>
      <c r="BH73" s="240"/>
      <c r="BI73" s="240"/>
      <c r="BJ73" s="240"/>
      <c r="BK73" s="240"/>
      <c r="BL73" s="240"/>
      <c r="BM73" s="240"/>
      <c r="BN73" s="240"/>
      <c r="BO73" s="240"/>
      <c r="BP73" s="240"/>
      <c r="BQ73" s="240"/>
    </row>
    <row r="74" spans="2:69" x14ac:dyDescent="0.2">
      <c r="B74" s="69">
        <f t="shared" si="54"/>
        <v>1</v>
      </c>
      <c r="C74" s="69">
        <f t="shared" si="41"/>
        <v>5</v>
      </c>
      <c r="D74" s="69" t="str">
        <f t="shared" si="55"/>
        <v>AB Power</v>
      </c>
      <c r="F74" s="70">
        <v>2005</v>
      </c>
      <c r="G74" s="372">
        <v>1582.8</v>
      </c>
      <c r="H74" s="372"/>
      <c r="I74" s="372"/>
      <c r="J74" s="76">
        <f t="shared" si="51"/>
        <v>0.31999221367139674</v>
      </c>
      <c r="K74" s="71"/>
      <c r="L74" s="71"/>
      <c r="M74" s="71"/>
      <c r="N74" s="71"/>
      <c r="O74" s="372">
        <v>24858.392250000001</v>
      </c>
      <c r="P74" s="76">
        <f>O74/$O$217</f>
        <v>3.9793620085553781E-2</v>
      </c>
      <c r="Q74" s="76"/>
      <c r="R74" s="372">
        <v>4436797</v>
      </c>
      <c r="S74" s="372"/>
      <c r="T74" s="372">
        <v>4436797</v>
      </c>
      <c r="U74" s="427">
        <f t="shared" si="17"/>
        <v>0</v>
      </c>
      <c r="V74" s="112">
        <f t="shared" si="18"/>
        <v>0</v>
      </c>
      <c r="W74" s="372">
        <v>278700.42382010224</v>
      </c>
      <c r="X74" s="71">
        <f t="shared" si="52"/>
        <v>253842.03157010223</v>
      </c>
      <c r="Y74" s="76">
        <f t="shared" si="56"/>
        <v>0.91080604790882636</v>
      </c>
      <c r="Z74" s="76">
        <f t="shared" si="57"/>
        <v>8.9193952091173645E-2</v>
      </c>
      <c r="AA74" s="126">
        <f t="shared" si="53"/>
        <v>0</v>
      </c>
      <c r="AB74" s="126">
        <f t="shared" si="58"/>
        <v>8.9193952091173645E-2</v>
      </c>
      <c r="AC74" s="126">
        <f t="shared" si="58"/>
        <v>-8.9193952091173645E-2</v>
      </c>
      <c r="AG74" s="240"/>
      <c r="AH74" s="240"/>
      <c r="AI74" s="240"/>
      <c r="AJ74" s="240"/>
      <c r="AK74" s="240"/>
      <c r="AL74" s="240"/>
      <c r="AM74" s="240"/>
      <c r="AN74" s="240"/>
      <c r="AO74" s="240"/>
      <c r="AP74" s="240"/>
      <c r="AQ74" s="240"/>
      <c r="AR74" s="240"/>
      <c r="AS74" s="240"/>
      <c r="AT74" s="240"/>
      <c r="AU74" s="240"/>
      <c r="AV74" s="240"/>
      <c r="AW74" s="240"/>
      <c r="AX74" s="240"/>
      <c r="AY74" s="240"/>
      <c r="AZ74" s="240"/>
      <c r="BA74" s="240"/>
      <c r="BB74" s="240"/>
      <c r="BC74" s="240"/>
      <c r="BD74" s="240"/>
      <c r="BE74" s="240"/>
      <c r="BF74" s="240"/>
      <c r="BG74" s="240"/>
      <c r="BH74" s="240"/>
      <c r="BI74" s="240"/>
      <c r="BJ74" s="240"/>
      <c r="BK74" s="240"/>
      <c r="BL74" s="240"/>
      <c r="BM74" s="240"/>
      <c r="BN74" s="240"/>
      <c r="BO74" s="240"/>
      <c r="BP74" s="240"/>
      <c r="BQ74" s="240"/>
    </row>
    <row r="75" spans="2:69" x14ac:dyDescent="0.2">
      <c r="B75" s="69">
        <f t="shared" si="54"/>
        <v>1</v>
      </c>
      <c r="C75" s="69">
        <f t="shared" si="41"/>
        <v>5</v>
      </c>
      <c r="D75" s="69" t="str">
        <f t="shared" si="55"/>
        <v>AB Power</v>
      </c>
      <c r="F75" s="70">
        <v>2006</v>
      </c>
      <c r="G75" s="372">
        <v>1582.8</v>
      </c>
      <c r="H75" s="372"/>
      <c r="I75" s="372"/>
      <c r="J75" s="76">
        <f t="shared" si="51"/>
        <v>0.22267168868994661</v>
      </c>
      <c r="K75" s="71"/>
      <c r="L75" s="71"/>
      <c r="M75" s="71"/>
      <c r="N75" s="71"/>
      <c r="O75" s="372">
        <v>27947.79924</v>
      </c>
      <c r="P75" s="76">
        <f>O75/$O$218</f>
        <v>4.2062650965959077E-2</v>
      </c>
      <c r="Q75" s="76"/>
      <c r="R75" s="372">
        <v>3087416</v>
      </c>
      <c r="S75" s="372"/>
      <c r="T75" s="372">
        <v>3087416</v>
      </c>
      <c r="U75" s="427">
        <f t="shared" si="17"/>
        <v>0</v>
      </c>
      <c r="V75" s="112">
        <f t="shared" si="18"/>
        <v>0</v>
      </c>
      <c r="W75" s="372">
        <v>155475.15254447065</v>
      </c>
      <c r="X75" s="71">
        <f t="shared" si="52"/>
        <v>127527.35330447066</v>
      </c>
      <c r="Y75" s="76">
        <f t="shared" si="56"/>
        <v>0.82024266397162038</v>
      </c>
      <c r="Z75" s="76">
        <f t="shared" si="57"/>
        <v>0.17975733602837962</v>
      </c>
      <c r="AA75" s="126">
        <f t="shared" si="53"/>
        <v>0</v>
      </c>
      <c r="AB75" s="126">
        <f t="shared" si="58"/>
        <v>0.17975733602837962</v>
      </c>
      <c r="AC75" s="126">
        <f t="shared" si="58"/>
        <v>-0.17975733602837962</v>
      </c>
      <c r="AG75" s="240"/>
      <c r="AH75" s="240"/>
      <c r="AI75" s="240"/>
      <c r="AJ75" s="240"/>
      <c r="AK75" s="240"/>
      <c r="AL75" s="240"/>
      <c r="AM75" s="240"/>
      <c r="AN75" s="240"/>
      <c r="AO75" s="240"/>
      <c r="AP75" s="240"/>
      <c r="AQ75" s="240"/>
      <c r="AR75" s="240"/>
      <c r="AS75" s="240"/>
      <c r="AT75" s="240"/>
      <c r="AU75" s="240"/>
      <c r="AV75" s="240"/>
      <c r="AW75" s="240"/>
      <c r="AX75" s="240"/>
      <c r="AY75" s="240"/>
      <c r="AZ75" s="240"/>
      <c r="BA75" s="240"/>
      <c r="BB75" s="240"/>
      <c r="BC75" s="240"/>
      <c r="BD75" s="240"/>
      <c r="BE75" s="240"/>
      <c r="BF75" s="240"/>
      <c r="BG75" s="240"/>
      <c r="BH75" s="240"/>
      <c r="BI75" s="240"/>
      <c r="BJ75" s="240"/>
      <c r="BK75" s="240"/>
      <c r="BL75" s="240"/>
      <c r="BM75" s="240"/>
      <c r="BN75" s="240"/>
      <c r="BO75" s="240"/>
      <c r="BP75" s="240"/>
      <c r="BQ75" s="240"/>
    </row>
    <row r="76" spans="2:69" x14ac:dyDescent="0.2">
      <c r="B76" s="69">
        <f t="shared" si="54"/>
        <v>1</v>
      </c>
      <c r="C76" s="69">
        <f t="shared" si="41"/>
        <v>5</v>
      </c>
      <c r="D76" s="69" t="str">
        <f t="shared" si="55"/>
        <v>AB Power</v>
      </c>
      <c r="F76" s="70">
        <v>2007</v>
      </c>
      <c r="G76" s="372">
        <v>1582.8</v>
      </c>
      <c r="H76" s="372"/>
      <c r="I76" s="372"/>
      <c r="J76" s="76">
        <f t="shared" si="51"/>
        <v>0.10122501249159054</v>
      </c>
      <c r="K76" s="71"/>
      <c r="L76" s="71"/>
      <c r="M76" s="71"/>
      <c r="N76" s="71"/>
      <c r="O76" s="372">
        <v>32887.316879999998</v>
      </c>
      <c r="P76" s="76">
        <f>O76/$O$219</f>
        <v>4.5596230218238117E-2</v>
      </c>
      <c r="Q76" s="76"/>
      <c r="R76" s="372">
        <v>1403518</v>
      </c>
      <c r="S76" s="372"/>
      <c r="T76" s="372">
        <v>1403518</v>
      </c>
      <c r="U76" s="427">
        <f t="shared" si="17"/>
        <v>0</v>
      </c>
      <c r="V76" s="112">
        <f t="shared" si="18"/>
        <v>0</v>
      </c>
      <c r="W76" s="372">
        <v>78281.678603340639</v>
      </c>
      <c r="X76" s="71">
        <f t="shared" si="52"/>
        <v>45394.36172334064</v>
      </c>
      <c r="Y76" s="76">
        <f t="shared" si="56"/>
        <v>0.57988487898116503</v>
      </c>
      <c r="Z76" s="76">
        <f t="shared" si="57"/>
        <v>0.42011512101883497</v>
      </c>
      <c r="AA76" s="126">
        <f t="shared" si="53"/>
        <v>0</v>
      </c>
      <c r="AB76" s="126">
        <f t="shared" si="58"/>
        <v>0.42011512101883497</v>
      </c>
      <c r="AC76" s="126">
        <f t="shared" si="58"/>
        <v>-0.42011512101883497</v>
      </c>
      <c r="AG76" s="240"/>
      <c r="AH76" s="240"/>
      <c r="AI76" s="240"/>
      <c r="AJ76" s="240"/>
      <c r="AK76" s="240"/>
      <c r="AL76" s="240"/>
      <c r="AM76" s="240"/>
      <c r="AN76" s="240"/>
      <c r="AO76" s="240"/>
      <c r="AP76" s="240"/>
      <c r="AQ76" s="240"/>
      <c r="AR76" s="240"/>
      <c r="AS76" s="240"/>
      <c r="AT76" s="240"/>
      <c r="AU76" s="240"/>
      <c r="AV76" s="240"/>
      <c r="AW76" s="240"/>
      <c r="AX76" s="240"/>
      <c r="AY76" s="240"/>
      <c r="AZ76" s="240"/>
      <c r="BA76" s="240"/>
      <c r="BB76" s="240"/>
      <c r="BC76" s="240"/>
      <c r="BD76" s="240"/>
      <c r="BE76" s="240"/>
      <c r="BF76" s="240"/>
      <c r="BG76" s="240"/>
      <c r="BH76" s="240"/>
      <c r="BI76" s="240"/>
      <c r="BJ76" s="240"/>
      <c r="BK76" s="240"/>
      <c r="BL76" s="240"/>
      <c r="BM76" s="240"/>
      <c r="BN76" s="240"/>
      <c r="BO76" s="240"/>
      <c r="BP76" s="240"/>
      <c r="BQ76" s="240"/>
    </row>
    <row r="77" spans="2:69" x14ac:dyDescent="0.2">
      <c r="B77" s="69">
        <f t="shared" si="54"/>
        <v>1</v>
      </c>
      <c r="C77" s="69">
        <f t="shared" si="41"/>
        <v>5</v>
      </c>
      <c r="D77" s="69" t="str">
        <f t="shared" si="55"/>
        <v>AB Power</v>
      </c>
      <c r="F77" s="70">
        <v>2008</v>
      </c>
      <c r="G77" s="372">
        <v>1582.8</v>
      </c>
      <c r="H77" s="372"/>
      <c r="I77" s="372"/>
      <c r="J77" s="76">
        <f t="shared" si="51"/>
        <v>0.16591378148428945</v>
      </c>
      <c r="K77" s="71"/>
      <c r="L77" s="71"/>
      <c r="M77" s="71"/>
      <c r="N77" s="71"/>
      <c r="O77" s="372">
        <v>32893.56897</v>
      </c>
      <c r="P77" s="76">
        <f>O77/$O$220</f>
        <v>4.2082333950084608E-2</v>
      </c>
      <c r="Q77" s="76"/>
      <c r="R77" s="372">
        <v>2300449</v>
      </c>
      <c r="S77" s="372"/>
      <c r="T77" s="372">
        <v>2300449</v>
      </c>
      <c r="U77" s="427">
        <f t="shared" si="17"/>
        <v>0</v>
      </c>
      <c r="V77" s="112">
        <f t="shared" si="18"/>
        <v>0</v>
      </c>
      <c r="W77" s="372">
        <v>161078.02352333433</v>
      </c>
      <c r="X77" s="71">
        <f t="shared" si="52"/>
        <v>128184.45455333433</v>
      </c>
      <c r="Y77" s="76">
        <f t="shared" si="56"/>
        <v>0.7957910815485334</v>
      </c>
      <c r="Z77" s="76">
        <f t="shared" si="57"/>
        <v>0.2042089184514666</v>
      </c>
      <c r="AA77" s="126">
        <f t="shared" si="53"/>
        <v>0</v>
      </c>
      <c r="AB77" s="126">
        <f t="shared" si="58"/>
        <v>0.2042089184514666</v>
      </c>
      <c r="AC77" s="126">
        <f t="shared" si="58"/>
        <v>-0.2042089184514666</v>
      </c>
      <c r="AG77" s="240"/>
      <c r="AH77" s="240"/>
      <c r="AI77" s="240"/>
      <c r="AJ77" s="240"/>
      <c r="AK77" s="240"/>
      <c r="AL77" s="240"/>
      <c r="AM77" s="240"/>
      <c r="AN77" s="240"/>
      <c r="AO77" s="240"/>
      <c r="AP77" s="240"/>
      <c r="AQ77" s="240"/>
      <c r="AR77" s="240"/>
      <c r="AS77" s="240"/>
      <c r="AT77" s="240"/>
      <c r="AU77" s="240"/>
      <c r="AV77" s="240"/>
      <c r="AW77" s="240"/>
      <c r="AX77" s="240"/>
      <c r="AY77" s="240"/>
      <c r="AZ77" s="240"/>
      <c r="BA77" s="240"/>
      <c r="BB77" s="240"/>
      <c r="BC77" s="240"/>
      <c r="BD77" s="240"/>
      <c r="BE77" s="240"/>
      <c r="BF77" s="240"/>
      <c r="BG77" s="240"/>
      <c r="BH77" s="240"/>
      <c r="BI77" s="240"/>
      <c r="BJ77" s="240"/>
      <c r="BK77" s="240"/>
      <c r="BL77" s="240"/>
      <c r="BM77" s="240"/>
      <c r="BN77" s="240"/>
      <c r="BO77" s="240"/>
      <c r="BP77" s="240"/>
      <c r="BQ77" s="240"/>
    </row>
    <row r="78" spans="2:69" x14ac:dyDescent="0.2">
      <c r="B78" s="69">
        <f t="shared" si="54"/>
        <v>1</v>
      </c>
      <c r="C78" s="69">
        <f t="shared" si="41"/>
        <v>5</v>
      </c>
      <c r="D78" s="69" t="str">
        <f t="shared" si="55"/>
        <v>AB Power</v>
      </c>
      <c r="F78" s="70">
        <v>2009</v>
      </c>
      <c r="G78" s="372">
        <v>1582.8</v>
      </c>
      <c r="H78" s="372"/>
      <c r="I78" s="372"/>
      <c r="J78" s="76">
        <f t="shared" si="51"/>
        <v>0.42595140915526847</v>
      </c>
      <c r="K78" s="71"/>
      <c r="L78" s="71"/>
      <c r="M78" s="71"/>
      <c r="N78" s="71"/>
      <c r="O78" s="372">
        <v>28456.252950000002</v>
      </c>
      <c r="P78" s="76">
        <f>O78/$O$221</f>
        <v>3.639962070558575E-2</v>
      </c>
      <c r="Q78" s="76"/>
      <c r="R78" s="372">
        <v>5905956</v>
      </c>
      <c r="S78" s="372"/>
      <c r="T78" s="372">
        <v>5905956</v>
      </c>
      <c r="U78" s="427">
        <f t="shared" si="17"/>
        <v>0</v>
      </c>
      <c r="V78" s="112">
        <f t="shared" si="18"/>
        <v>0</v>
      </c>
      <c r="W78" s="372">
        <v>230502.46324916117</v>
      </c>
      <c r="X78" s="71">
        <f t="shared" si="52"/>
        <v>202046.21029916118</v>
      </c>
      <c r="Y78" s="76">
        <f t="shared" si="56"/>
        <v>0.87654685963489998</v>
      </c>
      <c r="Z78" s="76">
        <f t="shared" si="57"/>
        <v>0.12345314036510002</v>
      </c>
      <c r="AA78" s="126">
        <f t="shared" si="53"/>
        <v>0</v>
      </c>
      <c r="AB78" s="126">
        <f t="shared" si="58"/>
        <v>0.12345314036510002</v>
      </c>
      <c r="AC78" s="126">
        <f t="shared" si="58"/>
        <v>-0.12345314036510002</v>
      </c>
      <c r="AG78" s="240"/>
      <c r="AH78" s="240"/>
      <c r="AI78" s="240"/>
      <c r="AJ78" s="240"/>
      <c r="AK78" s="240"/>
      <c r="AL78" s="240"/>
      <c r="AM78" s="240"/>
      <c r="AN78" s="240"/>
      <c r="AO78" s="240"/>
      <c r="AP78" s="240"/>
      <c r="AQ78" s="240"/>
      <c r="AR78" s="240"/>
      <c r="AS78" s="240"/>
      <c r="AT78" s="240"/>
      <c r="AU78" s="240"/>
      <c r="AV78" s="240"/>
      <c r="AW78" s="240"/>
      <c r="AX78" s="240"/>
      <c r="AY78" s="240"/>
      <c r="AZ78" s="240"/>
      <c r="BA78" s="240"/>
      <c r="BB78" s="240"/>
      <c r="BC78" s="240"/>
      <c r="BD78" s="240"/>
      <c r="BE78" s="240"/>
      <c r="BF78" s="240"/>
      <c r="BG78" s="240"/>
      <c r="BH78" s="240"/>
      <c r="BI78" s="240"/>
      <c r="BJ78" s="240"/>
      <c r="BK78" s="240"/>
      <c r="BL78" s="240"/>
      <c r="BM78" s="240"/>
      <c r="BN78" s="240"/>
      <c r="BO78" s="240"/>
      <c r="BP78" s="240"/>
      <c r="BQ78" s="240"/>
    </row>
    <row r="79" spans="2:69" x14ac:dyDescent="0.2">
      <c r="B79" s="69">
        <f t="shared" si="54"/>
        <v>1</v>
      </c>
      <c r="C79" s="69">
        <f t="shared" si="41"/>
        <v>5</v>
      </c>
      <c r="D79" s="69" t="str">
        <f t="shared" si="55"/>
        <v>AB Power</v>
      </c>
      <c r="F79" s="70">
        <v>2010</v>
      </c>
      <c r="G79" s="372">
        <v>1582.8</v>
      </c>
      <c r="H79" s="372"/>
      <c r="I79" s="372"/>
      <c r="J79" s="76">
        <f t="shared" si="51"/>
        <v>0.2673798989825556</v>
      </c>
      <c r="K79" s="71"/>
      <c r="L79" s="71"/>
      <c r="M79" s="71"/>
      <c r="N79" s="71"/>
      <c r="O79" s="372">
        <v>38606.343330000003</v>
      </c>
      <c r="P79" s="76">
        <f>O79/$O$222</f>
        <v>4.5940485752402727E-2</v>
      </c>
      <c r="Q79" s="76"/>
      <c r="R79" s="372">
        <v>3707310</v>
      </c>
      <c r="S79" s="372"/>
      <c r="T79" s="372">
        <v>3707310</v>
      </c>
      <c r="U79" s="427">
        <f t="shared" si="17"/>
        <v>0</v>
      </c>
      <c r="V79" s="112">
        <f t="shared" si="18"/>
        <v>0</v>
      </c>
      <c r="W79" s="372">
        <v>172147.16955677405</v>
      </c>
      <c r="X79" s="71">
        <f t="shared" si="52"/>
        <v>133540.82622677405</v>
      </c>
      <c r="Y79" s="76">
        <f t="shared" si="56"/>
        <v>0.77573640374454345</v>
      </c>
      <c r="Z79" s="76">
        <f t="shared" si="57"/>
        <v>0.22426359625545655</v>
      </c>
      <c r="AA79" s="126">
        <f t="shared" si="53"/>
        <v>0</v>
      </c>
      <c r="AB79" s="126">
        <f t="shared" si="58"/>
        <v>0.22426359625545655</v>
      </c>
      <c r="AC79" s="126">
        <f t="shared" si="58"/>
        <v>-0.22426359625545655</v>
      </c>
      <c r="AG79" s="240"/>
      <c r="AH79" s="240"/>
      <c r="AI79" s="240"/>
      <c r="AJ79" s="240"/>
      <c r="AK79" s="240"/>
      <c r="AL79" s="240"/>
      <c r="AM79" s="240"/>
      <c r="AN79" s="240"/>
      <c r="AO79" s="240"/>
      <c r="AP79" s="240"/>
      <c r="AQ79" s="240"/>
      <c r="AR79" s="240"/>
      <c r="AS79" s="240"/>
      <c r="AT79" s="240"/>
      <c r="AU79" s="240"/>
      <c r="AV79" s="240"/>
      <c r="AW79" s="240"/>
      <c r="AX79" s="240"/>
      <c r="AY79" s="240"/>
      <c r="AZ79" s="240"/>
      <c r="BA79" s="240"/>
      <c r="BB79" s="240"/>
      <c r="BC79" s="240"/>
      <c r="BD79" s="240"/>
      <c r="BE79" s="240"/>
      <c r="BF79" s="240"/>
      <c r="BG79" s="240"/>
      <c r="BH79" s="240"/>
      <c r="BI79" s="240"/>
      <c r="BJ79" s="240"/>
      <c r="BK79" s="240"/>
      <c r="BL79" s="240"/>
      <c r="BM79" s="240"/>
      <c r="BN79" s="240"/>
      <c r="BO79" s="240"/>
      <c r="BP79" s="240"/>
      <c r="BQ79" s="240"/>
    </row>
    <row r="80" spans="2:69" x14ac:dyDescent="0.2">
      <c r="B80" s="69">
        <f t="shared" si="54"/>
        <v>1</v>
      </c>
      <c r="C80" s="69">
        <f t="shared" si="41"/>
        <v>5</v>
      </c>
      <c r="D80" s="69" t="str">
        <f t="shared" si="55"/>
        <v>AB Power</v>
      </c>
      <c r="F80" s="70">
        <v>2011</v>
      </c>
      <c r="G80" s="372">
        <v>1582.8</v>
      </c>
      <c r="H80" s="372"/>
      <c r="I80" s="372"/>
      <c r="J80" s="76">
        <f t="shared" si="51"/>
        <v>0.23108447200095086</v>
      </c>
      <c r="K80" s="71"/>
      <c r="L80" s="71"/>
      <c r="M80" s="71"/>
      <c r="N80" s="71"/>
      <c r="O80" s="372">
        <v>35773.668090000006</v>
      </c>
      <c r="P80" s="76">
        <f>O80/$O$223</f>
        <v>4.3957998240604763E-2</v>
      </c>
      <c r="Q80" s="76"/>
      <c r="R80" s="372">
        <v>3204062</v>
      </c>
      <c r="S80" s="372"/>
      <c r="T80" s="372">
        <v>3204062</v>
      </c>
      <c r="U80" s="427">
        <f t="shared" si="17"/>
        <v>0</v>
      </c>
      <c r="V80" s="112">
        <f t="shared" si="18"/>
        <v>0</v>
      </c>
      <c r="W80" s="372">
        <v>124119.07833807915</v>
      </c>
      <c r="X80" s="71">
        <f t="shared" si="52"/>
        <v>88345.410248079148</v>
      </c>
      <c r="Y80" s="76">
        <f t="shared" si="56"/>
        <v>0.71177945752579108</v>
      </c>
      <c r="Z80" s="76">
        <f t="shared" si="57"/>
        <v>0.28822054247420892</v>
      </c>
      <c r="AA80" s="126">
        <f t="shared" si="53"/>
        <v>0</v>
      </c>
      <c r="AB80" s="126">
        <f t="shared" si="58"/>
        <v>0.28822054247420892</v>
      </c>
      <c r="AC80" s="126">
        <f t="shared" si="58"/>
        <v>-0.28822054247420892</v>
      </c>
      <c r="AG80" s="240"/>
      <c r="AH80" s="240"/>
      <c r="AI80" s="240"/>
      <c r="AJ80" s="240"/>
      <c r="AK80" s="240"/>
      <c r="AL80" s="240"/>
      <c r="AM80" s="240"/>
      <c r="AN80" s="240"/>
      <c r="AO80" s="240"/>
      <c r="AP80" s="240"/>
      <c r="AQ80" s="240"/>
      <c r="AR80" s="240"/>
      <c r="AS80" s="240"/>
      <c r="AT80" s="240"/>
      <c r="AU80" s="240"/>
      <c r="AV80" s="240"/>
      <c r="AW80" s="240"/>
      <c r="AX80" s="240"/>
      <c r="AY80" s="240"/>
      <c r="AZ80" s="240"/>
      <c r="BA80" s="240"/>
      <c r="BB80" s="240"/>
      <c r="BC80" s="240"/>
      <c r="BD80" s="240"/>
      <c r="BE80" s="240"/>
      <c r="BF80" s="240"/>
      <c r="BG80" s="240"/>
      <c r="BH80" s="240"/>
      <c r="BI80" s="240"/>
      <c r="BJ80" s="240"/>
      <c r="BK80" s="240"/>
      <c r="BL80" s="240"/>
      <c r="BM80" s="240"/>
      <c r="BN80" s="240"/>
      <c r="BO80" s="240"/>
      <c r="BP80" s="240"/>
      <c r="BQ80" s="240"/>
    </row>
    <row r="81" spans="2:69" x14ac:dyDescent="0.2">
      <c r="B81" s="69">
        <f t="shared" si="54"/>
        <v>1</v>
      </c>
      <c r="C81" s="69">
        <f t="shared" si="41"/>
        <v>5</v>
      </c>
      <c r="D81" s="69" t="str">
        <f t="shared" si="55"/>
        <v>AB Power</v>
      </c>
      <c r="F81" s="70">
        <v>2012</v>
      </c>
      <c r="G81" s="372">
        <v>1582.8</v>
      </c>
      <c r="H81" s="372"/>
      <c r="I81" s="372"/>
      <c r="J81" s="76">
        <f t="shared" si="51"/>
        <v>0.19235094907239123</v>
      </c>
      <c r="K81" s="71"/>
      <c r="L81" s="71"/>
      <c r="M81" s="71"/>
      <c r="N81" s="71"/>
      <c r="O81" s="372">
        <v>37408.536119999997</v>
      </c>
      <c r="P81" s="76">
        <f>O81/$O$224</f>
        <v>4.5338373924740362E-2</v>
      </c>
      <c r="Q81" s="76"/>
      <c r="R81" s="372">
        <v>2667009</v>
      </c>
      <c r="S81" s="372"/>
      <c r="T81" s="372">
        <v>2667009</v>
      </c>
      <c r="U81" s="427">
        <f t="shared" si="17"/>
        <v>0</v>
      </c>
      <c r="V81" s="112">
        <f t="shared" si="18"/>
        <v>0</v>
      </c>
      <c r="W81" s="372">
        <v>85756.188306960656</v>
      </c>
      <c r="X81" s="71">
        <f t="shared" si="52"/>
        <v>48347.652186960659</v>
      </c>
      <c r="Y81" s="76">
        <f t="shared" si="56"/>
        <v>0.56378033050982024</v>
      </c>
      <c r="Z81" s="76">
        <f t="shared" si="57"/>
        <v>0.43621966949017976</v>
      </c>
      <c r="AA81" s="126">
        <f t="shared" si="53"/>
        <v>0</v>
      </c>
      <c r="AB81" s="126">
        <f t="shared" si="58"/>
        <v>0.43621966949017976</v>
      </c>
      <c r="AC81" s="126">
        <f t="shared" si="58"/>
        <v>-0.43621966949017976</v>
      </c>
      <c r="AG81" s="240"/>
      <c r="AH81" s="240"/>
      <c r="AI81" s="240"/>
      <c r="AJ81" s="240"/>
      <c r="AK81" s="240"/>
      <c r="AL81" s="240"/>
      <c r="AM81" s="240"/>
      <c r="AN81" s="240"/>
      <c r="AO81" s="240"/>
      <c r="AP81" s="240"/>
      <c r="AQ81" s="240"/>
      <c r="AR81" s="240"/>
      <c r="AS81" s="240"/>
      <c r="AT81" s="240"/>
      <c r="AU81" s="240"/>
      <c r="AV81" s="240"/>
      <c r="AW81" s="240"/>
      <c r="AX81" s="240"/>
      <c r="AY81" s="240"/>
      <c r="AZ81" s="240"/>
      <c r="BA81" s="240"/>
      <c r="BB81" s="240"/>
      <c r="BC81" s="240"/>
      <c r="BD81" s="240"/>
      <c r="BE81" s="240"/>
      <c r="BF81" s="240"/>
      <c r="BG81" s="240"/>
      <c r="BH81" s="240"/>
      <c r="BI81" s="240"/>
      <c r="BJ81" s="240"/>
      <c r="BK81" s="240"/>
      <c r="BL81" s="240"/>
      <c r="BM81" s="240"/>
      <c r="BN81" s="240"/>
      <c r="BO81" s="240"/>
      <c r="BP81" s="240"/>
      <c r="BQ81" s="240"/>
    </row>
    <row r="82" spans="2:69" x14ac:dyDescent="0.2">
      <c r="B82" s="69">
        <f t="shared" si="54"/>
        <v>1</v>
      </c>
      <c r="C82" s="69">
        <f t="shared" si="41"/>
        <v>5</v>
      </c>
      <c r="D82" s="69" t="str">
        <f t="shared" si="55"/>
        <v>AB Power</v>
      </c>
      <c r="F82" s="70">
        <v>2013</v>
      </c>
      <c r="G82" s="372">
        <v>1668.08</v>
      </c>
      <c r="H82" s="372"/>
      <c r="I82" s="372"/>
      <c r="J82" s="76">
        <f t="shared" si="51"/>
        <v>0.38493542407545256</v>
      </c>
      <c r="K82" s="69"/>
      <c r="L82" s="69"/>
      <c r="M82" s="69"/>
      <c r="N82" s="69"/>
      <c r="O82" s="372">
        <v>36349.305629999995</v>
      </c>
      <c r="P82" s="76">
        <f>O82/$O$225</f>
        <v>4.3173160329753622E-2</v>
      </c>
      <c r="Q82" s="69"/>
      <c r="R82" s="372">
        <v>5624823</v>
      </c>
      <c r="S82" s="372"/>
      <c r="T82" s="372">
        <v>5624823</v>
      </c>
      <c r="U82" s="427">
        <f t="shared" si="17"/>
        <v>0</v>
      </c>
      <c r="V82" s="112">
        <f t="shared" si="18"/>
        <v>0</v>
      </c>
      <c r="W82" s="372">
        <v>212131.39959508958</v>
      </c>
      <c r="X82" s="71">
        <f>W82-O82</f>
        <v>175782.09396508959</v>
      </c>
      <c r="Y82" s="76">
        <f>X82/W82</f>
        <v>0.82864721724656265</v>
      </c>
      <c r="Z82" s="76">
        <f>1-Y82</f>
        <v>0.17135278275343735</v>
      </c>
      <c r="AA82" s="126">
        <f>Z82*Q82</f>
        <v>0</v>
      </c>
      <c r="AB82" s="126">
        <f t="shared" ref="AB82:AC84" si="59">Z82-AA82</f>
        <v>0.17135278275343735</v>
      </c>
      <c r="AC82" s="126">
        <f t="shared" si="59"/>
        <v>-0.17135278275343735</v>
      </c>
      <c r="AG82" s="240"/>
      <c r="AH82" s="240"/>
      <c r="AI82" s="240"/>
      <c r="AJ82" s="240"/>
      <c r="AK82" s="240"/>
      <c r="AL82" s="240"/>
      <c r="AM82" s="240"/>
      <c r="AN82" s="240"/>
      <c r="AO82" s="240"/>
      <c r="AP82" s="240"/>
      <c r="AQ82" s="240"/>
      <c r="AR82" s="240"/>
      <c r="AS82" s="240"/>
      <c r="AT82" s="240"/>
      <c r="AU82" s="240"/>
      <c r="AV82" s="240"/>
      <c r="AW82" s="240"/>
      <c r="AX82" s="240"/>
      <c r="AY82" s="240"/>
      <c r="AZ82" s="240"/>
      <c r="BA82" s="240"/>
      <c r="BB82" s="240"/>
      <c r="BC82" s="240"/>
      <c r="BD82" s="240"/>
      <c r="BE82" s="240"/>
      <c r="BF82" s="240"/>
      <c r="BG82" s="240"/>
      <c r="BH82" s="240"/>
      <c r="BI82" s="240"/>
      <c r="BJ82" s="240"/>
      <c r="BK82" s="240"/>
      <c r="BL82" s="240"/>
      <c r="BM82" s="240"/>
      <c r="BN82" s="240"/>
      <c r="BO82" s="240"/>
      <c r="BP82" s="240"/>
      <c r="BQ82" s="240"/>
    </row>
    <row r="83" spans="2:69" x14ac:dyDescent="0.2">
      <c r="B83" s="69">
        <f t="shared" si="54"/>
        <v>1</v>
      </c>
      <c r="C83" s="69">
        <f t="shared" si="41"/>
        <v>5</v>
      </c>
      <c r="D83" s="69" t="str">
        <f t="shared" si="55"/>
        <v>AB Power</v>
      </c>
      <c r="F83" s="70">
        <v>2014</v>
      </c>
      <c r="G83" s="372">
        <v>1668.08</v>
      </c>
      <c r="H83" s="372"/>
      <c r="I83" s="372"/>
      <c r="J83" s="76">
        <f t="shared" si="51"/>
        <v>0.26641223311125317</v>
      </c>
      <c r="K83" s="69"/>
      <c r="L83" s="69"/>
      <c r="M83" s="69"/>
      <c r="N83" s="69"/>
      <c r="O83" s="372">
        <v>46029.29739</v>
      </c>
      <c r="P83" s="76">
        <f>O83/$O$226</f>
        <v>5.319235492859134E-2</v>
      </c>
      <c r="Q83" s="69"/>
      <c r="R83" s="372">
        <v>3892917</v>
      </c>
      <c r="S83" s="372"/>
      <c r="T83" s="372">
        <v>3892917</v>
      </c>
      <c r="U83" s="427">
        <f t="shared" si="17"/>
        <v>0</v>
      </c>
      <c r="V83" s="112">
        <f t="shared" si="18"/>
        <v>0</v>
      </c>
      <c r="W83" s="372">
        <v>217297.25080730164</v>
      </c>
      <c r="X83" s="71">
        <f>W83-O83</f>
        <v>171267.95341730164</v>
      </c>
      <c r="Y83" s="76">
        <f>X83/W83</f>
        <v>0.78817358609465982</v>
      </c>
      <c r="Z83" s="76">
        <f>1-Y83</f>
        <v>0.21182641390534018</v>
      </c>
      <c r="AA83" s="126">
        <f>Z83*Q83</f>
        <v>0</v>
      </c>
      <c r="AB83" s="126">
        <f t="shared" si="59"/>
        <v>0.21182641390534018</v>
      </c>
      <c r="AC83" s="126">
        <f t="shared" si="59"/>
        <v>-0.21182641390534018</v>
      </c>
      <c r="AG83" s="240"/>
      <c r="AH83" s="240"/>
      <c r="AI83" s="240"/>
      <c r="AJ83" s="240"/>
      <c r="AK83" s="240"/>
      <c r="AL83" s="240"/>
      <c r="AM83" s="240"/>
      <c r="AN83" s="240"/>
      <c r="AO83" s="240"/>
      <c r="AP83" s="240"/>
      <c r="AQ83" s="240"/>
      <c r="AR83" s="240"/>
      <c r="AS83" s="240"/>
      <c r="AT83" s="240"/>
      <c r="AU83" s="240"/>
      <c r="AV83" s="240"/>
      <c r="AW83" s="240"/>
      <c r="AX83" s="240"/>
      <c r="AY83" s="240"/>
      <c r="AZ83" s="240"/>
      <c r="BA83" s="240"/>
      <c r="BB83" s="240"/>
      <c r="BC83" s="240"/>
      <c r="BD83" s="240"/>
      <c r="BE83" s="240"/>
      <c r="BF83" s="240"/>
      <c r="BG83" s="240"/>
      <c r="BH83" s="240"/>
      <c r="BI83" s="240"/>
      <c r="BJ83" s="240"/>
      <c r="BK83" s="240"/>
      <c r="BL83" s="240"/>
      <c r="BM83" s="240"/>
      <c r="BN83" s="240"/>
      <c r="BO83" s="240"/>
      <c r="BP83" s="240"/>
      <c r="BQ83" s="240"/>
    </row>
    <row r="84" spans="2:69" x14ac:dyDescent="0.2">
      <c r="B84" s="72">
        <f>'OPG hydro peers'!B10</f>
        <v>1</v>
      </c>
      <c r="C84" s="72">
        <f t="shared" si="41"/>
        <v>6</v>
      </c>
      <c r="D84" s="72" t="str">
        <f>'OPG hydro peers'!D10</f>
        <v>SoCal Edison</v>
      </c>
      <c r="F84" s="73">
        <v>2002</v>
      </c>
      <c r="G84" s="374">
        <v>1092.8</v>
      </c>
      <c r="H84" s="374"/>
      <c r="I84" s="374"/>
      <c r="J84" s="75">
        <f t="shared" ref="J84:J96" si="60">R84/(G84*8760)</f>
        <v>0.34618558773240538</v>
      </c>
      <c r="K84" s="127"/>
      <c r="L84" s="127"/>
      <c r="M84" s="127"/>
      <c r="N84" s="127"/>
      <c r="O84" s="373">
        <v>23805.640169999999</v>
      </c>
      <c r="P84" s="75">
        <f>O84/$O$214</f>
        <v>4.6010530241485506E-2</v>
      </c>
      <c r="Q84" s="75"/>
      <c r="R84" s="374">
        <v>3314009.7059999998</v>
      </c>
      <c r="S84" s="374"/>
      <c r="T84" s="374">
        <v>3734948</v>
      </c>
      <c r="U84" s="427">
        <f t="shared" ref="U84:U147" si="61">R84-T84</f>
        <v>-420938.29400000023</v>
      </c>
      <c r="V84" s="112">
        <f t="shared" ref="V84:V147" si="62">U84/R84</f>
        <v>-0.12701782171545645</v>
      </c>
      <c r="W84" s="373">
        <v>111057.38200340806</v>
      </c>
      <c r="X84" s="127">
        <f t="shared" ref="X84:X94" si="63">W84-O84</f>
        <v>87251.741833408058</v>
      </c>
      <c r="Y84" s="75">
        <f>X84/W84</f>
        <v>0.78564558482686486</v>
      </c>
      <c r="Z84" s="75">
        <f>1-Y84</f>
        <v>0.21435441517313514</v>
      </c>
      <c r="AA84" s="125">
        <f t="shared" ref="AA84:AA94" si="64">Z84*Q84</f>
        <v>0</v>
      </c>
      <c r="AB84" s="125">
        <f t="shared" si="59"/>
        <v>0.21435441517313514</v>
      </c>
      <c r="AC84" s="125">
        <f t="shared" si="59"/>
        <v>-0.21435441517313514</v>
      </c>
      <c r="AG84" s="240"/>
      <c r="AH84" s="240"/>
      <c r="AI84" s="240"/>
      <c r="AJ84" s="240"/>
      <c r="AK84" s="240"/>
      <c r="AL84" s="240"/>
      <c r="AM84" s="240"/>
      <c r="AN84" s="240"/>
      <c r="AO84" s="240"/>
      <c r="AP84" s="240"/>
      <c r="AQ84" s="240"/>
      <c r="AR84" s="240"/>
      <c r="AS84" s="240"/>
      <c r="AT84" s="240"/>
      <c r="AU84" s="240"/>
      <c r="AV84" s="240"/>
      <c r="AW84" s="240"/>
      <c r="AX84" s="240"/>
      <c r="AY84" s="240"/>
      <c r="AZ84" s="240"/>
      <c r="BA84" s="240"/>
      <c r="BB84" s="240"/>
      <c r="BC84" s="240"/>
      <c r="BD84" s="240"/>
      <c r="BE84" s="240"/>
      <c r="BF84" s="240"/>
      <c r="BG84" s="240"/>
      <c r="BH84" s="240"/>
      <c r="BI84" s="240"/>
      <c r="BJ84" s="240"/>
      <c r="BK84" s="240"/>
      <c r="BL84" s="240"/>
      <c r="BM84" s="240"/>
      <c r="BN84" s="240"/>
      <c r="BO84" s="240"/>
      <c r="BP84" s="240"/>
      <c r="BQ84" s="240"/>
    </row>
    <row r="85" spans="2:69" x14ac:dyDescent="0.2">
      <c r="B85" s="72">
        <f t="shared" ref="B85:B96" si="65">B84</f>
        <v>1</v>
      </c>
      <c r="C85" s="72">
        <f t="shared" si="41"/>
        <v>6</v>
      </c>
      <c r="D85" s="72" t="str">
        <f t="shared" ref="D85:D96" si="66">D84</f>
        <v>SoCal Edison</v>
      </c>
      <c r="F85" s="73">
        <v>2003</v>
      </c>
      <c r="G85" s="374">
        <v>1093</v>
      </c>
      <c r="H85" s="374"/>
      <c r="I85" s="374"/>
      <c r="J85" s="75">
        <f t="shared" si="60"/>
        <v>0.39717846403221829</v>
      </c>
      <c r="K85" s="127"/>
      <c r="L85" s="127"/>
      <c r="M85" s="127"/>
      <c r="N85" s="127"/>
      <c r="O85" s="373">
        <v>23797.734960000002</v>
      </c>
      <c r="P85" s="75">
        <f>O85/$O$215</f>
        <v>4.2432110068922599E-2</v>
      </c>
      <c r="Q85" s="75"/>
      <c r="R85" s="374">
        <v>3802856.696</v>
      </c>
      <c r="S85" s="374"/>
      <c r="T85" s="374">
        <v>4144822</v>
      </c>
      <c r="U85" s="427">
        <f t="shared" si="61"/>
        <v>-341965.304</v>
      </c>
      <c r="V85" s="112">
        <f t="shared" si="62"/>
        <v>-8.9923268567993389E-2</v>
      </c>
      <c r="W85" s="373">
        <v>152812.78043079571</v>
      </c>
      <c r="X85" s="127">
        <f t="shared" si="63"/>
        <v>129015.04547079571</v>
      </c>
      <c r="Y85" s="75">
        <f t="shared" ref="Y85:Y94" si="67">X85/W85</f>
        <v>0.84426868686695167</v>
      </c>
      <c r="Z85" s="75">
        <f t="shared" ref="Z85:Z94" si="68">1-Y85</f>
        <v>0.15573131313304833</v>
      </c>
      <c r="AA85" s="125">
        <f t="shared" si="64"/>
        <v>0</v>
      </c>
      <c r="AB85" s="125">
        <f t="shared" ref="AB85:AC94" si="69">Z85-AA85</f>
        <v>0.15573131313304833</v>
      </c>
      <c r="AC85" s="125">
        <f t="shared" si="69"/>
        <v>-0.15573131313304833</v>
      </c>
      <c r="AG85" s="240"/>
      <c r="AH85" s="240"/>
      <c r="AI85" s="240"/>
      <c r="AJ85" s="240"/>
      <c r="AK85" s="240"/>
      <c r="AL85" s="240"/>
      <c r="AM85" s="240"/>
      <c r="AN85" s="240"/>
      <c r="AO85" s="240"/>
      <c r="AP85" s="240"/>
      <c r="AQ85" s="240"/>
      <c r="AR85" s="240"/>
      <c r="AS85" s="240"/>
      <c r="AT85" s="240"/>
      <c r="AU85" s="240"/>
      <c r="AV85" s="240"/>
      <c r="AW85" s="240"/>
      <c r="AX85" s="240"/>
      <c r="AY85" s="240"/>
      <c r="AZ85" s="240"/>
      <c r="BA85" s="240"/>
      <c r="BB85" s="240"/>
      <c r="BC85" s="240"/>
      <c r="BD85" s="240"/>
      <c r="BE85" s="240"/>
      <c r="BF85" s="240"/>
      <c r="BG85" s="240"/>
      <c r="BH85" s="240"/>
      <c r="BI85" s="240"/>
      <c r="BJ85" s="240"/>
      <c r="BK85" s="240"/>
      <c r="BL85" s="240"/>
      <c r="BM85" s="240"/>
      <c r="BN85" s="240"/>
      <c r="BO85" s="240"/>
      <c r="BP85" s="240"/>
      <c r="BQ85" s="240"/>
    </row>
    <row r="86" spans="2:69" x14ac:dyDescent="0.2">
      <c r="B86" s="72">
        <f t="shared" si="65"/>
        <v>1</v>
      </c>
      <c r="C86" s="72">
        <f t="shared" si="41"/>
        <v>6</v>
      </c>
      <c r="D86" s="72" t="str">
        <f t="shared" si="66"/>
        <v>SoCal Edison</v>
      </c>
      <c r="F86" s="73">
        <v>2004</v>
      </c>
      <c r="G86" s="374">
        <v>1093</v>
      </c>
      <c r="H86" s="374"/>
      <c r="I86" s="374"/>
      <c r="J86" s="75">
        <f t="shared" si="60"/>
        <v>0.34961188196367921</v>
      </c>
      <c r="K86" s="127"/>
      <c r="L86" s="127"/>
      <c r="M86" s="127"/>
      <c r="N86" s="127"/>
      <c r="O86" s="373">
        <v>25166.048460000002</v>
      </c>
      <c r="P86" s="75">
        <f>O86/$O$216</f>
        <v>4.1895756783580811E-2</v>
      </c>
      <c r="Q86" s="75"/>
      <c r="R86" s="374">
        <v>3347421.8939999999</v>
      </c>
      <c r="S86" s="374"/>
      <c r="T86" s="374">
        <v>3625740</v>
      </c>
      <c r="U86" s="427">
        <f t="shared" si="61"/>
        <v>-278318.10600000015</v>
      </c>
      <c r="V86" s="112">
        <f t="shared" si="62"/>
        <v>-8.3144017937764061E-2</v>
      </c>
      <c r="W86" s="373">
        <v>149508.48658498164</v>
      </c>
      <c r="X86" s="127">
        <f t="shared" si="63"/>
        <v>124342.43812498164</v>
      </c>
      <c r="Y86" s="75">
        <f t="shared" si="67"/>
        <v>0.83167478291812247</v>
      </c>
      <c r="Z86" s="75">
        <f t="shared" si="68"/>
        <v>0.16832521708187753</v>
      </c>
      <c r="AA86" s="125">
        <f t="shared" si="64"/>
        <v>0</v>
      </c>
      <c r="AB86" s="125">
        <f t="shared" si="69"/>
        <v>0.16832521708187753</v>
      </c>
      <c r="AC86" s="125">
        <f t="shared" si="69"/>
        <v>-0.16832521708187753</v>
      </c>
      <c r="AG86" s="240"/>
      <c r="AH86" s="240"/>
      <c r="AI86" s="240"/>
      <c r="AJ86" s="240"/>
      <c r="AK86" s="240"/>
      <c r="AL86" s="240"/>
      <c r="AM86" s="240"/>
      <c r="AN86" s="240"/>
      <c r="AO86" s="240"/>
      <c r="AP86" s="240"/>
      <c r="AQ86" s="240"/>
      <c r="AR86" s="240"/>
      <c r="AS86" s="240"/>
      <c r="AT86" s="240"/>
      <c r="AU86" s="240"/>
      <c r="AV86" s="240"/>
      <c r="AW86" s="240"/>
      <c r="AX86" s="240"/>
      <c r="AY86" s="240"/>
      <c r="AZ86" s="240"/>
      <c r="BA86" s="240"/>
      <c r="BB86" s="240"/>
      <c r="BC86" s="240"/>
      <c r="BD86" s="240"/>
      <c r="BE86" s="240"/>
      <c r="BF86" s="240"/>
      <c r="BG86" s="240"/>
      <c r="BH86" s="240"/>
      <c r="BI86" s="240"/>
      <c r="BJ86" s="240"/>
      <c r="BK86" s="240"/>
      <c r="BL86" s="240"/>
      <c r="BM86" s="240"/>
      <c r="BN86" s="240"/>
      <c r="BO86" s="240"/>
      <c r="BP86" s="240"/>
      <c r="BQ86" s="240"/>
    </row>
    <row r="87" spans="2:69" x14ac:dyDescent="0.2">
      <c r="B87" s="72">
        <f t="shared" si="65"/>
        <v>1</v>
      </c>
      <c r="C87" s="72">
        <f t="shared" si="41"/>
        <v>6</v>
      </c>
      <c r="D87" s="72" t="str">
        <f t="shared" si="66"/>
        <v>SoCal Edison</v>
      </c>
      <c r="F87" s="73">
        <v>2005</v>
      </c>
      <c r="G87" s="374">
        <v>1093</v>
      </c>
      <c r="H87" s="374"/>
      <c r="I87" s="374"/>
      <c r="J87" s="75">
        <f t="shared" si="60"/>
        <v>0.50361140006767846</v>
      </c>
      <c r="K87" s="127"/>
      <c r="L87" s="127"/>
      <c r="M87" s="127"/>
      <c r="N87" s="127"/>
      <c r="O87" s="373">
        <v>24385.87545</v>
      </c>
      <c r="P87" s="75">
        <f>O87/$O$217</f>
        <v>3.9037209379899976E-2</v>
      </c>
      <c r="Q87" s="75"/>
      <c r="R87" s="374">
        <v>4821918</v>
      </c>
      <c r="S87" s="374"/>
      <c r="T87" s="374">
        <v>5191449</v>
      </c>
      <c r="U87" s="427">
        <f t="shared" si="61"/>
        <v>-369531</v>
      </c>
      <c r="V87" s="112">
        <f t="shared" si="62"/>
        <v>-7.6635687292898796E-2</v>
      </c>
      <c r="W87" s="373">
        <v>305762.74684917438</v>
      </c>
      <c r="X87" s="127">
        <f t="shared" si="63"/>
        <v>281376.87139917439</v>
      </c>
      <c r="Y87" s="75">
        <f t="shared" si="67"/>
        <v>0.92024576014805037</v>
      </c>
      <c r="Z87" s="75">
        <f t="shared" si="68"/>
        <v>7.9754239851949627E-2</v>
      </c>
      <c r="AA87" s="125">
        <f t="shared" si="64"/>
        <v>0</v>
      </c>
      <c r="AB87" s="125">
        <f t="shared" si="69"/>
        <v>7.9754239851949627E-2</v>
      </c>
      <c r="AC87" s="125">
        <f t="shared" si="69"/>
        <v>-7.9754239851949627E-2</v>
      </c>
      <c r="AG87" s="240"/>
      <c r="AH87" s="240"/>
      <c r="AI87" s="240"/>
      <c r="AJ87" s="240"/>
      <c r="AK87" s="240"/>
      <c r="AL87" s="240"/>
      <c r="AM87" s="240"/>
      <c r="AN87" s="240"/>
      <c r="AO87" s="240"/>
      <c r="AP87" s="240"/>
      <c r="AQ87" s="240"/>
      <c r="AR87" s="240"/>
      <c r="AS87" s="240"/>
      <c r="AT87" s="240"/>
      <c r="AU87" s="240"/>
      <c r="AV87" s="240"/>
      <c r="AW87" s="240"/>
      <c r="AX87" s="240"/>
      <c r="AY87" s="240"/>
      <c r="AZ87" s="240"/>
      <c r="BA87" s="240"/>
      <c r="BB87" s="240"/>
      <c r="BC87" s="240"/>
      <c r="BD87" s="240"/>
      <c r="BE87" s="240"/>
      <c r="BF87" s="240"/>
      <c r="BG87" s="240"/>
      <c r="BH87" s="240"/>
      <c r="BI87" s="240"/>
      <c r="BJ87" s="240"/>
      <c r="BK87" s="240"/>
      <c r="BL87" s="240"/>
      <c r="BM87" s="240"/>
      <c r="BN87" s="240"/>
      <c r="BO87" s="240"/>
      <c r="BP87" s="240"/>
      <c r="BQ87" s="240"/>
    </row>
    <row r="88" spans="2:69" x14ac:dyDescent="0.2">
      <c r="B88" s="72">
        <f t="shared" si="65"/>
        <v>1</v>
      </c>
      <c r="C88" s="72">
        <f t="shared" si="41"/>
        <v>6</v>
      </c>
      <c r="D88" s="72" t="str">
        <f t="shared" si="66"/>
        <v>SoCal Edison</v>
      </c>
      <c r="F88" s="73">
        <v>2006</v>
      </c>
      <c r="G88" s="374">
        <v>1093</v>
      </c>
      <c r="H88" s="374"/>
      <c r="I88" s="374"/>
      <c r="J88" s="75">
        <f t="shared" si="60"/>
        <v>0.49851377539510461</v>
      </c>
      <c r="K88" s="127"/>
      <c r="L88" s="127"/>
      <c r="M88" s="127"/>
      <c r="N88" s="127"/>
      <c r="O88" s="373">
        <v>29579.175299999999</v>
      </c>
      <c r="P88" s="75">
        <f>O88/$O$218</f>
        <v>4.4517942748211102E-2</v>
      </c>
      <c r="Q88" s="75"/>
      <c r="R88" s="374">
        <v>4773109.875</v>
      </c>
      <c r="S88" s="374"/>
      <c r="T88" s="374">
        <v>5200974</v>
      </c>
      <c r="U88" s="427">
        <f t="shared" si="61"/>
        <v>-427864.125</v>
      </c>
      <c r="V88" s="112">
        <f t="shared" si="62"/>
        <v>-8.9640535459075299E-2</v>
      </c>
      <c r="W88" s="373">
        <v>269657.49912029743</v>
      </c>
      <c r="X88" s="127">
        <f t="shared" si="63"/>
        <v>240078.32382029743</v>
      </c>
      <c r="Y88" s="75">
        <f t="shared" si="67"/>
        <v>0.89030835264550023</v>
      </c>
      <c r="Z88" s="75">
        <f t="shared" si="68"/>
        <v>0.10969164735449977</v>
      </c>
      <c r="AA88" s="125">
        <f t="shared" si="64"/>
        <v>0</v>
      </c>
      <c r="AB88" s="125">
        <f t="shared" si="69"/>
        <v>0.10969164735449977</v>
      </c>
      <c r="AC88" s="125">
        <f t="shared" si="69"/>
        <v>-0.10969164735449977</v>
      </c>
      <c r="AG88" s="240"/>
      <c r="AH88" s="240"/>
      <c r="AI88" s="240"/>
      <c r="AJ88" s="240"/>
      <c r="AK88" s="240"/>
      <c r="AL88" s="240"/>
      <c r="AM88" s="240"/>
      <c r="AN88" s="240"/>
      <c r="AO88" s="240"/>
      <c r="AP88" s="240"/>
      <c r="AQ88" s="240"/>
      <c r="AR88" s="240"/>
      <c r="AS88" s="240"/>
      <c r="AT88" s="240"/>
      <c r="AU88" s="240"/>
      <c r="AV88" s="240"/>
      <c r="AW88" s="240"/>
      <c r="AX88" s="240"/>
      <c r="AY88" s="240"/>
      <c r="AZ88" s="240"/>
      <c r="BA88" s="240"/>
      <c r="BB88" s="240"/>
      <c r="BC88" s="240"/>
      <c r="BD88" s="240"/>
      <c r="BE88" s="240"/>
      <c r="BF88" s="240"/>
      <c r="BG88" s="240"/>
      <c r="BH88" s="240"/>
      <c r="BI88" s="240"/>
      <c r="BJ88" s="240"/>
      <c r="BK88" s="240"/>
      <c r="BL88" s="240"/>
      <c r="BM88" s="240"/>
      <c r="BN88" s="240"/>
      <c r="BO88" s="240"/>
      <c r="BP88" s="240"/>
      <c r="BQ88" s="240"/>
    </row>
    <row r="89" spans="2:69" x14ac:dyDescent="0.2">
      <c r="B89" s="72">
        <f t="shared" si="65"/>
        <v>1</v>
      </c>
      <c r="C89" s="72">
        <f t="shared" si="41"/>
        <v>6</v>
      </c>
      <c r="D89" s="72" t="str">
        <f t="shared" si="66"/>
        <v>SoCal Edison</v>
      </c>
      <c r="F89" s="73">
        <v>2007</v>
      </c>
      <c r="G89" s="374">
        <v>1105</v>
      </c>
      <c r="H89" s="374"/>
      <c r="I89" s="374"/>
      <c r="J89" s="75">
        <f t="shared" si="60"/>
        <v>0.25293126490216744</v>
      </c>
      <c r="K89" s="127"/>
      <c r="L89" s="127"/>
      <c r="M89" s="127"/>
      <c r="N89" s="127"/>
      <c r="O89" s="373">
        <v>35054.246009999995</v>
      </c>
      <c r="P89" s="75">
        <f>O89/$O$219</f>
        <v>4.8600543395825813E-2</v>
      </c>
      <c r="Q89" s="75"/>
      <c r="R89" s="374">
        <v>2448324.0580000002</v>
      </c>
      <c r="S89" s="374"/>
      <c r="T89" s="374">
        <v>2609342</v>
      </c>
      <c r="U89" s="427">
        <f t="shared" si="61"/>
        <v>-161017.94199999981</v>
      </c>
      <c r="V89" s="112">
        <f t="shared" si="62"/>
        <v>-6.5766597143816413E-2</v>
      </c>
      <c r="W89" s="373">
        <v>144854.42840737474</v>
      </c>
      <c r="X89" s="127">
        <f t="shared" si="63"/>
        <v>109800.18239737474</v>
      </c>
      <c r="Y89" s="75">
        <f t="shared" si="67"/>
        <v>0.75800362891621931</v>
      </c>
      <c r="Z89" s="75">
        <f t="shared" si="68"/>
        <v>0.24199637108378069</v>
      </c>
      <c r="AA89" s="125">
        <f t="shared" si="64"/>
        <v>0</v>
      </c>
      <c r="AB89" s="125">
        <f t="shared" si="69"/>
        <v>0.24199637108378069</v>
      </c>
      <c r="AC89" s="125">
        <f t="shared" si="69"/>
        <v>-0.24199637108378069</v>
      </c>
      <c r="AG89" s="240"/>
      <c r="AH89" s="240"/>
      <c r="AI89" s="240"/>
      <c r="AJ89" s="240"/>
      <c r="AK89" s="240"/>
      <c r="AL89" s="240"/>
      <c r="AM89" s="240"/>
      <c r="AN89" s="240"/>
      <c r="AO89" s="240"/>
      <c r="AP89" s="240"/>
      <c r="AQ89" s="240"/>
      <c r="AR89" s="240"/>
      <c r="AS89" s="240"/>
      <c r="AT89" s="240"/>
      <c r="AU89" s="240"/>
      <c r="AV89" s="240"/>
      <c r="AW89" s="240"/>
      <c r="AX89" s="240"/>
      <c r="AY89" s="240"/>
      <c r="AZ89" s="240"/>
      <c r="BA89" s="240"/>
      <c r="BB89" s="240"/>
      <c r="BC89" s="240"/>
      <c r="BD89" s="240"/>
      <c r="BE89" s="240"/>
      <c r="BF89" s="240"/>
      <c r="BG89" s="240"/>
      <c r="BH89" s="240"/>
      <c r="BI89" s="240"/>
      <c r="BJ89" s="240"/>
      <c r="BK89" s="240"/>
      <c r="BL89" s="240"/>
      <c r="BM89" s="240"/>
      <c r="BN89" s="240"/>
      <c r="BO89" s="240"/>
      <c r="BP89" s="240"/>
      <c r="BQ89" s="240"/>
    </row>
    <row r="90" spans="2:69" x14ac:dyDescent="0.2">
      <c r="B90" s="72">
        <f t="shared" si="65"/>
        <v>1</v>
      </c>
      <c r="C90" s="72">
        <f t="shared" si="41"/>
        <v>6</v>
      </c>
      <c r="D90" s="72" t="str">
        <f t="shared" si="66"/>
        <v>SoCal Edison</v>
      </c>
      <c r="F90" s="73">
        <v>2008</v>
      </c>
      <c r="G90" s="374">
        <v>1105</v>
      </c>
      <c r="H90" s="374"/>
      <c r="I90" s="374"/>
      <c r="J90" s="75">
        <f t="shared" si="60"/>
        <v>0.25364936207359656</v>
      </c>
      <c r="K90" s="127"/>
      <c r="L90" s="127"/>
      <c r="M90" s="127"/>
      <c r="N90" s="127"/>
      <c r="O90" s="373">
        <v>32886.636689999992</v>
      </c>
      <c r="P90" s="75">
        <f>O90/$O$220</f>
        <v>4.2073465148944118E-2</v>
      </c>
      <c r="Q90" s="75"/>
      <c r="R90" s="374">
        <v>2455275.0950000002</v>
      </c>
      <c r="S90" s="374"/>
      <c r="T90" s="374">
        <v>2665953</v>
      </c>
      <c r="U90" s="427">
        <f t="shared" si="61"/>
        <v>-210677.9049999998</v>
      </c>
      <c r="V90" s="112">
        <f t="shared" si="62"/>
        <v>-8.5806232234029875E-2</v>
      </c>
      <c r="W90" s="373">
        <v>210255.59549800411</v>
      </c>
      <c r="X90" s="127">
        <f t="shared" si="63"/>
        <v>177368.95880800413</v>
      </c>
      <c r="Y90" s="75">
        <f t="shared" si="67"/>
        <v>0.84358734133992563</v>
      </c>
      <c r="Z90" s="75">
        <f t="shared" si="68"/>
        <v>0.15641265866007437</v>
      </c>
      <c r="AA90" s="125">
        <f t="shared" si="64"/>
        <v>0</v>
      </c>
      <c r="AB90" s="125">
        <f t="shared" si="69"/>
        <v>0.15641265866007437</v>
      </c>
      <c r="AC90" s="125">
        <f t="shared" si="69"/>
        <v>-0.15641265866007437</v>
      </c>
      <c r="AG90" s="240"/>
      <c r="AH90" s="240"/>
      <c r="AI90" s="240"/>
      <c r="AJ90" s="240"/>
      <c r="AK90" s="240"/>
      <c r="AL90" s="240"/>
      <c r="AM90" s="240"/>
      <c r="AN90" s="240"/>
      <c r="AO90" s="240"/>
      <c r="AP90" s="240"/>
      <c r="AQ90" s="240"/>
      <c r="AR90" s="240"/>
      <c r="AS90" s="240"/>
      <c r="AT90" s="240"/>
      <c r="AU90" s="240"/>
      <c r="AV90" s="240"/>
      <c r="AW90" s="240"/>
      <c r="AX90" s="240"/>
      <c r="AY90" s="240"/>
      <c r="AZ90" s="240"/>
      <c r="BA90" s="240"/>
      <c r="BB90" s="240"/>
      <c r="BC90" s="240"/>
      <c r="BD90" s="240"/>
      <c r="BE90" s="240"/>
      <c r="BF90" s="240"/>
      <c r="BG90" s="240"/>
      <c r="BH90" s="240"/>
      <c r="BI90" s="240"/>
      <c r="BJ90" s="240"/>
      <c r="BK90" s="240"/>
      <c r="BL90" s="240"/>
      <c r="BM90" s="240"/>
      <c r="BN90" s="240"/>
      <c r="BO90" s="240"/>
      <c r="BP90" s="240"/>
      <c r="BQ90" s="240"/>
    </row>
    <row r="91" spans="2:69" x14ac:dyDescent="0.2">
      <c r="B91" s="72">
        <f t="shared" si="65"/>
        <v>1</v>
      </c>
      <c r="C91" s="72">
        <f t="shared" si="41"/>
        <v>6</v>
      </c>
      <c r="D91" s="72" t="str">
        <f t="shared" si="66"/>
        <v>SoCal Edison</v>
      </c>
      <c r="F91" s="73">
        <v>2009</v>
      </c>
      <c r="G91" s="374">
        <v>1105</v>
      </c>
      <c r="H91" s="374"/>
      <c r="I91" s="374"/>
      <c r="J91" s="75">
        <f t="shared" si="60"/>
        <v>0.36861152441166145</v>
      </c>
      <c r="K91" s="127"/>
      <c r="L91" s="127"/>
      <c r="M91" s="127"/>
      <c r="N91" s="127"/>
      <c r="O91" s="373">
        <v>39833.376570000008</v>
      </c>
      <c r="P91" s="75">
        <f>O91/$O$221</f>
        <v>5.095259031884472E-2</v>
      </c>
      <c r="Q91" s="75"/>
      <c r="R91" s="374">
        <v>3568085.8340000003</v>
      </c>
      <c r="S91" s="374"/>
      <c r="T91" s="374">
        <v>3828719</v>
      </c>
      <c r="U91" s="427">
        <f t="shared" si="61"/>
        <v>-260633.16599999974</v>
      </c>
      <c r="V91" s="112">
        <f t="shared" si="62"/>
        <v>-7.3045654764369028E-2</v>
      </c>
      <c r="W91" s="373">
        <v>130952.20480939627</v>
      </c>
      <c r="X91" s="127">
        <f t="shared" si="63"/>
        <v>91118.828239396258</v>
      </c>
      <c r="Y91" s="75">
        <f t="shared" si="67"/>
        <v>0.69581744249378363</v>
      </c>
      <c r="Z91" s="75">
        <f t="shared" si="68"/>
        <v>0.30418255750621637</v>
      </c>
      <c r="AA91" s="125">
        <f t="shared" si="64"/>
        <v>0</v>
      </c>
      <c r="AB91" s="125">
        <f t="shared" si="69"/>
        <v>0.30418255750621637</v>
      </c>
      <c r="AC91" s="125">
        <f t="shared" si="69"/>
        <v>-0.30418255750621637</v>
      </c>
      <c r="AG91" s="240"/>
      <c r="AH91" s="240"/>
      <c r="AI91" s="240"/>
      <c r="AJ91" s="240"/>
      <c r="AK91" s="240"/>
      <c r="AL91" s="240"/>
      <c r="AM91" s="240"/>
      <c r="AN91" s="240"/>
      <c r="AO91" s="240"/>
      <c r="AP91" s="240"/>
      <c r="AQ91" s="240"/>
      <c r="AR91" s="240"/>
      <c r="AS91" s="240"/>
      <c r="AT91" s="240"/>
      <c r="AU91" s="240"/>
      <c r="AV91" s="240"/>
      <c r="AW91" s="240"/>
      <c r="AX91" s="240"/>
      <c r="AY91" s="240"/>
      <c r="AZ91" s="240"/>
      <c r="BA91" s="240"/>
      <c r="BB91" s="240"/>
      <c r="BC91" s="240"/>
      <c r="BD91" s="240"/>
      <c r="BE91" s="240"/>
      <c r="BF91" s="240"/>
      <c r="BG91" s="240"/>
      <c r="BH91" s="240"/>
      <c r="BI91" s="240"/>
      <c r="BJ91" s="240"/>
      <c r="BK91" s="240"/>
      <c r="BL91" s="240"/>
      <c r="BM91" s="240"/>
      <c r="BN91" s="240"/>
      <c r="BO91" s="240"/>
      <c r="BP91" s="240"/>
      <c r="BQ91" s="240"/>
    </row>
    <row r="92" spans="2:69" x14ac:dyDescent="0.2">
      <c r="B92" s="72">
        <f t="shared" si="65"/>
        <v>1</v>
      </c>
      <c r="C92" s="72">
        <f t="shared" si="41"/>
        <v>6</v>
      </c>
      <c r="D92" s="72" t="str">
        <f t="shared" si="66"/>
        <v>SoCal Edison</v>
      </c>
      <c r="F92" s="73">
        <v>2010</v>
      </c>
      <c r="G92" s="374">
        <v>1105</v>
      </c>
      <c r="H92" s="374"/>
      <c r="I92" s="374"/>
      <c r="J92" s="75">
        <f t="shared" si="60"/>
        <v>0.42411203857517715</v>
      </c>
      <c r="K92" s="127"/>
      <c r="L92" s="127"/>
      <c r="M92" s="127"/>
      <c r="N92" s="127"/>
      <c r="O92" s="373">
        <v>44792.563139999998</v>
      </c>
      <c r="P92" s="75">
        <f>O92/$O$222</f>
        <v>5.3301917023250212E-2</v>
      </c>
      <c r="Q92" s="75"/>
      <c r="R92" s="374">
        <v>4105319.7109999997</v>
      </c>
      <c r="S92" s="374"/>
      <c r="T92" s="374">
        <v>4398105</v>
      </c>
      <c r="U92" s="427">
        <f t="shared" si="61"/>
        <v>-292785.28900000034</v>
      </c>
      <c r="V92" s="112">
        <f t="shared" si="62"/>
        <v>-7.1318511007923871E-2</v>
      </c>
      <c r="W92" s="373">
        <v>172448.17313495191</v>
      </c>
      <c r="X92" s="127">
        <f t="shared" si="63"/>
        <v>127655.60999495191</v>
      </c>
      <c r="Y92" s="75">
        <f t="shared" si="67"/>
        <v>0.74025492804178972</v>
      </c>
      <c r="Z92" s="75">
        <f t="shared" si="68"/>
        <v>0.25974507195821028</v>
      </c>
      <c r="AA92" s="125">
        <f t="shared" si="64"/>
        <v>0</v>
      </c>
      <c r="AB92" s="125">
        <f t="shared" si="69"/>
        <v>0.25974507195821028</v>
      </c>
      <c r="AC92" s="125">
        <f t="shared" si="69"/>
        <v>-0.25974507195821028</v>
      </c>
      <c r="AG92" s="240"/>
      <c r="AH92" s="240"/>
      <c r="AI92" s="240"/>
      <c r="AJ92" s="240"/>
      <c r="AK92" s="240"/>
      <c r="AL92" s="240"/>
      <c r="AM92" s="240"/>
      <c r="AN92" s="240"/>
      <c r="AO92" s="240"/>
      <c r="AP92" s="240"/>
      <c r="AQ92" s="240"/>
      <c r="AR92" s="240"/>
      <c r="AS92" s="240"/>
      <c r="AT92" s="240"/>
      <c r="AU92" s="240"/>
      <c r="AV92" s="240"/>
      <c r="AW92" s="240"/>
      <c r="AX92" s="240"/>
      <c r="AY92" s="240"/>
      <c r="AZ92" s="240"/>
      <c r="BA92" s="240"/>
      <c r="BB92" s="240"/>
      <c r="BC92" s="240"/>
      <c r="BD92" s="240"/>
      <c r="BE92" s="240"/>
      <c r="BF92" s="240"/>
      <c r="BG92" s="240"/>
      <c r="BH92" s="240"/>
      <c r="BI92" s="240"/>
      <c r="BJ92" s="240"/>
      <c r="BK92" s="240"/>
      <c r="BL92" s="240"/>
      <c r="BM92" s="240"/>
      <c r="BN92" s="240"/>
      <c r="BO92" s="240"/>
      <c r="BP92" s="240"/>
      <c r="BQ92" s="240"/>
    </row>
    <row r="93" spans="2:69" x14ac:dyDescent="0.2">
      <c r="B93" s="72">
        <f t="shared" si="65"/>
        <v>1</v>
      </c>
      <c r="C93" s="72">
        <f t="shared" si="41"/>
        <v>6</v>
      </c>
      <c r="D93" s="72" t="str">
        <f t="shared" si="66"/>
        <v>SoCal Edison</v>
      </c>
      <c r="F93" s="73">
        <v>2011</v>
      </c>
      <c r="G93" s="374">
        <v>1112.2</v>
      </c>
      <c r="H93" s="374"/>
      <c r="I93" s="374"/>
      <c r="J93" s="75">
        <f t="shared" si="60"/>
        <v>0.47249197926443043</v>
      </c>
      <c r="K93" s="127"/>
      <c r="L93" s="127"/>
      <c r="M93" s="127"/>
      <c r="N93" s="127"/>
      <c r="O93" s="373">
        <v>48341.319779999998</v>
      </c>
      <c r="P93" s="75">
        <f>O93/$O$223</f>
        <v>5.940088795176586E-2</v>
      </c>
      <c r="Q93" s="75"/>
      <c r="R93" s="374">
        <v>4603428.875</v>
      </c>
      <c r="S93" s="374"/>
      <c r="T93" s="374">
        <v>4909772</v>
      </c>
      <c r="U93" s="427">
        <f t="shared" si="61"/>
        <v>-306343.125</v>
      </c>
      <c r="V93" s="112">
        <f t="shared" si="62"/>
        <v>-6.6546727085036145E-2</v>
      </c>
      <c r="W93" s="373">
        <v>174963.1178361575</v>
      </c>
      <c r="X93" s="127">
        <f t="shared" si="63"/>
        <v>126621.79805615751</v>
      </c>
      <c r="Y93" s="75">
        <f t="shared" si="67"/>
        <v>0.72370565649573793</v>
      </c>
      <c r="Z93" s="75">
        <f t="shared" si="68"/>
        <v>0.27629434350426207</v>
      </c>
      <c r="AA93" s="125">
        <f t="shared" si="64"/>
        <v>0</v>
      </c>
      <c r="AB93" s="125">
        <f t="shared" si="69"/>
        <v>0.27629434350426207</v>
      </c>
      <c r="AC93" s="125">
        <f t="shared" si="69"/>
        <v>-0.27629434350426207</v>
      </c>
      <c r="AG93" s="240"/>
      <c r="AH93" s="240"/>
      <c r="AI93" s="240"/>
      <c r="AJ93" s="240"/>
      <c r="AK93" s="240"/>
      <c r="AL93" s="240"/>
      <c r="AM93" s="240"/>
      <c r="AN93" s="240"/>
      <c r="AO93" s="240"/>
      <c r="AP93" s="240"/>
      <c r="AQ93" s="240"/>
      <c r="AR93" s="240"/>
      <c r="AS93" s="240"/>
      <c r="AT93" s="240"/>
      <c r="AU93" s="240"/>
      <c r="AV93" s="240"/>
      <c r="AW93" s="240"/>
      <c r="AX93" s="240"/>
      <c r="AY93" s="240"/>
      <c r="AZ93" s="240"/>
      <c r="BA93" s="240"/>
      <c r="BB93" s="240"/>
      <c r="BC93" s="240"/>
      <c r="BD93" s="240"/>
      <c r="BE93" s="240"/>
      <c r="BF93" s="240"/>
      <c r="BG93" s="240"/>
      <c r="BH93" s="240"/>
      <c r="BI93" s="240"/>
      <c r="BJ93" s="240"/>
      <c r="BK93" s="240"/>
      <c r="BL93" s="240"/>
      <c r="BM93" s="240"/>
      <c r="BN93" s="240"/>
      <c r="BO93" s="240"/>
      <c r="BP93" s="240"/>
      <c r="BQ93" s="240"/>
    </row>
    <row r="94" spans="2:69" x14ac:dyDescent="0.2">
      <c r="B94" s="72">
        <f t="shared" si="65"/>
        <v>1</v>
      </c>
      <c r="C94" s="72">
        <f t="shared" ref="C94:C130" si="70">IF(D94=D93,C93,C93+1)</f>
        <v>6</v>
      </c>
      <c r="D94" s="72" t="str">
        <f t="shared" si="66"/>
        <v>SoCal Edison</v>
      </c>
      <c r="F94" s="73">
        <v>2012</v>
      </c>
      <c r="G94" s="374">
        <v>1112.4000000000001</v>
      </c>
      <c r="H94" s="374"/>
      <c r="I94" s="374"/>
      <c r="J94" s="75">
        <f t="shared" si="60"/>
        <v>0.26943407831846561</v>
      </c>
      <c r="K94" s="127"/>
      <c r="L94" s="127"/>
      <c r="M94" s="127"/>
      <c r="N94" s="127"/>
      <c r="O94" s="373">
        <v>40212.992700000003</v>
      </c>
      <c r="P94" s="75">
        <f>O94/$O$224</f>
        <v>4.8737317435169784E-2</v>
      </c>
      <c r="Q94" s="75"/>
      <c r="R94" s="374">
        <v>2625533.7859999998</v>
      </c>
      <c r="S94" s="374"/>
      <c r="T94" s="374">
        <v>2823925</v>
      </c>
      <c r="U94" s="427">
        <f t="shared" si="61"/>
        <v>-198391.21400000015</v>
      </c>
      <c r="V94" s="112">
        <f t="shared" si="62"/>
        <v>-7.5562239974923007E-2</v>
      </c>
      <c r="W94" s="373">
        <v>90374.503148488235</v>
      </c>
      <c r="X94" s="127">
        <f t="shared" si="63"/>
        <v>50161.510448488232</v>
      </c>
      <c r="Y94" s="75">
        <f t="shared" si="67"/>
        <v>0.55504051143795774</v>
      </c>
      <c r="Z94" s="75">
        <f t="shared" si="68"/>
        <v>0.44495948856204226</v>
      </c>
      <c r="AA94" s="125">
        <f t="shared" si="64"/>
        <v>0</v>
      </c>
      <c r="AB94" s="125">
        <f t="shared" si="69"/>
        <v>0.44495948856204226</v>
      </c>
      <c r="AC94" s="125">
        <f t="shared" si="69"/>
        <v>-0.44495948856204226</v>
      </c>
      <c r="AG94" s="240"/>
      <c r="AH94" s="240"/>
      <c r="AI94" s="240"/>
      <c r="AJ94" s="240"/>
      <c r="AK94" s="240"/>
      <c r="AL94" s="240"/>
      <c r="AM94" s="240"/>
      <c r="AN94" s="240"/>
      <c r="AO94" s="240"/>
      <c r="AP94" s="240"/>
      <c r="AQ94" s="240"/>
      <c r="AR94" s="240"/>
      <c r="AS94" s="240"/>
      <c r="AT94" s="240"/>
      <c r="AU94" s="240"/>
      <c r="AV94" s="240"/>
      <c r="AW94" s="240"/>
      <c r="AX94" s="240"/>
      <c r="AY94" s="240"/>
      <c r="AZ94" s="240"/>
      <c r="BA94" s="240"/>
      <c r="BB94" s="240"/>
      <c r="BC94" s="240"/>
      <c r="BD94" s="240"/>
      <c r="BE94" s="240"/>
      <c r="BF94" s="240"/>
      <c r="BG94" s="240"/>
      <c r="BH94" s="240"/>
      <c r="BI94" s="240"/>
      <c r="BJ94" s="240"/>
      <c r="BK94" s="240"/>
      <c r="BL94" s="240"/>
      <c r="BM94" s="240"/>
      <c r="BN94" s="240"/>
      <c r="BO94" s="240"/>
      <c r="BP94" s="240"/>
      <c r="BQ94" s="240"/>
    </row>
    <row r="95" spans="2:69" x14ac:dyDescent="0.2">
      <c r="B95" s="72">
        <f t="shared" si="65"/>
        <v>1</v>
      </c>
      <c r="C95" s="72">
        <f t="shared" si="70"/>
        <v>6</v>
      </c>
      <c r="D95" s="72" t="str">
        <f t="shared" si="66"/>
        <v>SoCal Edison</v>
      </c>
      <c r="F95" s="73">
        <v>2013</v>
      </c>
      <c r="G95" s="374">
        <v>1112.4000000000001</v>
      </c>
      <c r="H95" s="374"/>
      <c r="I95" s="374"/>
      <c r="J95" s="75">
        <f t="shared" si="60"/>
        <v>0.23137492539476126</v>
      </c>
      <c r="K95" s="127"/>
      <c r="L95" s="127"/>
      <c r="M95" s="127"/>
      <c r="N95" s="127"/>
      <c r="O95" s="373">
        <v>46789.833449999998</v>
      </c>
      <c r="P95" s="75">
        <f>O95/$O$225</f>
        <v>5.5573688309250906E-2</v>
      </c>
      <c r="Q95" s="72"/>
      <c r="R95" s="374">
        <v>2254661.6510000001</v>
      </c>
      <c r="S95" s="374"/>
      <c r="T95" s="374">
        <v>2401038</v>
      </c>
      <c r="U95" s="427">
        <f t="shared" si="61"/>
        <v>-146376.34899999993</v>
      </c>
      <c r="V95" s="112">
        <f t="shared" si="62"/>
        <v>-6.4921647527502971E-2</v>
      </c>
      <c r="W95" s="373">
        <v>112299.99682377835</v>
      </c>
      <c r="X95" s="127">
        <f>W95-O95</f>
        <v>65510.163373778349</v>
      </c>
      <c r="Y95" s="75">
        <f>X95/W95</f>
        <v>0.58334964582926208</v>
      </c>
      <c r="Z95" s="75">
        <f>1-Y95</f>
        <v>0.41665035417073792</v>
      </c>
      <c r="AA95" s="125">
        <f>Z95*Q95</f>
        <v>0</v>
      </c>
      <c r="AB95" s="125">
        <f t="shared" ref="AB95:AC97" si="71">Z95-AA95</f>
        <v>0.41665035417073792</v>
      </c>
      <c r="AC95" s="125">
        <f t="shared" si="71"/>
        <v>-0.41665035417073792</v>
      </c>
      <c r="AG95" s="240"/>
      <c r="AH95" s="240"/>
      <c r="AI95" s="240"/>
      <c r="AJ95" s="240"/>
      <c r="AK95" s="240"/>
      <c r="AL95" s="240"/>
      <c r="AM95" s="240"/>
      <c r="AN95" s="240"/>
      <c r="AO95" s="240"/>
      <c r="AP95" s="240"/>
      <c r="AQ95" s="240"/>
      <c r="AR95" s="240"/>
      <c r="AS95" s="240"/>
      <c r="AT95" s="240"/>
      <c r="AU95" s="240"/>
      <c r="AV95" s="240"/>
      <c r="AW95" s="240"/>
      <c r="AX95" s="240"/>
      <c r="AY95" s="240"/>
      <c r="AZ95" s="240"/>
      <c r="BA95" s="240"/>
      <c r="BB95" s="240"/>
      <c r="BC95" s="240"/>
      <c r="BD95" s="240"/>
      <c r="BE95" s="240"/>
      <c r="BF95" s="240"/>
      <c r="BG95" s="240"/>
      <c r="BH95" s="240"/>
      <c r="BI95" s="240"/>
      <c r="BJ95" s="240"/>
      <c r="BK95" s="240"/>
      <c r="BL95" s="240"/>
      <c r="BM95" s="240"/>
      <c r="BN95" s="240"/>
      <c r="BO95" s="240"/>
      <c r="BP95" s="240"/>
      <c r="BQ95" s="240"/>
    </row>
    <row r="96" spans="2:69" x14ac:dyDescent="0.2">
      <c r="B96" s="72">
        <f t="shared" si="65"/>
        <v>1</v>
      </c>
      <c r="C96" s="72">
        <f t="shared" si="70"/>
        <v>6</v>
      </c>
      <c r="D96" s="72" t="str">
        <f t="shared" si="66"/>
        <v>SoCal Edison</v>
      </c>
      <c r="F96" s="73">
        <v>2014</v>
      </c>
      <c r="G96" s="374">
        <v>1112.4000000000001</v>
      </c>
      <c r="H96" s="374"/>
      <c r="I96" s="374"/>
      <c r="J96" s="75">
        <f t="shared" si="60"/>
        <v>0.15834696505478302</v>
      </c>
      <c r="K96" s="127"/>
      <c r="L96" s="127"/>
      <c r="M96" s="127"/>
      <c r="N96" s="127"/>
      <c r="O96" s="373">
        <v>34259.181389999998</v>
      </c>
      <c r="P96" s="75">
        <f>O96/$O$226</f>
        <v>3.9590579030992924E-2</v>
      </c>
      <c r="Q96" s="72"/>
      <c r="R96" s="374">
        <v>1543031.6359999999</v>
      </c>
      <c r="S96" s="374"/>
      <c r="T96" s="374">
        <v>1672396</v>
      </c>
      <c r="U96" s="427">
        <f t="shared" si="61"/>
        <v>-129364.36400000006</v>
      </c>
      <c r="V96" s="112">
        <f t="shared" si="62"/>
        <v>-8.3837791126143868E-2</v>
      </c>
      <c r="W96" s="373">
        <v>86708.726111849886</v>
      </c>
      <c r="X96" s="127">
        <f>W96-O96</f>
        <v>52449.544721849888</v>
      </c>
      <c r="Y96" s="75">
        <f>X96/W96</f>
        <v>0.60489349888721256</v>
      </c>
      <c r="Z96" s="75">
        <f>1-Y96</f>
        <v>0.39510650111278744</v>
      </c>
      <c r="AA96" s="125">
        <f>Z96*Q96</f>
        <v>0</v>
      </c>
      <c r="AB96" s="125">
        <f t="shared" si="71"/>
        <v>0.39510650111278744</v>
      </c>
      <c r="AC96" s="125">
        <f t="shared" si="71"/>
        <v>-0.39510650111278744</v>
      </c>
      <c r="AG96" s="240"/>
      <c r="AH96" s="240"/>
      <c r="AI96" s="240"/>
      <c r="AJ96" s="240"/>
      <c r="AK96" s="240"/>
      <c r="AL96" s="240"/>
      <c r="AM96" s="240"/>
      <c r="AN96" s="240"/>
      <c r="AO96" s="240"/>
      <c r="AP96" s="240"/>
      <c r="AQ96" s="240"/>
      <c r="AR96" s="240"/>
      <c r="AS96" s="240"/>
      <c r="AT96" s="240"/>
      <c r="AU96" s="240"/>
      <c r="AV96" s="240"/>
      <c r="AW96" s="240"/>
      <c r="AX96" s="240"/>
      <c r="AY96" s="240"/>
      <c r="AZ96" s="240"/>
      <c r="BA96" s="240"/>
      <c r="BB96" s="240"/>
      <c r="BC96" s="240"/>
      <c r="BD96" s="240"/>
      <c r="BE96" s="240"/>
      <c r="BF96" s="240"/>
      <c r="BG96" s="240"/>
      <c r="BH96" s="240"/>
      <c r="BI96" s="240"/>
      <c r="BJ96" s="240"/>
      <c r="BK96" s="240"/>
      <c r="BL96" s="240"/>
      <c r="BM96" s="240"/>
      <c r="BN96" s="240"/>
      <c r="BO96" s="240"/>
      <c r="BP96" s="240"/>
      <c r="BQ96" s="240"/>
    </row>
    <row r="97" spans="2:69" x14ac:dyDescent="0.2">
      <c r="B97" s="69">
        <f>'OPG hydro peers'!B11</f>
        <v>1</v>
      </c>
      <c r="C97" s="69">
        <f t="shared" si="70"/>
        <v>7</v>
      </c>
      <c r="D97" s="69" t="str">
        <f>'OPG hydro peers'!D11</f>
        <v>GA Power</v>
      </c>
      <c r="F97" s="70">
        <v>2002</v>
      </c>
      <c r="G97" s="372">
        <v>1058</v>
      </c>
      <c r="H97" s="372"/>
      <c r="I97" s="372"/>
      <c r="J97" s="76">
        <f t="shared" ref="J97:J109" si="72">R97/(G97*8760)</f>
        <v>0.18570764797023764</v>
      </c>
      <c r="K97" s="71"/>
      <c r="L97" s="71"/>
      <c r="M97" s="71"/>
      <c r="N97" s="71"/>
      <c r="O97" s="372">
        <v>44320.947929999995</v>
      </c>
      <c r="P97" s="76">
        <f>O97/$O$214</f>
        <v>8.5661645748742299E-2</v>
      </c>
      <c r="Q97" s="76"/>
      <c r="R97" s="372">
        <v>1721153.338</v>
      </c>
      <c r="S97" s="372"/>
      <c r="T97" s="372">
        <v>1781533</v>
      </c>
      <c r="U97" s="427">
        <f t="shared" si="61"/>
        <v>-60379.662000000011</v>
      </c>
      <c r="V97" s="112">
        <f t="shared" si="62"/>
        <v>-3.5080931295849486E-2</v>
      </c>
      <c r="W97" s="372">
        <v>29004.408029504597</v>
      </c>
      <c r="X97" s="71">
        <f>W97-O97</f>
        <v>-15316.539900495398</v>
      </c>
      <c r="Y97" s="76">
        <f>AVERAGE($Y$98:$Y$100,$Y$104)</f>
        <v>0.34371795311662784</v>
      </c>
      <c r="Z97" s="76">
        <f>1-Y97</f>
        <v>0.65628204688337211</v>
      </c>
      <c r="AA97" s="126">
        <f t="shared" ref="AA97:AA107" si="73">Z97*Q97</f>
        <v>0</v>
      </c>
      <c r="AB97" s="126">
        <f t="shared" si="71"/>
        <v>0.65628204688337211</v>
      </c>
      <c r="AC97" s="126">
        <f t="shared" si="71"/>
        <v>-0.65628204688337211</v>
      </c>
      <c r="AG97" s="240"/>
      <c r="AH97" s="240"/>
      <c r="AI97" s="240"/>
      <c r="AJ97" s="240"/>
      <c r="AK97" s="240"/>
      <c r="AL97" s="240"/>
      <c r="AM97" s="240"/>
      <c r="AN97" s="240"/>
      <c r="AO97" s="240"/>
      <c r="AP97" s="240"/>
      <c r="AQ97" s="240"/>
      <c r="AR97" s="240"/>
      <c r="AS97" s="240"/>
      <c r="AT97" s="240"/>
      <c r="AU97" s="240"/>
      <c r="AV97" s="240"/>
      <c r="AW97" s="240"/>
      <c r="AX97" s="240"/>
      <c r="AY97" s="240"/>
      <c r="AZ97" s="240"/>
      <c r="BA97" s="240"/>
      <c r="BB97" s="240"/>
      <c r="BC97" s="240"/>
      <c r="BD97" s="240"/>
      <c r="BE97" s="240"/>
      <c r="BF97" s="240"/>
      <c r="BG97" s="240"/>
      <c r="BH97" s="240"/>
      <c r="BI97" s="240"/>
      <c r="BJ97" s="240"/>
      <c r="BK97" s="240"/>
      <c r="BL97" s="240"/>
      <c r="BM97" s="240"/>
      <c r="BN97" s="240"/>
      <c r="BO97" s="240"/>
      <c r="BP97" s="240"/>
      <c r="BQ97" s="240"/>
    </row>
    <row r="98" spans="2:69" x14ac:dyDescent="0.2">
      <c r="B98" s="69">
        <f t="shared" ref="B98:B109" si="74">B97</f>
        <v>1</v>
      </c>
      <c r="C98" s="69">
        <f t="shared" si="70"/>
        <v>7</v>
      </c>
      <c r="D98" s="69" t="str">
        <f t="shared" ref="D98:D105" si="75">D97</f>
        <v>GA Power</v>
      </c>
      <c r="F98" s="70">
        <v>2003</v>
      </c>
      <c r="G98" s="372">
        <v>1058</v>
      </c>
      <c r="H98" s="372"/>
      <c r="I98" s="372"/>
      <c r="J98" s="76">
        <f t="shared" si="72"/>
        <v>0.30005717667521214</v>
      </c>
      <c r="K98" s="71"/>
      <c r="L98" s="71"/>
      <c r="M98" s="71"/>
      <c r="N98" s="71"/>
      <c r="O98" s="372">
        <v>44236.427249999993</v>
      </c>
      <c r="P98" s="76">
        <f>O98/$O$215</f>
        <v>7.8874941387610392E-2</v>
      </c>
      <c r="Q98" s="76"/>
      <c r="R98" s="372">
        <v>2780953.9180000001</v>
      </c>
      <c r="S98" s="372"/>
      <c r="T98" s="372">
        <v>2883453</v>
      </c>
      <c r="U98" s="427">
        <f t="shared" si="61"/>
        <v>-102499.08199999994</v>
      </c>
      <c r="V98" s="112">
        <f t="shared" si="62"/>
        <v>-3.6857526238232304E-2</v>
      </c>
      <c r="W98" s="372">
        <v>76606.790101084509</v>
      </c>
      <c r="X98" s="71">
        <f t="shared" ref="X98:X107" si="76">W98-O98</f>
        <v>32370.362851084516</v>
      </c>
      <c r="Y98" s="76">
        <f>X98/W98</f>
        <v>0.42255213680629405</v>
      </c>
      <c r="Z98" s="76">
        <f t="shared" ref="Z98:Z107" si="77">1-Y98</f>
        <v>0.57744786319370589</v>
      </c>
      <c r="AA98" s="126">
        <f t="shared" si="73"/>
        <v>0</v>
      </c>
      <c r="AB98" s="126">
        <f t="shared" ref="AB98:AC107" si="78">Z98-AA98</f>
        <v>0.57744786319370589</v>
      </c>
      <c r="AC98" s="126">
        <f t="shared" si="78"/>
        <v>-0.57744786319370589</v>
      </c>
      <c r="AG98" s="240"/>
      <c r="AH98" s="240"/>
      <c r="AI98" s="240"/>
      <c r="AJ98" s="240"/>
      <c r="AK98" s="240"/>
      <c r="AL98" s="240"/>
      <c r="AM98" s="240"/>
      <c r="AN98" s="240"/>
      <c r="AO98" s="240"/>
      <c r="AP98" s="240"/>
      <c r="AQ98" s="240"/>
      <c r="AR98" s="240"/>
      <c r="AS98" s="240"/>
      <c r="AT98" s="240"/>
      <c r="AU98" s="240"/>
      <c r="AV98" s="240"/>
      <c r="AW98" s="240"/>
      <c r="AX98" s="240"/>
      <c r="AY98" s="240"/>
      <c r="AZ98" s="240"/>
      <c r="BA98" s="240"/>
      <c r="BB98" s="240"/>
      <c r="BC98" s="240"/>
      <c r="BD98" s="240"/>
      <c r="BE98" s="240"/>
      <c r="BF98" s="240"/>
      <c r="BG98" s="240"/>
      <c r="BH98" s="240"/>
      <c r="BI98" s="240"/>
      <c r="BJ98" s="240"/>
      <c r="BK98" s="240"/>
      <c r="BL98" s="240"/>
      <c r="BM98" s="240"/>
      <c r="BN98" s="240"/>
      <c r="BO98" s="240"/>
      <c r="BP98" s="240"/>
      <c r="BQ98" s="240"/>
    </row>
    <row r="99" spans="2:69" x14ac:dyDescent="0.2">
      <c r="B99" s="69">
        <f t="shared" si="74"/>
        <v>1</v>
      </c>
      <c r="C99" s="69">
        <f t="shared" si="70"/>
        <v>7</v>
      </c>
      <c r="D99" s="69" t="str">
        <f t="shared" si="75"/>
        <v>GA Power</v>
      </c>
      <c r="F99" s="70">
        <v>2004</v>
      </c>
      <c r="G99" s="372">
        <v>1058</v>
      </c>
      <c r="H99" s="372"/>
      <c r="I99" s="372"/>
      <c r="J99" s="76">
        <f t="shared" si="72"/>
        <v>0.23902102700883029</v>
      </c>
      <c r="K99" s="71"/>
      <c r="L99" s="71"/>
      <c r="M99" s="71"/>
      <c r="N99" s="71"/>
      <c r="O99" s="372">
        <v>54959.024819999999</v>
      </c>
      <c r="P99" s="76">
        <f>O99/$O$216</f>
        <v>9.1494297985687853E-2</v>
      </c>
      <c r="Q99" s="76"/>
      <c r="R99" s="372">
        <v>2215266</v>
      </c>
      <c r="S99" s="372"/>
      <c r="T99" s="372">
        <v>2348845</v>
      </c>
      <c r="U99" s="427">
        <f t="shared" si="61"/>
        <v>-133579</v>
      </c>
      <c r="V99" s="112">
        <f t="shared" si="62"/>
        <v>-6.0299304914172833E-2</v>
      </c>
      <c r="W99" s="372">
        <v>69633.880138679495</v>
      </c>
      <c r="X99" s="71">
        <f t="shared" si="76"/>
        <v>14674.855318679496</v>
      </c>
      <c r="Y99" s="76">
        <f t="shared" ref="Y99:Y104" si="79">X99/W99</f>
        <v>0.21074303614065104</v>
      </c>
      <c r="Z99" s="76">
        <f t="shared" si="77"/>
        <v>0.78925696385934896</v>
      </c>
      <c r="AA99" s="126">
        <f t="shared" si="73"/>
        <v>0</v>
      </c>
      <c r="AB99" s="126">
        <f t="shared" si="78"/>
        <v>0.78925696385934896</v>
      </c>
      <c r="AC99" s="126">
        <f t="shared" si="78"/>
        <v>-0.78925696385934896</v>
      </c>
      <c r="AG99" s="240"/>
      <c r="AH99" s="240"/>
      <c r="AI99" s="240"/>
      <c r="AJ99" s="240"/>
      <c r="AK99" s="240"/>
      <c r="AL99" s="240"/>
      <c r="AM99" s="240"/>
      <c r="AN99" s="240"/>
      <c r="AO99" s="240"/>
      <c r="AP99" s="240"/>
      <c r="AQ99" s="240"/>
      <c r="AR99" s="240"/>
      <c r="AS99" s="240"/>
      <c r="AT99" s="240"/>
      <c r="AU99" s="240"/>
      <c r="AV99" s="240"/>
      <c r="AW99" s="240"/>
      <c r="AX99" s="240"/>
      <c r="AY99" s="240"/>
      <c r="AZ99" s="240"/>
      <c r="BA99" s="240"/>
      <c r="BB99" s="240"/>
      <c r="BC99" s="240"/>
      <c r="BD99" s="240"/>
      <c r="BE99" s="240"/>
      <c r="BF99" s="240"/>
      <c r="BG99" s="240"/>
      <c r="BH99" s="240"/>
      <c r="BI99" s="240"/>
      <c r="BJ99" s="240"/>
      <c r="BK99" s="240"/>
      <c r="BL99" s="240"/>
      <c r="BM99" s="240"/>
      <c r="BN99" s="240"/>
      <c r="BO99" s="240"/>
      <c r="BP99" s="240"/>
      <c r="BQ99" s="240"/>
    </row>
    <row r="100" spans="2:69" x14ac:dyDescent="0.2">
      <c r="B100" s="69">
        <f t="shared" si="74"/>
        <v>1</v>
      </c>
      <c r="C100" s="69">
        <f t="shared" si="70"/>
        <v>7</v>
      </c>
      <c r="D100" s="69" t="str">
        <f t="shared" si="75"/>
        <v>GA Power</v>
      </c>
      <c r="F100" s="70">
        <v>2005</v>
      </c>
      <c r="G100" s="372">
        <v>1071</v>
      </c>
      <c r="H100" s="372"/>
      <c r="I100" s="372"/>
      <c r="J100" s="76">
        <f t="shared" si="72"/>
        <v>0.27218443939219522</v>
      </c>
      <c r="K100" s="71"/>
      <c r="L100" s="71"/>
      <c r="M100" s="71"/>
      <c r="N100" s="71"/>
      <c r="O100" s="372">
        <v>61906.180440000004</v>
      </c>
      <c r="P100" s="76">
        <f>O100/$O$217</f>
        <v>9.9100175128063669E-2</v>
      </c>
      <c r="Q100" s="76"/>
      <c r="R100" s="372">
        <v>2553623.523</v>
      </c>
      <c r="S100" s="372"/>
      <c r="T100" s="372">
        <v>2631507</v>
      </c>
      <c r="U100" s="427">
        <f t="shared" si="61"/>
        <v>-77883.476999999955</v>
      </c>
      <c r="V100" s="112">
        <f t="shared" si="62"/>
        <v>-3.0499200958370852E-2</v>
      </c>
      <c r="W100" s="372">
        <v>126548.53607936308</v>
      </c>
      <c r="X100" s="71">
        <f t="shared" si="76"/>
        <v>64642.355639363079</v>
      </c>
      <c r="Y100" s="76">
        <f t="shared" si="79"/>
        <v>0.51081077381111351</v>
      </c>
      <c r="Z100" s="76">
        <f t="shared" si="77"/>
        <v>0.48918922618888649</v>
      </c>
      <c r="AA100" s="126">
        <f t="shared" si="73"/>
        <v>0</v>
      </c>
      <c r="AB100" s="126">
        <f t="shared" si="78"/>
        <v>0.48918922618888649</v>
      </c>
      <c r="AC100" s="126">
        <f t="shared" si="78"/>
        <v>-0.48918922618888649</v>
      </c>
      <c r="AG100" s="240"/>
      <c r="AH100" s="240"/>
      <c r="AI100" s="240"/>
      <c r="AJ100" s="240"/>
      <c r="AK100" s="240"/>
      <c r="AL100" s="240"/>
      <c r="AM100" s="240"/>
      <c r="AN100" s="240"/>
      <c r="AO100" s="240"/>
      <c r="AP100" s="240"/>
      <c r="AQ100" s="240"/>
      <c r="AR100" s="240"/>
      <c r="AS100" s="240"/>
      <c r="AT100" s="240"/>
      <c r="AU100" s="240"/>
      <c r="AV100" s="240"/>
      <c r="AW100" s="240"/>
      <c r="AX100" s="240"/>
      <c r="AY100" s="240"/>
      <c r="AZ100" s="240"/>
      <c r="BA100" s="240"/>
      <c r="BB100" s="240"/>
      <c r="BC100" s="240"/>
      <c r="BD100" s="240"/>
      <c r="BE100" s="240"/>
      <c r="BF100" s="240"/>
      <c r="BG100" s="240"/>
      <c r="BH100" s="240"/>
      <c r="BI100" s="240"/>
      <c r="BJ100" s="240"/>
      <c r="BK100" s="240"/>
      <c r="BL100" s="240"/>
      <c r="BM100" s="240"/>
      <c r="BN100" s="240"/>
      <c r="BO100" s="240"/>
      <c r="BP100" s="240"/>
      <c r="BQ100" s="240"/>
    </row>
    <row r="101" spans="2:69" x14ac:dyDescent="0.2">
      <c r="B101" s="69">
        <f t="shared" si="74"/>
        <v>1</v>
      </c>
      <c r="C101" s="69">
        <f t="shared" si="70"/>
        <v>7</v>
      </c>
      <c r="D101" s="69" t="str">
        <f t="shared" si="75"/>
        <v>GA Power</v>
      </c>
      <c r="F101" s="70">
        <v>2006</v>
      </c>
      <c r="G101" s="372">
        <v>1071</v>
      </c>
      <c r="H101" s="372"/>
      <c r="I101" s="372"/>
      <c r="J101" s="76">
        <f t="shared" si="72"/>
        <v>0.1893381553534656</v>
      </c>
      <c r="K101" s="71"/>
      <c r="L101" s="71"/>
      <c r="M101" s="71"/>
      <c r="N101" s="71"/>
      <c r="O101" s="372">
        <v>62726.312460000001</v>
      </c>
      <c r="P101" s="76">
        <f>O101/$O$218</f>
        <v>9.4405822967643077E-2</v>
      </c>
      <c r="Q101" s="76"/>
      <c r="R101" s="372">
        <v>1776363</v>
      </c>
      <c r="S101" s="372"/>
      <c r="T101" s="372">
        <v>1830634</v>
      </c>
      <c r="U101" s="427">
        <f t="shared" si="61"/>
        <v>-54271</v>
      </c>
      <c r="V101" s="112">
        <f t="shared" si="62"/>
        <v>-3.0551750965315084E-2</v>
      </c>
      <c r="W101" s="372">
        <v>61707.936076715436</v>
      </c>
      <c r="X101" s="71">
        <f t="shared" si="76"/>
        <v>-1018.3763832845652</v>
      </c>
      <c r="Y101" s="76">
        <f>AVERAGE($Y$98:$Y$100,$Y$104)</f>
        <v>0.34371795311662784</v>
      </c>
      <c r="Z101" s="76">
        <f t="shared" si="77"/>
        <v>0.65628204688337211</v>
      </c>
      <c r="AA101" s="126">
        <f t="shared" si="73"/>
        <v>0</v>
      </c>
      <c r="AB101" s="126">
        <f t="shared" si="78"/>
        <v>0.65628204688337211</v>
      </c>
      <c r="AC101" s="126">
        <f t="shared" si="78"/>
        <v>-0.65628204688337211</v>
      </c>
      <c r="AG101" s="240"/>
      <c r="AH101" s="240"/>
      <c r="AI101" s="240"/>
      <c r="AJ101" s="240"/>
      <c r="AK101" s="240"/>
      <c r="AL101" s="240"/>
      <c r="AM101" s="240"/>
      <c r="AN101" s="240"/>
      <c r="AO101" s="240"/>
      <c r="AP101" s="240"/>
      <c r="AQ101" s="240"/>
      <c r="AR101" s="240"/>
      <c r="AS101" s="240"/>
      <c r="AT101" s="240"/>
      <c r="AU101" s="240"/>
      <c r="AV101" s="240"/>
      <c r="AW101" s="240"/>
      <c r="AX101" s="240"/>
      <c r="AY101" s="240"/>
      <c r="AZ101" s="240"/>
      <c r="BA101" s="240"/>
      <c r="BB101" s="240"/>
      <c r="BC101" s="240"/>
      <c r="BD101" s="240"/>
      <c r="BE101" s="240"/>
      <c r="BF101" s="240"/>
      <c r="BG101" s="240"/>
      <c r="BH101" s="240"/>
      <c r="BI101" s="240"/>
      <c r="BJ101" s="240"/>
      <c r="BK101" s="240"/>
      <c r="BL101" s="240"/>
      <c r="BM101" s="240"/>
      <c r="BN101" s="240"/>
      <c r="BO101" s="240"/>
      <c r="BP101" s="240"/>
      <c r="BQ101" s="240"/>
    </row>
    <row r="102" spans="2:69" x14ac:dyDescent="0.2">
      <c r="B102" s="69">
        <f t="shared" si="74"/>
        <v>1</v>
      </c>
      <c r="C102" s="69">
        <f t="shared" si="70"/>
        <v>7</v>
      </c>
      <c r="D102" s="69" t="str">
        <f t="shared" si="75"/>
        <v>GA Power</v>
      </c>
      <c r="F102" s="70">
        <v>2007</v>
      </c>
      <c r="G102" s="372">
        <v>1071</v>
      </c>
      <c r="H102" s="372"/>
      <c r="I102" s="372"/>
      <c r="J102" s="76">
        <f t="shared" si="72"/>
        <v>0.15203838003999165</v>
      </c>
      <c r="K102" s="71"/>
      <c r="L102" s="71"/>
      <c r="M102" s="71"/>
      <c r="N102" s="71"/>
      <c r="O102" s="372">
        <v>62732.58423</v>
      </c>
      <c r="P102" s="76">
        <f>O102/$O$219</f>
        <v>8.6974846965262489E-2</v>
      </c>
      <c r="Q102" s="76"/>
      <c r="R102" s="372">
        <v>1426418</v>
      </c>
      <c r="S102" s="372"/>
      <c r="T102" s="372">
        <v>1469929</v>
      </c>
      <c r="U102" s="427">
        <f t="shared" si="61"/>
        <v>-43511</v>
      </c>
      <c r="V102" s="112">
        <f t="shared" si="62"/>
        <v>-3.0503681249114917E-2</v>
      </c>
      <c r="W102" s="372">
        <v>41896.016726848829</v>
      </c>
      <c r="X102" s="71">
        <f t="shared" si="76"/>
        <v>-20836.567503151171</v>
      </c>
      <c r="Y102" s="76">
        <f>AVERAGE($Y$98:$Y$100,$Y$104)</f>
        <v>0.34371795311662784</v>
      </c>
      <c r="Z102" s="76">
        <f t="shared" si="77"/>
        <v>0.65628204688337211</v>
      </c>
      <c r="AA102" s="126">
        <f t="shared" si="73"/>
        <v>0</v>
      </c>
      <c r="AB102" s="126">
        <f t="shared" si="78"/>
        <v>0.65628204688337211</v>
      </c>
      <c r="AC102" s="126">
        <f t="shared" si="78"/>
        <v>-0.65628204688337211</v>
      </c>
      <c r="AG102" s="240"/>
      <c r="AH102" s="240"/>
      <c r="AI102" s="240"/>
      <c r="AJ102" s="240"/>
      <c r="AK102" s="240"/>
      <c r="AL102" s="240"/>
      <c r="AM102" s="240"/>
      <c r="AN102" s="240"/>
      <c r="AO102" s="240"/>
      <c r="AP102" s="240"/>
      <c r="AQ102" s="240"/>
      <c r="AR102" s="240"/>
      <c r="AS102" s="240"/>
      <c r="AT102" s="240"/>
      <c r="AU102" s="240"/>
      <c r="AV102" s="240"/>
      <c r="AW102" s="240"/>
      <c r="AX102" s="240"/>
      <c r="AY102" s="240"/>
      <c r="AZ102" s="240"/>
      <c r="BA102" s="240"/>
      <c r="BB102" s="240"/>
      <c r="BC102" s="240"/>
      <c r="BD102" s="240"/>
      <c r="BE102" s="240"/>
      <c r="BF102" s="240"/>
      <c r="BG102" s="240"/>
      <c r="BH102" s="240"/>
      <c r="BI102" s="240"/>
      <c r="BJ102" s="240"/>
      <c r="BK102" s="240"/>
      <c r="BL102" s="240"/>
      <c r="BM102" s="240"/>
      <c r="BN102" s="240"/>
      <c r="BO102" s="240"/>
      <c r="BP102" s="240"/>
      <c r="BQ102" s="240"/>
    </row>
    <row r="103" spans="2:69" x14ac:dyDescent="0.2">
      <c r="B103" s="69">
        <f t="shared" si="74"/>
        <v>1</v>
      </c>
      <c r="C103" s="69">
        <f t="shared" si="70"/>
        <v>7</v>
      </c>
      <c r="D103" s="69" t="str">
        <f t="shared" si="75"/>
        <v>GA Power</v>
      </c>
      <c r="F103" s="70">
        <v>2008</v>
      </c>
      <c r="G103" s="372">
        <v>1071</v>
      </c>
      <c r="H103" s="372"/>
      <c r="I103" s="372"/>
      <c r="J103" s="76">
        <f t="shared" si="72"/>
        <v>0.14468874307713953</v>
      </c>
      <c r="K103" s="71"/>
      <c r="L103" s="71"/>
      <c r="M103" s="71"/>
      <c r="N103" s="71"/>
      <c r="O103" s="372">
        <v>79349.767380000005</v>
      </c>
      <c r="P103" s="76">
        <f>O103/$O$220</f>
        <v>0.10151599581037163</v>
      </c>
      <c r="Q103" s="76"/>
      <c r="R103" s="372">
        <v>1357464</v>
      </c>
      <c r="S103" s="372"/>
      <c r="T103" s="372">
        <v>1406919</v>
      </c>
      <c r="U103" s="427">
        <f t="shared" si="61"/>
        <v>-49455</v>
      </c>
      <c r="V103" s="112">
        <f t="shared" si="62"/>
        <v>-3.6431905376496175E-2</v>
      </c>
      <c r="W103" s="372">
        <v>52439.488475018865</v>
      </c>
      <c r="X103" s="71">
        <f t="shared" si="76"/>
        <v>-26910.27890498114</v>
      </c>
      <c r="Y103" s="76">
        <f>AVERAGE($Y$98:$Y$100,$Y$104)</f>
        <v>0.34371795311662784</v>
      </c>
      <c r="Z103" s="76">
        <f t="shared" si="77"/>
        <v>0.65628204688337211</v>
      </c>
      <c r="AA103" s="126">
        <f t="shared" si="73"/>
        <v>0</v>
      </c>
      <c r="AB103" s="126">
        <f t="shared" si="78"/>
        <v>0.65628204688337211</v>
      </c>
      <c r="AC103" s="126">
        <f t="shared" si="78"/>
        <v>-0.65628204688337211</v>
      </c>
      <c r="AG103" s="240"/>
      <c r="AH103" s="240"/>
      <c r="AI103" s="240"/>
      <c r="AJ103" s="240"/>
      <c r="AK103" s="240"/>
      <c r="AL103" s="240"/>
      <c r="AM103" s="240"/>
      <c r="AN103" s="240"/>
      <c r="AO103" s="240"/>
      <c r="AP103" s="240"/>
      <c r="AQ103" s="240"/>
      <c r="AR103" s="240"/>
      <c r="AS103" s="240"/>
      <c r="AT103" s="240"/>
      <c r="AU103" s="240"/>
      <c r="AV103" s="240"/>
      <c r="AW103" s="240"/>
      <c r="AX103" s="240"/>
      <c r="AY103" s="240"/>
      <c r="AZ103" s="240"/>
      <c r="BA103" s="240"/>
      <c r="BB103" s="240"/>
      <c r="BC103" s="240"/>
      <c r="BD103" s="240"/>
      <c r="BE103" s="240"/>
      <c r="BF103" s="240"/>
      <c r="BG103" s="240"/>
      <c r="BH103" s="240"/>
      <c r="BI103" s="240"/>
      <c r="BJ103" s="240"/>
      <c r="BK103" s="240"/>
      <c r="BL103" s="240"/>
      <c r="BM103" s="240"/>
      <c r="BN103" s="240"/>
      <c r="BO103" s="240"/>
      <c r="BP103" s="240"/>
      <c r="BQ103" s="240"/>
    </row>
    <row r="104" spans="2:69" x14ac:dyDescent="0.2">
      <c r="B104" s="69">
        <f t="shared" si="74"/>
        <v>1</v>
      </c>
      <c r="C104" s="69">
        <f t="shared" si="70"/>
        <v>7</v>
      </c>
      <c r="D104" s="69" t="str">
        <f t="shared" si="75"/>
        <v>GA Power</v>
      </c>
      <c r="F104" s="70">
        <v>2009</v>
      </c>
      <c r="G104" s="372">
        <v>1071</v>
      </c>
      <c r="H104" s="372"/>
      <c r="I104" s="372"/>
      <c r="J104" s="76">
        <f t="shared" si="72"/>
        <v>0.26020447752921566</v>
      </c>
      <c r="K104" s="71"/>
      <c r="L104" s="71"/>
      <c r="M104" s="71"/>
      <c r="N104" s="71"/>
      <c r="O104" s="372">
        <v>53906.222309999997</v>
      </c>
      <c r="P104" s="76">
        <f>O104/$O$221</f>
        <v>6.8953774384936523E-2</v>
      </c>
      <c r="Q104" s="76"/>
      <c r="R104" s="372">
        <v>2441228</v>
      </c>
      <c r="S104" s="372"/>
      <c r="T104" s="372">
        <v>2517092</v>
      </c>
      <c r="U104" s="427">
        <f t="shared" si="61"/>
        <v>-75864</v>
      </c>
      <c r="V104" s="112">
        <f t="shared" si="62"/>
        <v>-3.1076163307974511E-2</v>
      </c>
      <c r="W104" s="372">
        <v>70077.782442203737</v>
      </c>
      <c r="X104" s="71">
        <f t="shared" si="76"/>
        <v>16171.56013220374</v>
      </c>
      <c r="Y104" s="76">
        <f t="shared" si="79"/>
        <v>0.23076586570845253</v>
      </c>
      <c r="Z104" s="76">
        <f t="shared" si="77"/>
        <v>0.76923413429154741</v>
      </c>
      <c r="AA104" s="126">
        <f t="shared" si="73"/>
        <v>0</v>
      </c>
      <c r="AB104" s="126">
        <f t="shared" si="78"/>
        <v>0.76923413429154741</v>
      </c>
      <c r="AC104" s="126">
        <f t="shared" si="78"/>
        <v>-0.76923413429154741</v>
      </c>
      <c r="AG104" s="240"/>
      <c r="AH104" s="240"/>
      <c r="AI104" s="240"/>
      <c r="AJ104" s="240"/>
      <c r="AK104" s="240"/>
      <c r="AL104" s="240"/>
      <c r="AM104" s="240"/>
      <c r="AN104" s="240"/>
      <c r="AO104" s="240"/>
      <c r="AP104" s="240"/>
      <c r="AQ104" s="240"/>
      <c r="AR104" s="240"/>
      <c r="AS104" s="240"/>
      <c r="AT104" s="240"/>
      <c r="AU104" s="240"/>
      <c r="AV104" s="240"/>
      <c r="AW104" s="240"/>
      <c r="AX104" s="240"/>
      <c r="AY104" s="240"/>
      <c r="AZ104" s="240"/>
      <c r="BA104" s="240"/>
      <c r="BB104" s="240"/>
      <c r="BC104" s="240"/>
      <c r="BD104" s="240"/>
      <c r="BE104" s="240"/>
      <c r="BF104" s="240"/>
      <c r="BG104" s="240"/>
      <c r="BH104" s="240"/>
      <c r="BI104" s="240"/>
      <c r="BJ104" s="240"/>
      <c r="BK104" s="240"/>
      <c r="BL104" s="240"/>
      <c r="BM104" s="240"/>
      <c r="BN104" s="240"/>
      <c r="BO104" s="240"/>
      <c r="BP104" s="240"/>
      <c r="BQ104" s="240"/>
    </row>
    <row r="105" spans="2:69" x14ac:dyDescent="0.2">
      <c r="B105" s="69">
        <f t="shared" si="74"/>
        <v>1</v>
      </c>
      <c r="C105" s="69">
        <f t="shared" si="70"/>
        <v>7</v>
      </c>
      <c r="D105" s="69" t="str">
        <f t="shared" si="75"/>
        <v>GA Power</v>
      </c>
      <c r="F105" s="70">
        <v>2010</v>
      </c>
      <c r="G105" s="372">
        <v>1071</v>
      </c>
      <c r="H105" s="372"/>
      <c r="I105" s="372"/>
      <c r="J105" s="76">
        <f t="shared" si="72"/>
        <v>0.23540571479733446</v>
      </c>
      <c r="K105" s="71"/>
      <c r="L105" s="71"/>
      <c r="M105" s="71"/>
      <c r="N105" s="71"/>
      <c r="O105" s="372">
        <v>63576.759059999997</v>
      </c>
      <c r="P105" s="76">
        <f>O105/$O$222</f>
        <v>7.5654593050003591E-2</v>
      </c>
      <c r="Q105" s="76"/>
      <c r="R105" s="372">
        <v>2208567</v>
      </c>
      <c r="S105" s="372"/>
      <c r="T105" s="372">
        <v>2264567</v>
      </c>
      <c r="U105" s="427">
        <f t="shared" si="61"/>
        <v>-56000</v>
      </c>
      <c r="V105" s="112">
        <f t="shared" si="62"/>
        <v>-2.5355807634543124E-2</v>
      </c>
      <c r="W105" s="372">
        <v>70813.915521903386</v>
      </c>
      <c r="X105" s="71">
        <f t="shared" si="76"/>
        <v>7237.1564619033888</v>
      </c>
      <c r="Y105" s="76">
        <f>AVERAGE($Y$98:$Y$100,$Y$104)</f>
        <v>0.34371795311662784</v>
      </c>
      <c r="Z105" s="76">
        <f t="shared" si="77"/>
        <v>0.65628204688337211</v>
      </c>
      <c r="AA105" s="126">
        <f t="shared" si="73"/>
        <v>0</v>
      </c>
      <c r="AB105" s="126">
        <f t="shared" si="78"/>
        <v>0.65628204688337211</v>
      </c>
      <c r="AC105" s="126">
        <f t="shared" si="78"/>
        <v>-0.65628204688337211</v>
      </c>
      <c r="AG105" s="240"/>
      <c r="AH105" s="240"/>
      <c r="AI105" s="240"/>
      <c r="AJ105" s="240"/>
      <c r="AK105" s="240"/>
      <c r="AL105" s="240"/>
      <c r="AM105" s="240"/>
      <c r="AN105" s="240"/>
      <c r="AO105" s="240"/>
      <c r="AP105" s="240"/>
      <c r="AQ105" s="240"/>
      <c r="AR105" s="240"/>
      <c r="AS105" s="240"/>
      <c r="AT105" s="240"/>
      <c r="AU105" s="240"/>
      <c r="AV105" s="240"/>
      <c r="AW105" s="240"/>
      <c r="AX105" s="240"/>
      <c r="AY105" s="240"/>
      <c r="AZ105" s="240"/>
      <c r="BA105" s="240"/>
      <c r="BB105" s="240"/>
      <c r="BC105" s="240"/>
      <c r="BD105" s="240"/>
      <c r="BE105" s="240"/>
      <c r="BF105" s="240"/>
      <c r="BG105" s="240"/>
      <c r="BH105" s="240"/>
      <c r="BI105" s="240"/>
      <c r="BJ105" s="240"/>
      <c r="BK105" s="240"/>
      <c r="BL105" s="240"/>
      <c r="BM105" s="240"/>
      <c r="BN105" s="240"/>
      <c r="BO105" s="240"/>
      <c r="BP105" s="240"/>
      <c r="BQ105" s="240"/>
    </row>
    <row r="106" spans="2:69" x14ac:dyDescent="0.2">
      <c r="B106" s="69">
        <f t="shared" si="74"/>
        <v>1</v>
      </c>
      <c r="C106" s="69">
        <f t="shared" si="70"/>
        <v>7</v>
      </c>
      <c r="D106" s="69" t="str">
        <f>D105</f>
        <v>GA Power</v>
      </c>
      <c r="F106" s="70">
        <v>2011</v>
      </c>
      <c r="G106" s="372">
        <v>1071</v>
      </c>
      <c r="H106" s="372"/>
      <c r="I106" s="372"/>
      <c r="J106" s="76">
        <f t="shared" si="72"/>
        <v>0.18771248225317524</v>
      </c>
      <c r="K106" s="71"/>
      <c r="L106" s="71"/>
      <c r="M106" s="71"/>
      <c r="N106" s="71"/>
      <c r="O106" s="372">
        <v>59952.331590000002</v>
      </c>
      <c r="P106" s="76">
        <f>O106/$O$223</f>
        <v>7.3668276899177015E-2</v>
      </c>
      <c r="Q106" s="76"/>
      <c r="R106" s="372">
        <v>1761111</v>
      </c>
      <c r="S106" s="372"/>
      <c r="T106" s="372">
        <v>1816470</v>
      </c>
      <c r="U106" s="427">
        <f t="shared" si="61"/>
        <v>-55359</v>
      </c>
      <c r="V106" s="112">
        <f t="shared" si="62"/>
        <v>-3.1434134475339714E-2</v>
      </c>
      <c r="W106" s="372">
        <v>44493.863772395802</v>
      </c>
      <c r="X106" s="71">
        <f t="shared" si="76"/>
        <v>-15458.4678176042</v>
      </c>
      <c r="Y106" s="76">
        <f>AVERAGE($Y$98:$Y$100,$Y$104)</f>
        <v>0.34371795311662784</v>
      </c>
      <c r="Z106" s="76">
        <f t="shared" si="77"/>
        <v>0.65628204688337211</v>
      </c>
      <c r="AA106" s="126">
        <f t="shared" si="73"/>
        <v>0</v>
      </c>
      <c r="AB106" s="126">
        <f t="shared" si="78"/>
        <v>0.65628204688337211</v>
      </c>
      <c r="AC106" s="126">
        <f t="shared" si="78"/>
        <v>-0.65628204688337211</v>
      </c>
      <c r="AG106" s="240"/>
      <c r="AH106" s="240"/>
      <c r="AI106" s="240"/>
      <c r="AJ106" s="240"/>
      <c r="AK106" s="240"/>
      <c r="AL106" s="240"/>
      <c r="AM106" s="240"/>
      <c r="AN106" s="240"/>
      <c r="AO106" s="240"/>
      <c r="AP106" s="240"/>
      <c r="AQ106" s="240"/>
      <c r="AR106" s="240"/>
      <c r="AS106" s="240"/>
      <c r="AT106" s="240"/>
      <c r="AU106" s="240"/>
      <c r="AV106" s="240"/>
      <c r="AW106" s="240"/>
      <c r="AX106" s="240"/>
      <c r="AY106" s="240"/>
      <c r="AZ106" s="240"/>
      <c r="BA106" s="240"/>
      <c r="BB106" s="240"/>
      <c r="BC106" s="240"/>
      <c r="BD106" s="240"/>
      <c r="BE106" s="240"/>
      <c r="BF106" s="240"/>
      <c r="BG106" s="240"/>
      <c r="BH106" s="240"/>
      <c r="BI106" s="240"/>
      <c r="BJ106" s="240"/>
      <c r="BK106" s="240"/>
      <c r="BL106" s="240"/>
      <c r="BM106" s="240"/>
      <c r="BN106" s="240"/>
      <c r="BO106" s="240"/>
      <c r="BP106" s="240"/>
      <c r="BQ106" s="240"/>
    </row>
    <row r="107" spans="2:69" x14ac:dyDescent="0.2">
      <c r="B107" s="69">
        <f t="shared" si="74"/>
        <v>1</v>
      </c>
      <c r="C107" s="69">
        <f t="shared" si="70"/>
        <v>7</v>
      </c>
      <c r="D107" s="69" t="str">
        <f>D106</f>
        <v>GA Power</v>
      </c>
      <c r="F107" s="70">
        <v>2012</v>
      </c>
      <c r="G107" s="372">
        <v>1071</v>
      </c>
      <c r="H107" s="372"/>
      <c r="I107" s="372"/>
      <c r="J107" s="76">
        <f t="shared" si="72"/>
        <v>0.15032871596127034</v>
      </c>
      <c r="K107" s="71"/>
      <c r="L107" s="71"/>
      <c r="M107" s="71"/>
      <c r="N107" s="71"/>
      <c r="O107" s="372">
        <v>51645.810720000001</v>
      </c>
      <c r="P107" s="76">
        <f>O107/$O$224</f>
        <v>6.2593656981350068E-2</v>
      </c>
      <c r="Q107" s="76"/>
      <c r="R107" s="372">
        <v>1410378</v>
      </c>
      <c r="S107" s="372"/>
      <c r="T107" s="372">
        <v>1455823</v>
      </c>
      <c r="U107" s="427">
        <f t="shared" si="61"/>
        <v>-45445</v>
      </c>
      <c r="V107" s="112">
        <f t="shared" si="62"/>
        <v>-3.2221858253602936E-2</v>
      </c>
      <c r="W107" s="372">
        <v>25206.619853265496</v>
      </c>
      <c r="X107" s="71">
        <f t="shared" si="76"/>
        <v>-26439.190866734505</v>
      </c>
      <c r="Y107" s="76">
        <f>AVERAGE($Y$98:$Y$100,$Y$104)</f>
        <v>0.34371795311662784</v>
      </c>
      <c r="Z107" s="76">
        <f t="shared" si="77"/>
        <v>0.65628204688337211</v>
      </c>
      <c r="AA107" s="126">
        <f t="shared" si="73"/>
        <v>0</v>
      </c>
      <c r="AB107" s="126">
        <f t="shared" si="78"/>
        <v>0.65628204688337211</v>
      </c>
      <c r="AC107" s="126">
        <f t="shared" si="78"/>
        <v>-0.65628204688337211</v>
      </c>
      <c r="AG107" s="240"/>
      <c r="AH107" s="240"/>
      <c r="AI107" s="240"/>
      <c r="AJ107" s="240"/>
      <c r="AK107" s="240"/>
      <c r="AL107" s="240"/>
      <c r="AM107" s="240"/>
      <c r="AN107" s="240"/>
      <c r="AO107" s="240"/>
      <c r="AP107" s="240"/>
      <c r="AQ107" s="240"/>
      <c r="AR107" s="240"/>
      <c r="AS107" s="240"/>
      <c r="AT107" s="240"/>
      <c r="AU107" s="240"/>
      <c r="AV107" s="240"/>
      <c r="AW107" s="240"/>
      <c r="AX107" s="240"/>
      <c r="AY107" s="240"/>
      <c r="AZ107" s="240"/>
      <c r="BA107" s="240"/>
      <c r="BB107" s="240"/>
      <c r="BC107" s="240"/>
      <c r="BD107" s="240"/>
      <c r="BE107" s="240"/>
      <c r="BF107" s="240"/>
      <c r="BG107" s="240"/>
      <c r="BH107" s="240"/>
      <c r="BI107" s="240"/>
      <c r="BJ107" s="240"/>
      <c r="BK107" s="240"/>
      <c r="BL107" s="240"/>
      <c r="BM107" s="240"/>
      <c r="BN107" s="240"/>
      <c r="BO107" s="240"/>
      <c r="BP107" s="240"/>
      <c r="BQ107" s="240"/>
    </row>
    <row r="108" spans="2:69" x14ac:dyDescent="0.2">
      <c r="B108" s="69">
        <f t="shared" si="74"/>
        <v>1</v>
      </c>
      <c r="C108" s="69">
        <f t="shared" si="70"/>
        <v>7</v>
      </c>
      <c r="D108" s="69" t="str">
        <f>D107</f>
        <v>GA Power</v>
      </c>
      <c r="F108" s="70">
        <v>2013</v>
      </c>
      <c r="G108" s="372">
        <v>1071</v>
      </c>
      <c r="H108" s="372"/>
      <c r="I108" s="372"/>
      <c r="J108" s="76">
        <f t="shared" si="72"/>
        <v>0.24906778540944535</v>
      </c>
      <c r="K108" s="69"/>
      <c r="L108" s="69"/>
      <c r="M108" s="69"/>
      <c r="N108" s="69"/>
      <c r="O108" s="372">
        <v>47707.905449999998</v>
      </c>
      <c r="P108" s="76">
        <f>O108/$O$225</f>
        <v>5.6664109954542116E-2</v>
      </c>
      <c r="Q108" s="69"/>
      <c r="R108" s="372">
        <v>2336744</v>
      </c>
      <c r="S108" s="372"/>
      <c r="T108" s="372">
        <v>2422809</v>
      </c>
      <c r="U108" s="427">
        <f t="shared" si="61"/>
        <v>-86065</v>
      </c>
      <c r="V108" s="112">
        <f t="shared" si="62"/>
        <v>-3.6831163362353772E-2</v>
      </c>
      <c r="W108" s="372">
        <v>69103.54771685625</v>
      </c>
      <c r="X108" s="71">
        <f>W108-O108</f>
        <v>21395.642266856252</v>
      </c>
      <c r="Y108" s="76">
        <f>X108/W108</f>
        <v>0.30961713216986209</v>
      </c>
      <c r="Z108" s="76">
        <f>1-Y108</f>
        <v>0.69038286783013791</v>
      </c>
      <c r="AA108" s="126">
        <f>Z108*Q108</f>
        <v>0</v>
      </c>
      <c r="AB108" s="126">
        <f t="shared" ref="AB108:AC110" si="80">Z108-AA108</f>
        <v>0.69038286783013791</v>
      </c>
      <c r="AC108" s="126">
        <f t="shared" si="80"/>
        <v>-0.69038286783013791</v>
      </c>
      <c r="AG108" s="240"/>
      <c r="AH108" s="240"/>
      <c r="AI108" s="240"/>
      <c r="AJ108" s="240"/>
      <c r="AK108" s="240"/>
      <c r="AL108" s="240"/>
      <c r="AM108" s="240"/>
      <c r="AN108" s="240"/>
      <c r="AO108" s="240"/>
      <c r="AP108" s="240"/>
      <c r="AQ108" s="240"/>
      <c r="AR108" s="240"/>
      <c r="AS108" s="240"/>
      <c r="AT108" s="240"/>
      <c r="AU108" s="240"/>
      <c r="AV108" s="240"/>
      <c r="AW108" s="240"/>
      <c r="AX108" s="240"/>
      <c r="AY108" s="240"/>
      <c r="AZ108" s="240"/>
      <c r="BA108" s="240"/>
      <c r="BB108" s="240"/>
      <c r="BC108" s="240"/>
      <c r="BD108" s="240"/>
      <c r="BE108" s="240"/>
      <c r="BF108" s="240"/>
      <c r="BG108" s="240"/>
      <c r="BH108" s="240"/>
      <c r="BI108" s="240"/>
      <c r="BJ108" s="240"/>
      <c r="BK108" s="240"/>
      <c r="BL108" s="240"/>
      <c r="BM108" s="240"/>
      <c r="BN108" s="240"/>
      <c r="BO108" s="240"/>
      <c r="BP108" s="240"/>
      <c r="BQ108" s="240"/>
    </row>
    <row r="109" spans="2:69" x14ac:dyDescent="0.2">
      <c r="B109" s="69">
        <f t="shared" si="74"/>
        <v>1</v>
      </c>
      <c r="C109" s="69">
        <f t="shared" si="70"/>
        <v>7</v>
      </c>
      <c r="D109" s="69" t="str">
        <f>D108</f>
        <v>GA Power</v>
      </c>
      <c r="F109" s="70">
        <v>2014</v>
      </c>
      <c r="G109" s="372">
        <v>1071</v>
      </c>
      <c r="H109" s="372"/>
      <c r="I109" s="372"/>
      <c r="J109" s="76">
        <f t="shared" si="72"/>
        <v>0.20340174121398941</v>
      </c>
      <c r="K109" s="69"/>
      <c r="L109" s="69"/>
      <c r="M109" s="69"/>
      <c r="N109" s="69"/>
      <c r="O109" s="372">
        <v>61799.222100000006</v>
      </c>
      <c r="P109" s="76">
        <f>O109/$O$226</f>
        <v>7.141638788012894E-2</v>
      </c>
      <c r="Q109" s="69"/>
      <c r="R109" s="372">
        <v>1908307</v>
      </c>
      <c r="S109" s="372"/>
      <c r="T109" s="372">
        <v>1965277</v>
      </c>
      <c r="U109" s="427">
        <f t="shared" si="61"/>
        <v>-56970</v>
      </c>
      <c r="V109" s="112">
        <f t="shared" si="62"/>
        <v>-2.9853687063978701E-2</v>
      </c>
      <c r="W109" s="372">
        <v>75080.007214224373</v>
      </c>
      <c r="X109" s="71">
        <f>W109-O109</f>
        <v>13280.785114224367</v>
      </c>
      <c r="Y109" s="76">
        <f>X109/W109</f>
        <v>0.17688843684218827</v>
      </c>
      <c r="Z109" s="76">
        <f>1-Y109</f>
        <v>0.82311156315781175</v>
      </c>
      <c r="AA109" s="126">
        <f>Z109*Q109</f>
        <v>0</v>
      </c>
      <c r="AB109" s="126">
        <f t="shared" si="80"/>
        <v>0.82311156315781175</v>
      </c>
      <c r="AC109" s="126">
        <f t="shared" si="80"/>
        <v>-0.82311156315781175</v>
      </c>
      <c r="AG109" s="240"/>
      <c r="AH109" s="240"/>
      <c r="AI109" s="240"/>
      <c r="AJ109" s="240"/>
      <c r="AK109" s="240"/>
      <c r="AL109" s="240"/>
      <c r="AM109" s="240"/>
      <c r="AN109" s="240"/>
      <c r="AO109" s="240"/>
      <c r="AP109" s="240"/>
      <c r="AQ109" s="240"/>
      <c r="AR109" s="240"/>
      <c r="AS109" s="240"/>
      <c r="AT109" s="240"/>
      <c r="AU109" s="240"/>
      <c r="AV109" s="240"/>
      <c r="AW109" s="240"/>
      <c r="AX109" s="240"/>
      <c r="AY109" s="240"/>
      <c r="AZ109" s="240"/>
      <c r="BA109" s="240"/>
      <c r="BB109" s="240"/>
      <c r="BC109" s="240"/>
      <c r="BD109" s="240"/>
      <c r="BE109" s="240"/>
      <c r="BF109" s="240"/>
      <c r="BG109" s="240"/>
      <c r="BH109" s="240"/>
      <c r="BI109" s="240"/>
      <c r="BJ109" s="240"/>
      <c r="BK109" s="240"/>
      <c r="BL109" s="240"/>
      <c r="BM109" s="240"/>
      <c r="BN109" s="240"/>
      <c r="BO109" s="240"/>
      <c r="BP109" s="240"/>
      <c r="BQ109" s="240"/>
    </row>
    <row r="110" spans="2:69" x14ac:dyDescent="0.2">
      <c r="B110" s="72">
        <f>'OPG hydro peers'!B12</f>
        <v>1</v>
      </c>
      <c r="C110" s="72">
        <f t="shared" si="70"/>
        <v>8</v>
      </c>
      <c r="D110" s="72" t="str">
        <f>'OPG hydro peers'!D12</f>
        <v>PacifiCorp</v>
      </c>
      <c r="F110" s="73">
        <v>2002</v>
      </c>
      <c r="G110" s="374">
        <v>979.5</v>
      </c>
      <c r="H110" s="374"/>
      <c r="I110" s="374"/>
      <c r="J110" s="75">
        <f t="shared" ref="J110:J122" si="81">R110/(G110*8760)</f>
        <v>0.37526391482002047</v>
      </c>
      <c r="K110" s="127"/>
      <c r="L110" s="127"/>
      <c r="M110" s="127"/>
      <c r="N110" s="127"/>
      <c r="O110" s="373">
        <v>25497.863100000002</v>
      </c>
      <c r="P110" s="75">
        <f>O110/$O$214</f>
        <v>4.92811868480749E-2</v>
      </c>
      <c r="Q110" s="75"/>
      <c r="R110" s="374">
        <v>3219922</v>
      </c>
      <c r="S110" s="374"/>
      <c r="T110" s="374">
        <v>3601361</v>
      </c>
      <c r="U110" s="427">
        <f t="shared" si="61"/>
        <v>-381439</v>
      </c>
      <c r="V110" s="112">
        <f t="shared" si="62"/>
        <v>-0.11846218635109794</v>
      </c>
      <c r="W110" s="373">
        <v>98988.436469845474</v>
      </c>
      <c r="X110" s="127">
        <f t="shared" ref="X110:X120" si="82">W110-O110</f>
        <v>73490.573369845471</v>
      </c>
      <c r="Y110" s="75">
        <f>X110/W110</f>
        <v>0.74241574057220983</v>
      </c>
      <c r="Z110" s="75">
        <f>1-Y110</f>
        <v>0.25758425942779017</v>
      </c>
      <c r="AA110" s="125">
        <f t="shared" ref="AA110:AA120" si="83">Z110*Q110</f>
        <v>0</v>
      </c>
      <c r="AB110" s="125">
        <f t="shared" si="80"/>
        <v>0.25758425942779017</v>
      </c>
      <c r="AC110" s="125">
        <f t="shared" si="80"/>
        <v>-0.25758425942779017</v>
      </c>
      <c r="AG110" s="240"/>
      <c r="AH110" s="240"/>
      <c r="AI110" s="240"/>
      <c r="AJ110" s="240"/>
      <c r="AK110" s="240"/>
      <c r="AL110" s="240"/>
      <c r="AM110" s="240"/>
      <c r="AN110" s="240"/>
      <c r="AO110" s="240"/>
      <c r="AP110" s="240"/>
      <c r="AQ110" s="240"/>
      <c r="AR110" s="240"/>
      <c r="AS110" s="240"/>
      <c r="AT110" s="240"/>
      <c r="AU110" s="240"/>
      <c r="AV110" s="240"/>
      <c r="AW110" s="240"/>
      <c r="AX110" s="240"/>
      <c r="AY110" s="240"/>
      <c r="AZ110" s="240"/>
      <c r="BA110" s="240"/>
      <c r="BB110" s="240"/>
      <c r="BC110" s="240"/>
      <c r="BD110" s="240"/>
      <c r="BE110" s="240"/>
      <c r="BF110" s="240"/>
      <c r="BG110" s="240"/>
      <c r="BH110" s="240"/>
      <c r="BI110" s="240"/>
      <c r="BJ110" s="240"/>
      <c r="BK110" s="240"/>
      <c r="BL110" s="240"/>
      <c r="BM110" s="240"/>
      <c r="BN110" s="240"/>
      <c r="BO110" s="240"/>
      <c r="BP110" s="240"/>
      <c r="BQ110" s="240"/>
    </row>
    <row r="111" spans="2:69" x14ac:dyDescent="0.2">
      <c r="B111" s="72">
        <f t="shared" ref="B111:B122" si="84">B110</f>
        <v>1</v>
      </c>
      <c r="C111" s="72">
        <f t="shared" si="70"/>
        <v>8</v>
      </c>
      <c r="D111" s="72" t="str">
        <f t="shared" ref="D111:D122" si="85">D110</f>
        <v>PacifiCorp</v>
      </c>
      <c r="F111" s="73">
        <v>2003</v>
      </c>
      <c r="G111" s="374">
        <v>988.6</v>
      </c>
      <c r="H111" s="374"/>
      <c r="I111" s="374"/>
      <c r="J111" s="75">
        <f t="shared" si="81"/>
        <v>0.39776142083680904</v>
      </c>
      <c r="K111" s="127"/>
      <c r="L111" s="127"/>
      <c r="M111" s="127"/>
      <c r="N111" s="127"/>
      <c r="O111" s="373">
        <v>26754.865289999998</v>
      </c>
      <c r="P111" s="75">
        <f>O111/$O$215</f>
        <v>4.7704766473476039E-2</v>
      </c>
      <c r="Q111" s="75"/>
      <c r="R111" s="374">
        <v>3444668</v>
      </c>
      <c r="S111" s="374"/>
      <c r="T111" s="374">
        <v>3771140</v>
      </c>
      <c r="U111" s="427">
        <f t="shared" si="61"/>
        <v>-326472</v>
      </c>
      <c r="V111" s="112">
        <f t="shared" si="62"/>
        <v>-9.4776042277514114E-2</v>
      </c>
      <c r="W111" s="373">
        <v>177836.25091465336</v>
      </c>
      <c r="X111" s="127">
        <f t="shared" si="82"/>
        <v>151081.38562465337</v>
      </c>
      <c r="Y111" s="75">
        <f t="shared" ref="Y111:Y120" si="86">X111/W111</f>
        <v>0.84955336635588374</v>
      </c>
      <c r="Z111" s="75">
        <f t="shared" ref="Z111:Z120" si="87">1-Y111</f>
        <v>0.15044663364411626</v>
      </c>
      <c r="AA111" s="125">
        <f t="shared" si="83"/>
        <v>0</v>
      </c>
      <c r="AB111" s="125">
        <f t="shared" ref="AB111:AC120" si="88">Z111-AA111</f>
        <v>0.15044663364411626</v>
      </c>
      <c r="AC111" s="125">
        <f t="shared" si="88"/>
        <v>-0.15044663364411626</v>
      </c>
      <c r="AG111" s="240"/>
      <c r="AH111" s="240"/>
      <c r="AI111" s="240"/>
      <c r="AJ111" s="240"/>
      <c r="AK111" s="240"/>
      <c r="AL111" s="240"/>
      <c r="AM111" s="240"/>
      <c r="AN111" s="240"/>
      <c r="AO111" s="240"/>
      <c r="AP111" s="240"/>
      <c r="AQ111" s="240"/>
      <c r="AR111" s="240"/>
      <c r="AS111" s="240"/>
      <c r="AT111" s="240"/>
      <c r="AU111" s="240"/>
      <c r="AV111" s="240"/>
      <c r="AW111" s="240"/>
      <c r="AX111" s="240"/>
      <c r="AY111" s="240"/>
      <c r="AZ111" s="240"/>
      <c r="BA111" s="240"/>
      <c r="BB111" s="240"/>
      <c r="BC111" s="240"/>
      <c r="BD111" s="240"/>
      <c r="BE111" s="240"/>
      <c r="BF111" s="240"/>
      <c r="BG111" s="240"/>
      <c r="BH111" s="240"/>
      <c r="BI111" s="240"/>
      <c r="BJ111" s="240"/>
      <c r="BK111" s="240"/>
      <c r="BL111" s="240"/>
      <c r="BM111" s="240"/>
      <c r="BN111" s="240"/>
      <c r="BO111" s="240"/>
      <c r="BP111" s="240"/>
      <c r="BQ111" s="240"/>
    </row>
    <row r="112" spans="2:69" x14ac:dyDescent="0.2">
      <c r="B112" s="72">
        <f t="shared" si="84"/>
        <v>1</v>
      </c>
      <c r="C112" s="72">
        <f t="shared" si="70"/>
        <v>8</v>
      </c>
      <c r="D112" s="72" t="str">
        <f t="shared" si="85"/>
        <v>PacifiCorp</v>
      </c>
      <c r="F112" s="73">
        <v>2004</v>
      </c>
      <c r="G112" s="374">
        <v>1003.14</v>
      </c>
      <c r="H112" s="374"/>
      <c r="I112" s="374"/>
      <c r="J112" s="75">
        <f t="shared" si="81"/>
        <v>0.35176873384695345</v>
      </c>
      <c r="K112" s="127"/>
      <c r="L112" s="127"/>
      <c r="M112" s="127"/>
      <c r="N112" s="127"/>
      <c r="O112" s="373">
        <v>34820.494350000001</v>
      </c>
      <c r="P112" s="75">
        <f>O112/$O$216</f>
        <v>5.7968217167283072E-2</v>
      </c>
      <c r="Q112" s="75"/>
      <c r="R112" s="374">
        <v>3091170</v>
      </c>
      <c r="S112" s="374"/>
      <c r="T112" s="374">
        <v>3421857</v>
      </c>
      <c r="U112" s="427">
        <f t="shared" si="61"/>
        <v>-330687</v>
      </c>
      <c r="V112" s="112">
        <f t="shared" si="62"/>
        <v>-0.10697794039150224</v>
      </c>
      <c r="W112" s="373">
        <v>173660.96354106831</v>
      </c>
      <c r="X112" s="127">
        <f t="shared" si="82"/>
        <v>138840.46919106832</v>
      </c>
      <c r="Y112" s="75">
        <f t="shared" si="86"/>
        <v>0.79949152855088557</v>
      </c>
      <c r="Z112" s="75">
        <f t="shared" si="87"/>
        <v>0.20050847144911443</v>
      </c>
      <c r="AA112" s="125">
        <f t="shared" si="83"/>
        <v>0</v>
      </c>
      <c r="AB112" s="125">
        <f t="shared" si="88"/>
        <v>0.20050847144911443</v>
      </c>
      <c r="AC112" s="125">
        <f t="shared" si="88"/>
        <v>-0.20050847144911443</v>
      </c>
      <c r="AG112" s="240"/>
      <c r="AH112" s="240"/>
      <c r="AI112" s="240"/>
      <c r="AJ112" s="240"/>
      <c r="AK112" s="240"/>
      <c r="AL112" s="240"/>
      <c r="AM112" s="240"/>
      <c r="AN112" s="240"/>
      <c r="AO112" s="240"/>
      <c r="AP112" s="240"/>
      <c r="AQ112" s="240"/>
      <c r="AR112" s="240"/>
      <c r="AS112" s="240"/>
      <c r="AT112" s="240"/>
      <c r="AU112" s="240"/>
      <c r="AV112" s="240"/>
      <c r="AW112" s="240"/>
      <c r="AX112" s="240"/>
      <c r="AY112" s="240"/>
      <c r="AZ112" s="240"/>
      <c r="BA112" s="240"/>
      <c r="BB112" s="240"/>
      <c r="BC112" s="240"/>
      <c r="BD112" s="240"/>
      <c r="BE112" s="240"/>
      <c r="BF112" s="240"/>
      <c r="BG112" s="240"/>
      <c r="BH112" s="240"/>
      <c r="BI112" s="240"/>
      <c r="BJ112" s="240"/>
      <c r="BK112" s="240"/>
      <c r="BL112" s="240"/>
      <c r="BM112" s="240"/>
      <c r="BN112" s="240"/>
      <c r="BO112" s="240"/>
      <c r="BP112" s="240"/>
      <c r="BQ112" s="240"/>
    </row>
    <row r="113" spans="2:69" x14ac:dyDescent="0.2">
      <c r="B113" s="72">
        <f t="shared" si="84"/>
        <v>1</v>
      </c>
      <c r="C113" s="72">
        <f t="shared" si="70"/>
        <v>8</v>
      </c>
      <c r="D113" s="72" t="str">
        <f t="shared" si="85"/>
        <v>PacifiCorp</v>
      </c>
      <c r="F113" s="73">
        <v>2005</v>
      </c>
      <c r="G113" s="374">
        <v>1003.14</v>
      </c>
      <c r="H113" s="374"/>
      <c r="I113" s="374"/>
      <c r="J113" s="75">
        <f t="shared" si="81"/>
        <v>0.33742416392436425</v>
      </c>
      <c r="K113" s="127"/>
      <c r="L113" s="127"/>
      <c r="M113" s="127"/>
      <c r="N113" s="127"/>
      <c r="O113" s="373">
        <v>34601.1423</v>
      </c>
      <c r="P113" s="75">
        <f>O113/$O$217</f>
        <v>5.5389934206721857E-2</v>
      </c>
      <c r="Q113" s="75"/>
      <c r="R113" s="374">
        <v>2965117</v>
      </c>
      <c r="S113" s="374"/>
      <c r="T113" s="374">
        <v>3272324</v>
      </c>
      <c r="U113" s="427">
        <f t="shared" si="61"/>
        <v>-307207</v>
      </c>
      <c r="V113" s="112">
        <f t="shared" si="62"/>
        <v>-0.10360704147593501</v>
      </c>
      <c r="W113" s="373">
        <v>227781.55794615878</v>
      </c>
      <c r="X113" s="127">
        <f t="shared" si="82"/>
        <v>193180.41564615877</v>
      </c>
      <c r="Y113" s="75">
        <f t="shared" si="86"/>
        <v>0.84809506699318149</v>
      </c>
      <c r="Z113" s="75">
        <f t="shared" si="87"/>
        <v>0.15190493300681851</v>
      </c>
      <c r="AA113" s="125">
        <f t="shared" si="83"/>
        <v>0</v>
      </c>
      <c r="AB113" s="125">
        <f t="shared" si="88"/>
        <v>0.15190493300681851</v>
      </c>
      <c r="AC113" s="125">
        <f t="shared" si="88"/>
        <v>-0.15190493300681851</v>
      </c>
      <c r="AG113" s="240"/>
      <c r="AH113" s="240"/>
      <c r="AI113" s="240"/>
      <c r="AJ113" s="240"/>
      <c r="AK113" s="240"/>
      <c r="AL113" s="240"/>
      <c r="AM113" s="240"/>
      <c r="AN113" s="240"/>
      <c r="AO113" s="240"/>
      <c r="AP113" s="240"/>
      <c r="AQ113" s="240"/>
      <c r="AR113" s="240"/>
      <c r="AS113" s="240"/>
      <c r="AT113" s="240"/>
      <c r="AU113" s="240"/>
      <c r="AV113" s="240"/>
      <c r="AW113" s="240"/>
      <c r="AX113" s="240"/>
      <c r="AY113" s="240"/>
      <c r="AZ113" s="240"/>
      <c r="BA113" s="240"/>
      <c r="BB113" s="240"/>
      <c r="BC113" s="240"/>
      <c r="BD113" s="240"/>
      <c r="BE113" s="240"/>
      <c r="BF113" s="240"/>
      <c r="BG113" s="240"/>
      <c r="BH113" s="240"/>
      <c r="BI113" s="240"/>
      <c r="BJ113" s="240"/>
      <c r="BK113" s="240"/>
      <c r="BL113" s="240"/>
      <c r="BM113" s="240"/>
      <c r="BN113" s="240"/>
      <c r="BO113" s="240"/>
      <c r="BP113" s="240"/>
      <c r="BQ113" s="240"/>
    </row>
    <row r="114" spans="2:69" x14ac:dyDescent="0.2">
      <c r="B114" s="72">
        <f t="shared" si="84"/>
        <v>1</v>
      </c>
      <c r="C114" s="72">
        <f t="shared" si="70"/>
        <v>8</v>
      </c>
      <c r="D114" s="72" t="str">
        <f t="shared" si="85"/>
        <v>PacifiCorp</v>
      </c>
      <c r="F114" s="73">
        <v>2006</v>
      </c>
      <c r="G114" s="374">
        <v>1010.77</v>
      </c>
      <c r="H114" s="374"/>
      <c r="I114" s="374"/>
      <c r="J114" s="75">
        <f t="shared" si="81"/>
        <v>0.48001257055123631</v>
      </c>
      <c r="K114" s="127"/>
      <c r="L114" s="127"/>
      <c r="M114" s="127"/>
      <c r="N114" s="127"/>
      <c r="O114" s="373">
        <v>32842.031969999996</v>
      </c>
      <c r="P114" s="75">
        <f>O114/$O$218</f>
        <v>4.9428683665003283E-2</v>
      </c>
      <c r="Q114" s="75"/>
      <c r="R114" s="374">
        <v>4250197</v>
      </c>
      <c r="S114" s="374"/>
      <c r="T114" s="374">
        <v>4620883</v>
      </c>
      <c r="U114" s="427">
        <f t="shared" si="61"/>
        <v>-370686</v>
      </c>
      <c r="V114" s="112">
        <f t="shared" si="62"/>
        <v>-8.7216192567073955E-2</v>
      </c>
      <c r="W114" s="373">
        <v>271324.60383125074</v>
      </c>
      <c r="X114" s="127">
        <f t="shared" si="82"/>
        <v>238482.57186125073</v>
      </c>
      <c r="Y114" s="75">
        <f t="shared" si="86"/>
        <v>0.8789566758552203</v>
      </c>
      <c r="Z114" s="75">
        <f t="shared" si="87"/>
        <v>0.1210433241447797</v>
      </c>
      <c r="AA114" s="125">
        <f t="shared" si="83"/>
        <v>0</v>
      </c>
      <c r="AB114" s="125">
        <f t="shared" si="88"/>
        <v>0.1210433241447797</v>
      </c>
      <c r="AC114" s="125">
        <f t="shared" si="88"/>
        <v>-0.1210433241447797</v>
      </c>
      <c r="AG114" s="240"/>
      <c r="AH114" s="240"/>
      <c r="AI114" s="240"/>
      <c r="AJ114" s="240"/>
      <c r="AK114" s="240"/>
      <c r="AL114" s="240"/>
      <c r="AM114" s="240"/>
      <c r="AN114" s="240"/>
      <c r="AO114" s="240"/>
      <c r="AP114" s="240"/>
      <c r="AQ114" s="240"/>
      <c r="AR114" s="240"/>
      <c r="AS114" s="240"/>
      <c r="AT114" s="240"/>
      <c r="AU114" s="240"/>
      <c r="AV114" s="240"/>
      <c r="AW114" s="240"/>
      <c r="AX114" s="240"/>
      <c r="AY114" s="240"/>
      <c r="AZ114" s="240"/>
      <c r="BA114" s="240"/>
      <c r="BB114" s="240"/>
      <c r="BC114" s="240"/>
      <c r="BD114" s="240"/>
      <c r="BE114" s="240"/>
      <c r="BF114" s="240"/>
      <c r="BG114" s="240"/>
      <c r="BH114" s="240"/>
      <c r="BI114" s="240"/>
      <c r="BJ114" s="240"/>
      <c r="BK114" s="240"/>
      <c r="BL114" s="240"/>
      <c r="BM114" s="240"/>
      <c r="BN114" s="240"/>
      <c r="BO114" s="240"/>
      <c r="BP114" s="240"/>
      <c r="BQ114" s="240"/>
    </row>
    <row r="115" spans="2:69" x14ac:dyDescent="0.2">
      <c r="B115" s="72">
        <f t="shared" si="84"/>
        <v>1</v>
      </c>
      <c r="C115" s="72">
        <f t="shared" si="70"/>
        <v>8</v>
      </c>
      <c r="D115" s="72" t="str">
        <f t="shared" si="85"/>
        <v>PacifiCorp</v>
      </c>
      <c r="F115" s="73">
        <v>2007</v>
      </c>
      <c r="G115" s="374">
        <v>1010.77</v>
      </c>
      <c r="H115" s="374"/>
      <c r="I115" s="374"/>
      <c r="J115" s="75">
        <f t="shared" si="81"/>
        <v>0.38891910380905415</v>
      </c>
      <c r="K115" s="127"/>
      <c r="L115" s="127"/>
      <c r="M115" s="127"/>
      <c r="N115" s="127"/>
      <c r="O115" s="373">
        <v>35559.201599999993</v>
      </c>
      <c r="P115" s="75">
        <f>O115/$O$219</f>
        <v>4.9300633081330925E-2</v>
      </c>
      <c r="Q115" s="75"/>
      <c r="R115" s="374">
        <v>3443624</v>
      </c>
      <c r="S115" s="374"/>
      <c r="T115" s="374">
        <v>3743905</v>
      </c>
      <c r="U115" s="427">
        <f t="shared" si="61"/>
        <v>-300281</v>
      </c>
      <c r="V115" s="112">
        <f t="shared" si="62"/>
        <v>-8.7199125107735337E-2</v>
      </c>
      <c r="W115" s="373">
        <v>242396.12012377178</v>
      </c>
      <c r="X115" s="127">
        <f t="shared" si="82"/>
        <v>206836.91852377178</v>
      </c>
      <c r="Y115" s="75">
        <f t="shared" si="86"/>
        <v>0.85330127568938463</v>
      </c>
      <c r="Z115" s="75">
        <f t="shared" si="87"/>
        <v>0.14669872431061537</v>
      </c>
      <c r="AA115" s="125">
        <f t="shared" si="83"/>
        <v>0</v>
      </c>
      <c r="AB115" s="125">
        <f t="shared" si="88"/>
        <v>0.14669872431061537</v>
      </c>
      <c r="AC115" s="125">
        <f t="shared" si="88"/>
        <v>-0.14669872431061537</v>
      </c>
      <c r="AG115" s="240"/>
      <c r="AH115" s="240"/>
      <c r="AI115" s="240"/>
      <c r="AJ115" s="240"/>
      <c r="AK115" s="240"/>
      <c r="AL115" s="240"/>
      <c r="AM115" s="240"/>
      <c r="AN115" s="240"/>
      <c r="AO115" s="240"/>
      <c r="AP115" s="240"/>
      <c r="AQ115" s="240"/>
      <c r="AR115" s="240"/>
      <c r="AS115" s="240"/>
      <c r="AT115" s="240"/>
      <c r="AU115" s="240"/>
      <c r="AV115" s="240"/>
      <c r="AW115" s="240"/>
      <c r="AX115" s="240"/>
      <c r="AY115" s="240"/>
      <c r="AZ115" s="240"/>
      <c r="BA115" s="240"/>
      <c r="BB115" s="240"/>
      <c r="BC115" s="240"/>
      <c r="BD115" s="240"/>
      <c r="BE115" s="240"/>
      <c r="BF115" s="240"/>
      <c r="BG115" s="240"/>
      <c r="BH115" s="240"/>
      <c r="BI115" s="240"/>
      <c r="BJ115" s="240"/>
      <c r="BK115" s="240"/>
      <c r="BL115" s="240"/>
      <c r="BM115" s="240"/>
      <c r="BN115" s="240"/>
      <c r="BO115" s="240"/>
      <c r="BP115" s="240"/>
      <c r="BQ115" s="240"/>
    </row>
    <row r="116" spans="2:69" x14ac:dyDescent="0.2">
      <c r="B116" s="72">
        <f t="shared" si="84"/>
        <v>1</v>
      </c>
      <c r="C116" s="72">
        <f t="shared" si="70"/>
        <v>8</v>
      </c>
      <c r="D116" s="72" t="str">
        <f t="shared" si="85"/>
        <v>PacifiCorp</v>
      </c>
      <c r="F116" s="73">
        <v>2008</v>
      </c>
      <c r="G116" s="374">
        <v>1010.77</v>
      </c>
      <c r="H116" s="374"/>
      <c r="I116" s="374"/>
      <c r="J116" s="75">
        <f t="shared" si="81"/>
        <v>0.38864070942253304</v>
      </c>
      <c r="K116" s="127"/>
      <c r="L116" s="127"/>
      <c r="M116" s="127"/>
      <c r="N116" s="127"/>
      <c r="O116" s="373">
        <v>36266.698829999994</v>
      </c>
      <c r="P116" s="75">
        <f>O116/$O$220</f>
        <v>4.6397742149024167E-2</v>
      </c>
      <c r="Q116" s="75"/>
      <c r="R116" s="374">
        <v>3441159</v>
      </c>
      <c r="S116" s="374"/>
      <c r="T116" s="374">
        <v>3766657</v>
      </c>
      <c r="U116" s="427">
        <f t="shared" si="61"/>
        <v>-325498</v>
      </c>
      <c r="V116" s="112">
        <f t="shared" si="62"/>
        <v>-9.4589642617501829E-2</v>
      </c>
      <c r="W116" s="373">
        <v>287926.38299186464</v>
      </c>
      <c r="X116" s="127">
        <f t="shared" si="82"/>
        <v>251659.68416186463</v>
      </c>
      <c r="Y116" s="75">
        <f t="shared" si="86"/>
        <v>0.87404176563067959</v>
      </c>
      <c r="Z116" s="75">
        <f t="shared" si="87"/>
        <v>0.12595823436932041</v>
      </c>
      <c r="AA116" s="125">
        <f t="shared" si="83"/>
        <v>0</v>
      </c>
      <c r="AB116" s="125">
        <f t="shared" si="88"/>
        <v>0.12595823436932041</v>
      </c>
      <c r="AC116" s="125">
        <f t="shared" si="88"/>
        <v>-0.12595823436932041</v>
      </c>
      <c r="AG116" s="240"/>
      <c r="AH116" s="240"/>
      <c r="AI116" s="240"/>
      <c r="AJ116" s="240"/>
      <c r="AK116" s="240"/>
      <c r="AL116" s="240"/>
      <c r="AM116" s="240"/>
      <c r="AN116" s="240"/>
      <c r="AO116" s="240"/>
      <c r="AP116" s="240"/>
      <c r="AQ116" s="240"/>
      <c r="AR116" s="240"/>
      <c r="AS116" s="240"/>
      <c r="AT116" s="240"/>
      <c r="AU116" s="240"/>
      <c r="AV116" s="240"/>
      <c r="AW116" s="240"/>
      <c r="AX116" s="240"/>
      <c r="AY116" s="240"/>
      <c r="AZ116" s="240"/>
      <c r="BA116" s="240"/>
      <c r="BB116" s="240"/>
      <c r="BC116" s="240"/>
      <c r="BD116" s="240"/>
      <c r="BE116" s="240"/>
      <c r="BF116" s="240"/>
      <c r="BG116" s="240"/>
      <c r="BH116" s="240"/>
      <c r="BI116" s="240"/>
      <c r="BJ116" s="240"/>
      <c r="BK116" s="240"/>
      <c r="BL116" s="240"/>
      <c r="BM116" s="240"/>
      <c r="BN116" s="240"/>
      <c r="BO116" s="240"/>
      <c r="BP116" s="240"/>
      <c r="BQ116" s="240"/>
    </row>
    <row r="117" spans="2:69" x14ac:dyDescent="0.2">
      <c r="B117" s="72">
        <f t="shared" si="84"/>
        <v>1</v>
      </c>
      <c r="C117" s="72">
        <f t="shared" si="70"/>
        <v>8</v>
      </c>
      <c r="D117" s="72" t="str">
        <f t="shared" si="85"/>
        <v>PacifiCorp</v>
      </c>
      <c r="F117" s="73">
        <v>2009</v>
      </c>
      <c r="G117" s="374">
        <v>1010.77</v>
      </c>
      <c r="H117" s="374"/>
      <c r="I117" s="374"/>
      <c r="J117" s="75">
        <f t="shared" si="81"/>
        <v>0.36298471850860303</v>
      </c>
      <c r="K117" s="127"/>
      <c r="L117" s="127"/>
      <c r="M117" s="127"/>
      <c r="N117" s="127"/>
      <c r="O117" s="373">
        <v>37242.910470000003</v>
      </c>
      <c r="P117" s="75">
        <f>O117/$O$221</f>
        <v>4.763901338177022E-2</v>
      </c>
      <c r="Q117" s="75"/>
      <c r="R117" s="374">
        <v>3213992</v>
      </c>
      <c r="S117" s="374"/>
      <c r="T117" s="374">
        <v>3544418</v>
      </c>
      <c r="U117" s="427">
        <f t="shared" si="61"/>
        <v>-330426</v>
      </c>
      <c r="V117" s="112">
        <f t="shared" si="62"/>
        <v>-0.10280859442089464</v>
      </c>
      <c r="W117" s="373">
        <v>135675.96011335167</v>
      </c>
      <c r="X117" s="127">
        <f t="shared" si="82"/>
        <v>98433.049643351667</v>
      </c>
      <c r="Y117" s="75">
        <f t="shared" si="86"/>
        <v>0.72550103615345651</v>
      </c>
      <c r="Z117" s="75">
        <f t="shared" si="87"/>
        <v>0.27449896384654349</v>
      </c>
      <c r="AA117" s="125">
        <f t="shared" si="83"/>
        <v>0</v>
      </c>
      <c r="AB117" s="125">
        <f t="shared" si="88"/>
        <v>0.27449896384654349</v>
      </c>
      <c r="AC117" s="125">
        <f t="shared" si="88"/>
        <v>-0.27449896384654349</v>
      </c>
      <c r="AG117" s="240"/>
      <c r="AH117" s="240"/>
      <c r="AI117" s="240"/>
      <c r="AJ117" s="240"/>
      <c r="AK117" s="240"/>
      <c r="AL117" s="240"/>
      <c r="AM117" s="240"/>
      <c r="AN117" s="240"/>
      <c r="AO117" s="240"/>
      <c r="AP117" s="240"/>
      <c r="AQ117" s="240"/>
      <c r="AR117" s="240"/>
      <c r="AS117" s="240"/>
      <c r="AT117" s="240"/>
      <c r="AU117" s="240"/>
      <c r="AV117" s="240"/>
      <c r="AW117" s="240"/>
      <c r="AX117" s="240"/>
      <c r="AY117" s="240"/>
      <c r="AZ117" s="240"/>
      <c r="BA117" s="240"/>
      <c r="BB117" s="240"/>
      <c r="BC117" s="240"/>
      <c r="BD117" s="240"/>
      <c r="BE117" s="240"/>
      <c r="BF117" s="240"/>
      <c r="BG117" s="240"/>
      <c r="BH117" s="240"/>
      <c r="BI117" s="240"/>
      <c r="BJ117" s="240"/>
      <c r="BK117" s="240"/>
      <c r="BL117" s="240"/>
      <c r="BM117" s="240"/>
      <c r="BN117" s="240"/>
      <c r="BO117" s="240"/>
      <c r="BP117" s="240"/>
      <c r="BQ117" s="240"/>
    </row>
    <row r="118" spans="2:69" x14ac:dyDescent="0.2">
      <c r="B118" s="72">
        <f t="shared" si="84"/>
        <v>1</v>
      </c>
      <c r="C118" s="72">
        <f t="shared" si="70"/>
        <v>8</v>
      </c>
      <c r="D118" s="72" t="str">
        <f t="shared" si="85"/>
        <v>PacifiCorp</v>
      </c>
      <c r="F118" s="73">
        <v>2010</v>
      </c>
      <c r="G118" s="374">
        <v>1010.77</v>
      </c>
      <c r="H118" s="374"/>
      <c r="I118" s="374"/>
      <c r="J118" s="75">
        <f t="shared" si="81"/>
        <v>0.38798939079086281</v>
      </c>
      <c r="K118" s="127"/>
      <c r="L118" s="127"/>
      <c r="M118" s="127"/>
      <c r="N118" s="127"/>
      <c r="O118" s="373">
        <v>35590.968809999991</v>
      </c>
      <c r="P118" s="75">
        <f>O118/$O$222</f>
        <v>4.235227308511879E-2</v>
      </c>
      <c r="Q118" s="75"/>
      <c r="R118" s="374">
        <v>3435392</v>
      </c>
      <c r="S118" s="374"/>
      <c r="T118" s="374">
        <v>3745524</v>
      </c>
      <c r="U118" s="427">
        <f t="shared" si="61"/>
        <v>-310132</v>
      </c>
      <c r="V118" s="112">
        <f t="shared" si="62"/>
        <v>-9.0275578449271587E-2</v>
      </c>
      <c r="W118" s="373">
        <v>149970.90692570031</v>
      </c>
      <c r="X118" s="127">
        <f t="shared" si="82"/>
        <v>114379.93811570032</v>
      </c>
      <c r="Y118" s="75">
        <f t="shared" si="86"/>
        <v>0.76268084564139682</v>
      </c>
      <c r="Z118" s="75">
        <f t="shared" si="87"/>
        <v>0.23731915435860318</v>
      </c>
      <c r="AA118" s="125">
        <f t="shared" si="83"/>
        <v>0</v>
      </c>
      <c r="AB118" s="125">
        <f t="shared" si="88"/>
        <v>0.23731915435860318</v>
      </c>
      <c r="AC118" s="125">
        <f t="shared" si="88"/>
        <v>-0.23731915435860318</v>
      </c>
      <c r="AG118" s="240"/>
      <c r="AH118" s="240"/>
      <c r="AI118" s="240"/>
      <c r="AJ118" s="240"/>
      <c r="AK118" s="240"/>
      <c r="AL118" s="240"/>
      <c r="AM118" s="240"/>
      <c r="AN118" s="240"/>
      <c r="AO118" s="240"/>
      <c r="AP118" s="240"/>
      <c r="AQ118" s="240"/>
      <c r="AR118" s="240"/>
      <c r="AS118" s="240"/>
      <c r="AT118" s="240"/>
      <c r="AU118" s="240"/>
      <c r="AV118" s="240"/>
      <c r="AW118" s="240"/>
      <c r="AX118" s="240"/>
      <c r="AY118" s="240"/>
      <c r="AZ118" s="240"/>
      <c r="BA118" s="240"/>
      <c r="BB118" s="240"/>
      <c r="BC118" s="240"/>
      <c r="BD118" s="240"/>
      <c r="BE118" s="240"/>
      <c r="BF118" s="240"/>
      <c r="BG118" s="240"/>
      <c r="BH118" s="240"/>
      <c r="BI118" s="240"/>
      <c r="BJ118" s="240"/>
      <c r="BK118" s="240"/>
      <c r="BL118" s="240"/>
      <c r="BM118" s="240"/>
      <c r="BN118" s="240"/>
      <c r="BO118" s="240"/>
      <c r="BP118" s="240"/>
      <c r="BQ118" s="240"/>
    </row>
    <row r="119" spans="2:69" x14ac:dyDescent="0.2">
      <c r="B119" s="72">
        <f t="shared" si="84"/>
        <v>1</v>
      </c>
      <c r="C119" s="72">
        <f t="shared" si="70"/>
        <v>8</v>
      </c>
      <c r="D119" s="72" t="str">
        <f t="shared" si="85"/>
        <v>PacifiCorp</v>
      </c>
      <c r="F119" s="73">
        <v>2011</v>
      </c>
      <c r="G119" s="374">
        <v>1016.27</v>
      </c>
      <c r="H119" s="374"/>
      <c r="I119" s="374"/>
      <c r="J119" s="75">
        <f t="shared" si="81"/>
        <v>0.48741990643284</v>
      </c>
      <c r="K119" s="127"/>
      <c r="L119" s="127"/>
      <c r="M119" s="127"/>
      <c r="N119" s="127"/>
      <c r="O119" s="373">
        <v>38791.797809999996</v>
      </c>
      <c r="P119" s="75">
        <f>O119/$O$223</f>
        <v>4.7666618239758908E-2</v>
      </c>
      <c r="Q119" s="75"/>
      <c r="R119" s="374">
        <v>4339268</v>
      </c>
      <c r="S119" s="374"/>
      <c r="T119" s="374">
        <v>4685004</v>
      </c>
      <c r="U119" s="427">
        <f t="shared" si="61"/>
        <v>-345736</v>
      </c>
      <c r="V119" s="112">
        <f t="shared" si="62"/>
        <v>-7.967611127038017E-2</v>
      </c>
      <c r="W119" s="373">
        <v>154322.1676353435</v>
      </c>
      <c r="X119" s="127">
        <f t="shared" si="82"/>
        <v>115530.36982534351</v>
      </c>
      <c r="Y119" s="75">
        <f t="shared" si="86"/>
        <v>0.74863107222765757</v>
      </c>
      <c r="Z119" s="75">
        <f t="shared" si="87"/>
        <v>0.25136892777234243</v>
      </c>
      <c r="AA119" s="125">
        <f t="shared" si="83"/>
        <v>0</v>
      </c>
      <c r="AB119" s="125">
        <f t="shared" si="88"/>
        <v>0.25136892777234243</v>
      </c>
      <c r="AC119" s="125">
        <f t="shared" si="88"/>
        <v>-0.25136892777234243</v>
      </c>
      <c r="AG119" s="240"/>
      <c r="AH119" s="240"/>
      <c r="AI119" s="240"/>
      <c r="AJ119" s="240"/>
      <c r="AK119" s="240"/>
      <c r="AL119" s="240"/>
      <c r="AM119" s="240"/>
      <c r="AN119" s="240"/>
      <c r="AO119" s="240"/>
      <c r="AP119" s="240"/>
      <c r="AQ119" s="240"/>
      <c r="AR119" s="240"/>
      <c r="AS119" s="240"/>
      <c r="AT119" s="240"/>
      <c r="AU119" s="240"/>
      <c r="AV119" s="240"/>
      <c r="AW119" s="240"/>
      <c r="AX119" s="240"/>
      <c r="AY119" s="240"/>
      <c r="AZ119" s="240"/>
      <c r="BA119" s="240"/>
      <c r="BB119" s="240"/>
      <c r="BC119" s="240"/>
      <c r="BD119" s="240"/>
      <c r="BE119" s="240"/>
      <c r="BF119" s="240"/>
      <c r="BG119" s="240"/>
      <c r="BH119" s="240"/>
      <c r="BI119" s="240"/>
      <c r="BJ119" s="240"/>
      <c r="BK119" s="240"/>
      <c r="BL119" s="240"/>
      <c r="BM119" s="240"/>
      <c r="BN119" s="240"/>
      <c r="BO119" s="240"/>
      <c r="BP119" s="240"/>
      <c r="BQ119" s="240"/>
    </row>
    <row r="120" spans="2:69" x14ac:dyDescent="0.2">
      <c r="B120" s="72">
        <f t="shared" si="84"/>
        <v>1</v>
      </c>
      <c r="C120" s="72">
        <f t="shared" si="70"/>
        <v>8</v>
      </c>
      <c r="D120" s="72" t="str">
        <f t="shared" si="85"/>
        <v>PacifiCorp</v>
      </c>
      <c r="F120" s="73">
        <v>2012</v>
      </c>
      <c r="G120" s="374">
        <v>1016.27</v>
      </c>
      <c r="H120" s="374"/>
      <c r="I120" s="374"/>
      <c r="J120" s="75">
        <f t="shared" si="81"/>
        <v>0.45839207509348023</v>
      </c>
      <c r="K120" s="127"/>
      <c r="L120" s="127"/>
      <c r="M120" s="127"/>
      <c r="N120" s="127"/>
      <c r="O120" s="373">
        <v>37712.608110000001</v>
      </c>
      <c r="P120" s="75">
        <f>O120/$O$224</f>
        <v>4.5706902902683699E-2</v>
      </c>
      <c r="Q120" s="75"/>
      <c r="R120" s="374">
        <v>4080847</v>
      </c>
      <c r="S120" s="374"/>
      <c r="T120" s="374">
        <v>4264288</v>
      </c>
      <c r="U120" s="427">
        <f t="shared" si="61"/>
        <v>-183441</v>
      </c>
      <c r="V120" s="112">
        <f t="shared" si="62"/>
        <v>-4.4951697527498578E-2</v>
      </c>
      <c r="W120" s="373">
        <v>116332.05257686159</v>
      </c>
      <c r="X120" s="127">
        <f t="shared" si="82"/>
        <v>78619.444466861591</v>
      </c>
      <c r="Y120" s="75">
        <f t="shared" si="86"/>
        <v>0.67581928389784962</v>
      </c>
      <c r="Z120" s="75">
        <f t="shared" si="87"/>
        <v>0.32418071610215038</v>
      </c>
      <c r="AA120" s="125">
        <f t="shared" si="83"/>
        <v>0</v>
      </c>
      <c r="AB120" s="125">
        <f t="shared" si="88"/>
        <v>0.32418071610215038</v>
      </c>
      <c r="AC120" s="125">
        <f t="shared" si="88"/>
        <v>-0.32418071610215038</v>
      </c>
      <c r="AG120" s="240"/>
      <c r="AH120" s="240"/>
      <c r="AI120" s="240"/>
      <c r="AJ120" s="240"/>
      <c r="AK120" s="240"/>
      <c r="AL120" s="240"/>
      <c r="AM120" s="240"/>
      <c r="AN120" s="240"/>
      <c r="AO120" s="240"/>
      <c r="AP120" s="240"/>
      <c r="AQ120" s="240"/>
      <c r="AR120" s="240"/>
      <c r="AS120" s="240"/>
      <c r="AT120" s="240"/>
      <c r="AU120" s="240"/>
      <c r="AV120" s="240"/>
      <c r="AW120" s="240"/>
      <c r="AX120" s="240"/>
      <c r="AY120" s="240"/>
      <c r="AZ120" s="240"/>
      <c r="BA120" s="240"/>
      <c r="BB120" s="240"/>
      <c r="BC120" s="240"/>
      <c r="BD120" s="240"/>
      <c r="BE120" s="240"/>
      <c r="BF120" s="240"/>
      <c r="BG120" s="240"/>
      <c r="BH120" s="240"/>
      <c r="BI120" s="240"/>
      <c r="BJ120" s="240"/>
      <c r="BK120" s="240"/>
      <c r="BL120" s="240"/>
      <c r="BM120" s="240"/>
      <c r="BN120" s="240"/>
      <c r="BO120" s="240"/>
      <c r="BP120" s="240"/>
      <c r="BQ120" s="240"/>
    </row>
    <row r="121" spans="2:69" x14ac:dyDescent="0.2">
      <c r="B121" s="72">
        <f t="shared" si="84"/>
        <v>1</v>
      </c>
      <c r="C121" s="72">
        <f t="shared" si="70"/>
        <v>8</v>
      </c>
      <c r="D121" s="72" t="str">
        <f t="shared" si="85"/>
        <v>PacifiCorp</v>
      </c>
      <c r="F121" s="73">
        <v>2013</v>
      </c>
      <c r="G121" s="374">
        <v>1016.27</v>
      </c>
      <c r="H121" s="374"/>
      <c r="I121" s="374"/>
      <c r="J121" s="75">
        <f t="shared" si="81"/>
        <v>0.33436580443490349</v>
      </c>
      <c r="K121" s="127"/>
      <c r="L121" s="127"/>
      <c r="M121" s="127"/>
      <c r="N121" s="127"/>
      <c r="O121" s="373">
        <v>40175.152979999999</v>
      </c>
      <c r="P121" s="75">
        <f>O121/$O$225</f>
        <v>4.771723395580911E-2</v>
      </c>
      <c r="Q121" s="72"/>
      <c r="R121" s="374">
        <v>2976700</v>
      </c>
      <c r="S121" s="374"/>
      <c r="T121" s="374">
        <v>3167941</v>
      </c>
      <c r="U121" s="427">
        <f t="shared" si="61"/>
        <v>-191241</v>
      </c>
      <c r="V121" s="112">
        <f t="shared" si="62"/>
        <v>-6.4245977088722414E-2</v>
      </c>
      <c r="W121" s="373">
        <v>134754.456065598</v>
      </c>
      <c r="X121" s="127">
        <f>W121-O121</f>
        <v>94579.303085598003</v>
      </c>
      <c r="Y121" s="75">
        <f>X121/W121</f>
        <v>0.70186401138050025</v>
      </c>
      <c r="Z121" s="75">
        <f>1-Y121</f>
        <v>0.29813598861949975</v>
      </c>
      <c r="AA121" s="125">
        <f>Z121*Q121</f>
        <v>0</v>
      </c>
      <c r="AB121" s="125">
        <f t="shared" ref="AB121:AC123" si="89">Z121-AA121</f>
        <v>0.29813598861949975</v>
      </c>
      <c r="AC121" s="125">
        <f t="shared" si="89"/>
        <v>-0.29813598861949975</v>
      </c>
      <c r="AG121" s="240"/>
      <c r="AH121" s="240"/>
      <c r="AI121" s="240"/>
      <c r="AJ121" s="240"/>
      <c r="AK121" s="240"/>
      <c r="AL121" s="240"/>
      <c r="AM121" s="240"/>
      <c r="AN121" s="240"/>
      <c r="AO121" s="240"/>
      <c r="AP121" s="240"/>
      <c r="AQ121" s="240"/>
      <c r="AR121" s="240"/>
      <c r="AS121" s="240"/>
      <c r="AT121" s="240"/>
      <c r="AU121" s="240"/>
      <c r="AV121" s="240"/>
      <c r="AW121" s="240"/>
      <c r="AX121" s="240"/>
      <c r="AY121" s="240"/>
      <c r="AZ121" s="240"/>
      <c r="BA121" s="240"/>
      <c r="BB121" s="240"/>
      <c r="BC121" s="240"/>
      <c r="BD121" s="240"/>
      <c r="BE121" s="240"/>
      <c r="BF121" s="240"/>
      <c r="BG121" s="240"/>
      <c r="BH121" s="240"/>
      <c r="BI121" s="240"/>
      <c r="BJ121" s="240"/>
      <c r="BK121" s="240"/>
      <c r="BL121" s="240"/>
      <c r="BM121" s="240"/>
      <c r="BN121" s="240"/>
      <c r="BO121" s="240"/>
      <c r="BP121" s="240"/>
      <c r="BQ121" s="240"/>
    </row>
    <row r="122" spans="2:69" x14ac:dyDescent="0.2">
      <c r="B122" s="72">
        <f t="shared" si="84"/>
        <v>1</v>
      </c>
      <c r="C122" s="72">
        <f t="shared" si="70"/>
        <v>8</v>
      </c>
      <c r="D122" s="72" t="str">
        <f t="shared" si="85"/>
        <v>PacifiCorp</v>
      </c>
      <c r="F122" s="73">
        <v>2014</v>
      </c>
      <c r="G122" s="374">
        <v>1016.27</v>
      </c>
      <c r="H122" s="374"/>
      <c r="I122" s="374"/>
      <c r="J122" s="75">
        <f t="shared" si="81"/>
        <v>0.4038629399218101</v>
      </c>
      <c r="K122" s="127"/>
      <c r="L122" s="127"/>
      <c r="M122" s="127"/>
      <c r="N122" s="127"/>
      <c r="O122" s="373">
        <v>38805.439740000002</v>
      </c>
      <c r="P122" s="75">
        <f>O122/$O$226</f>
        <v>4.484432396003913E-2</v>
      </c>
      <c r="Q122" s="72"/>
      <c r="R122" s="374">
        <v>3595400</v>
      </c>
      <c r="S122" s="374"/>
      <c r="T122" s="374">
        <v>3784143</v>
      </c>
      <c r="U122" s="427">
        <f t="shared" si="61"/>
        <v>-188743</v>
      </c>
      <c r="V122" s="112">
        <f t="shared" si="62"/>
        <v>-5.249568893586249E-2</v>
      </c>
      <c r="W122" s="373">
        <v>174352.64487867008</v>
      </c>
      <c r="X122" s="127">
        <f>W122-O122</f>
        <v>135547.20513867008</v>
      </c>
      <c r="Y122" s="75">
        <f>X122/W122</f>
        <v>0.77743131016449885</v>
      </c>
      <c r="Z122" s="75">
        <f>1-Y122</f>
        <v>0.22256868983550115</v>
      </c>
      <c r="AA122" s="125">
        <f>Z122*Q122</f>
        <v>0</v>
      </c>
      <c r="AB122" s="125">
        <f t="shared" si="89"/>
        <v>0.22256868983550115</v>
      </c>
      <c r="AC122" s="125">
        <f t="shared" si="89"/>
        <v>-0.22256868983550115</v>
      </c>
      <c r="AG122" s="240"/>
      <c r="AH122" s="240"/>
      <c r="AI122" s="240"/>
      <c r="AJ122" s="240"/>
      <c r="AK122" s="240"/>
      <c r="AL122" s="240"/>
      <c r="AM122" s="240"/>
      <c r="AN122" s="240"/>
      <c r="AO122" s="240"/>
      <c r="AP122" s="240"/>
      <c r="AQ122" s="240"/>
      <c r="AR122" s="240"/>
      <c r="AS122" s="240"/>
      <c r="AT122" s="240"/>
      <c r="AU122" s="240"/>
      <c r="AV122" s="240"/>
      <c r="AW122" s="240"/>
      <c r="AX122" s="240"/>
      <c r="AY122" s="240"/>
      <c r="AZ122" s="240"/>
      <c r="BA122" s="240"/>
      <c r="BB122" s="240"/>
      <c r="BC122" s="240"/>
      <c r="BD122" s="240"/>
      <c r="BE122" s="240"/>
      <c r="BF122" s="240"/>
      <c r="BG122" s="240"/>
      <c r="BH122" s="240"/>
      <c r="BI122" s="240"/>
      <c r="BJ122" s="240"/>
      <c r="BK122" s="240"/>
      <c r="BL122" s="240"/>
      <c r="BM122" s="240"/>
      <c r="BN122" s="240"/>
      <c r="BO122" s="240"/>
      <c r="BP122" s="240"/>
      <c r="BQ122" s="240"/>
    </row>
    <row r="123" spans="2:69" x14ac:dyDescent="0.2">
      <c r="B123" s="69">
        <f>'OPG hydro peers'!B13</f>
        <v>1</v>
      </c>
      <c r="C123" s="69">
        <f t="shared" si="70"/>
        <v>9</v>
      </c>
      <c r="D123" s="69" t="str">
        <f>'OPG hydro peers'!D13</f>
        <v>Avista</v>
      </c>
      <c r="F123" s="70">
        <v>2002</v>
      </c>
      <c r="G123" s="372">
        <v>879.3</v>
      </c>
      <c r="H123" s="372"/>
      <c r="I123" s="372"/>
      <c r="J123" s="76">
        <f t="shared" ref="J123:J135" si="90">R123/(G123*8760)</f>
        <v>0.52055171013472212</v>
      </c>
      <c r="K123" s="71"/>
      <c r="L123" s="71"/>
      <c r="M123" s="71"/>
      <c r="N123" s="71"/>
      <c r="O123" s="372">
        <v>8928.7692599999991</v>
      </c>
      <c r="P123" s="76">
        <f>O123/$O$214</f>
        <v>1.725714600081163E-2</v>
      </c>
      <c r="Q123" s="76"/>
      <c r="R123" s="372">
        <v>4009637</v>
      </c>
      <c r="S123" s="372"/>
      <c r="T123" s="372">
        <v>4009637</v>
      </c>
      <c r="U123" s="427">
        <f t="shared" si="61"/>
        <v>0</v>
      </c>
      <c r="V123" s="112">
        <f t="shared" si="62"/>
        <v>0</v>
      </c>
      <c r="W123" s="372">
        <v>104807.06617949699</v>
      </c>
      <c r="X123" s="71">
        <f t="shared" ref="X123:X133" si="91">W123-O123</f>
        <v>95878.296919496992</v>
      </c>
      <c r="Y123" s="76">
        <f>X123/W123</f>
        <v>0.9148075641702611</v>
      </c>
      <c r="Z123" s="76">
        <f>1-Y123</f>
        <v>8.5192435829738899E-2</v>
      </c>
      <c r="AA123" s="126">
        <f t="shared" ref="AA123:AA133" si="92">Z123*Q123</f>
        <v>0</v>
      </c>
      <c r="AB123" s="126">
        <f t="shared" si="89"/>
        <v>8.5192435829738899E-2</v>
      </c>
      <c r="AC123" s="126">
        <f t="shared" si="89"/>
        <v>-8.5192435829738899E-2</v>
      </c>
      <c r="AG123" s="240"/>
      <c r="AH123" s="240"/>
      <c r="AI123" s="240"/>
      <c r="AJ123" s="240"/>
      <c r="AK123" s="240"/>
      <c r="AL123" s="240"/>
      <c r="AM123" s="240"/>
      <c r="AN123" s="240"/>
      <c r="AO123" s="240"/>
      <c r="AP123" s="240"/>
      <c r="AQ123" s="240"/>
      <c r="AR123" s="240"/>
      <c r="AS123" s="240"/>
      <c r="AT123" s="240"/>
      <c r="AU123" s="240"/>
      <c r="AV123" s="240"/>
      <c r="AW123" s="240"/>
      <c r="AX123" s="240"/>
      <c r="AY123" s="240"/>
      <c r="AZ123" s="240"/>
      <c r="BA123" s="240"/>
      <c r="BB123" s="240"/>
      <c r="BC123" s="240"/>
      <c r="BD123" s="240"/>
      <c r="BE123" s="240"/>
      <c r="BF123" s="240"/>
      <c r="BG123" s="240"/>
      <c r="BH123" s="240"/>
      <c r="BI123" s="240"/>
      <c r="BJ123" s="240"/>
      <c r="BK123" s="240"/>
      <c r="BL123" s="240"/>
      <c r="BM123" s="240"/>
      <c r="BN123" s="240"/>
      <c r="BO123" s="240"/>
      <c r="BP123" s="240"/>
      <c r="BQ123" s="240"/>
    </row>
    <row r="124" spans="2:69" x14ac:dyDescent="0.2">
      <c r="B124" s="69">
        <f t="shared" ref="B124:B135" si="93">B123</f>
        <v>1</v>
      </c>
      <c r="C124" s="69">
        <f t="shared" si="70"/>
        <v>9</v>
      </c>
      <c r="D124" s="69" t="str">
        <f t="shared" ref="D124:D131" si="94">D123</f>
        <v>Avista</v>
      </c>
      <c r="F124" s="70">
        <v>2003</v>
      </c>
      <c r="G124" s="372">
        <v>879.3</v>
      </c>
      <c r="H124" s="372"/>
      <c r="I124" s="372"/>
      <c r="J124" s="76">
        <f t="shared" si="90"/>
        <v>0.45953051591993838</v>
      </c>
      <c r="K124" s="71"/>
      <c r="L124" s="71"/>
      <c r="M124" s="71"/>
      <c r="N124" s="71"/>
      <c r="O124" s="372">
        <v>12271.156499999999</v>
      </c>
      <c r="P124" s="76">
        <f>O124/$O$215</f>
        <v>2.1879858068684657E-2</v>
      </c>
      <c r="Q124" s="76"/>
      <c r="R124" s="372">
        <v>3539611</v>
      </c>
      <c r="S124" s="372"/>
      <c r="T124" s="372">
        <v>3539611</v>
      </c>
      <c r="U124" s="427">
        <f t="shared" si="61"/>
        <v>0</v>
      </c>
      <c r="V124" s="112">
        <f t="shared" si="62"/>
        <v>0</v>
      </c>
      <c r="W124" s="372">
        <v>168771.85214258402</v>
      </c>
      <c r="X124" s="71">
        <f t="shared" si="91"/>
        <v>156500.695642584</v>
      </c>
      <c r="Y124" s="76">
        <f t="shared" ref="Y124:Y133" si="95">X124/W124</f>
        <v>0.92729145088937615</v>
      </c>
      <c r="Z124" s="76">
        <f t="shared" ref="Z124:Z133" si="96">1-Y124</f>
        <v>7.2708549110623855E-2</v>
      </c>
      <c r="AA124" s="126">
        <f t="shared" si="92"/>
        <v>0</v>
      </c>
      <c r="AB124" s="126">
        <f t="shared" ref="AB124:AC133" si="97">Z124-AA124</f>
        <v>7.2708549110623855E-2</v>
      </c>
      <c r="AC124" s="126">
        <f t="shared" si="97"/>
        <v>-7.2708549110623855E-2</v>
      </c>
      <c r="AG124" s="240"/>
      <c r="AH124" s="240"/>
      <c r="AI124" s="240"/>
      <c r="AJ124" s="240"/>
      <c r="AK124" s="240"/>
      <c r="AL124" s="240"/>
      <c r="AM124" s="240"/>
      <c r="AN124" s="240"/>
      <c r="AO124" s="240"/>
      <c r="AP124" s="240"/>
      <c r="AQ124" s="240"/>
      <c r="AR124" s="240"/>
      <c r="AS124" s="240"/>
      <c r="AT124" s="240"/>
      <c r="AU124" s="240"/>
      <c r="AV124" s="240"/>
      <c r="AW124" s="240"/>
      <c r="AX124" s="240"/>
      <c r="AY124" s="240"/>
      <c r="AZ124" s="240"/>
      <c r="BA124" s="240"/>
      <c r="BB124" s="240"/>
      <c r="BC124" s="240"/>
      <c r="BD124" s="240"/>
      <c r="BE124" s="240"/>
      <c r="BF124" s="240"/>
      <c r="BG124" s="240"/>
      <c r="BH124" s="240"/>
      <c r="BI124" s="240"/>
      <c r="BJ124" s="240"/>
      <c r="BK124" s="240"/>
      <c r="BL124" s="240"/>
      <c r="BM124" s="240"/>
      <c r="BN124" s="240"/>
      <c r="BO124" s="240"/>
      <c r="BP124" s="240"/>
      <c r="BQ124" s="240"/>
    </row>
    <row r="125" spans="2:69" x14ac:dyDescent="0.2">
      <c r="B125" s="69">
        <f t="shared" si="93"/>
        <v>1</v>
      </c>
      <c r="C125" s="69">
        <f t="shared" si="70"/>
        <v>9</v>
      </c>
      <c r="D125" s="69" t="str">
        <f t="shared" si="94"/>
        <v>Avista</v>
      </c>
      <c r="F125" s="70">
        <v>2004</v>
      </c>
      <c r="G125" s="372">
        <v>879.3</v>
      </c>
      <c r="H125" s="372"/>
      <c r="I125" s="372"/>
      <c r="J125" s="76">
        <f t="shared" si="90"/>
        <v>0.49191306181182937</v>
      </c>
      <c r="K125" s="71"/>
      <c r="L125" s="71"/>
      <c r="M125" s="71"/>
      <c r="N125" s="71"/>
      <c r="O125" s="372">
        <v>13244.60925</v>
      </c>
      <c r="P125" s="76">
        <f>O125/$O$216</f>
        <v>2.2049267238499332E-2</v>
      </c>
      <c r="Q125" s="76"/>
      <c r="R125" s="372">
        <v>3789043</v>
      </c>
      <c r="S125" s="372"/>
      <c r="T125" s="372">
        <v>3789045</v>
      </c>
      <c r="U125" s="427">
        <f t="shared" si="61"/>
        <v>-2</v>
      </c>
      <c r="V125" s="112">
        <f t="shared" si="62"/>
        <v>-5.278377680063277E-7</v>
      </c>
      <c r="W125" s="372">
        <v>203384.96039113982</v>
      </c>
      <c r="X125" s="71">
        <f t="shared" si="91"/>
        <v>190140.35114113981</v>
      </c>
      <c r="Y125" s="76">
        <f t="shared" si="95"/>
        <v>0.93487911188453343</v>
      </c>
      <c r="Z125" s="76">
        <f t="shared" si="96"/>
        <v>6.5120888115466569E-2</v>
      </c>
      <c r="AA125" s="126">
        <f t="shared" si="92"/>
        <v>0</v>
      </c>
      <c r="AB125" s="126">
        <f t="shared" si="97"/>
        <v>6.5120888115466569E-2</v>
      </c>
      <c r="AC125" s="126">
        <f t="shared" si="97"/>
        <v>-6.5120888115466569E-2</v>
      </c>
      <c r="AG125" s="240"/>
      <c r="AH125" s="240"/>
      <c r="AI125" s="240"/>
      <c r="AJ125" s="240"/>
      <c r="AK125" s="240"/>
      <c r="AL125" s="240"/>
      <c r="AM125" s="240"/>
      <c r="AN125" s="240"/>
      <c r="AO125" s="240"/>
      <c r="AP125" s="240"/>
      <c r="AQ125" s="240"/>
      <c r="AR125" s="240"/>
      <c r="AS125" s="240"/>
      <c r="AT125" s="240"/>
      <c r="AU125" s="240"/>
      <c r="AV125" s="240"/>
      <c r="AW125" s="240"/>
      <c r="AX125" s="240"/>
      <c r="AY125" s="240"/>
      <c r="AZ125" s="240"/>
      <c r="BA125" s="240"/>
      <c r="BB125" s="240"/>
      <c r="BC125" s="240"/>
      <c r="BD125" s="240"/>
      <c r="BE125" s="240"/>
      <c r="BF125" s="240"/>
      <c r="BG125" s="240"/>
      <c r="BH125" s="240"/>
      <c r="BI125" s="240"/>
      <c r="BJ125" s="240"/>
      <c r="BK125" s="240"/>
      <c r="BL125" s="240"/>
      <c r="BM125" s="240"/>
      <c r="BN125" s="240"/>
      <c r="BO125" s="240"/>
      <c r="BP125" s="240"/>
      <c r="BQ125" s="240"/>
    </row>
    <row r="126" spans="2:69" x14ac:dyDescent="0.2">
      <c r="B126" s="69">
        <f t="shared" si="93"/>
        <v>1</v>
      </c>
      <c r="C126" s="69">
        <f t="shared" si="70"/>
        <v>9</v>
      </c>
      <c r="D126" s="69" t="str">
        <f t="shared" si="94"/>
        <v>Avista</v>
      </c>
      <c r="F126" s="70">
        <v>2005</v>
      </c>
      <c r="G126" s="372">
        <v>899.2</v>
      </c>
      <c r="H126" s="372"/>
      <c r="I126" s="372"/>
      <c r="J126" s="76">
        <f t="shared" si="90"/>
        <v>0.45840125266091419</v>
      </c>
      <c r="K126" s="71"/>
      <c r="L126" s="71"/>
      <c r="M126" s="71"/>
      <c r="N126" s="71"/>
      <c r="O126" s="372">
        <v>11327.26065</v>
      </c>
      <c r="P126" s="76">
        <f>O126/$O$217</f>
        <v>1.8132818179990823E-2</v>
      </c>
      <c r="Q126" s="76"/>
      <c r="R126" s="372">
        <v>3610823</v>
      </c>
      <c r="S126" s="372"/>
      <c r="T126" s="372">
        <v>3610823</v>
      </c>
      <c r="U126" s="427">
        <f t="shared" si="61"/>
        <v>0</v>
      </c>
      <c r="V126" s="112">
        <f t="shared" si="62"/>
        <v>0</v>
      </c>
      <c r="W126" s="372">
        <v>251921.13086660273</v>
      </c>
      <c r="X126" s="71">
        <f t="shared" si="91"/>
        <v>240593.87021660272</v>
      </c>
      <c r="Y126" s="76">
        <f t="shared" si="95"/>
        <v>0.9550364806198095</v>
      </c>
      <c r="Z126" s="76">
        <f t="shared" si="96"/>
        <v>4.4963519380190498E-2</v>
      </c>
      <c r="AA126" s="126">
        <f t="shared" si="92"/>
        <v>0</v>
      </c>
      <c r="AB126" s="126">
        <f t="shared" si="97"/>
        <v>4.4963519380190498E-2</v>
      </c>
      <c r="AC126" s="126">
        <f t="shared" si="97"/>
        <v>-4.4963519380190498E-2</v>
      </c>
      <c r="AG126" s="240"/>
      <c r="AH126" s="240"/>
      <c r="AI126" s="240"/>
      <c r="AJ126" s="240"/>
      <c r="AK126" s="240"/>
      <c r="AL126" s="240"/>
      <c r="AM126" s="240"/>
      <c r="AN126" s="240"/>
      <c r="AO126" s="240"/>
      <c r="AP126" s="240"/>
      <c r="AQ126" s="240"/>
      <c r="AR126" s="240"/>
      <c r="AS126" s="240"/>
      <c r="AT126" s="240"/>
      <c r="AU126" s="240"/>
      <c r="AV126" s="240"/>
      <c r="AW126" s="240"/>
      <c r="AX126" s="240"/>
      <c r="AY126" s="240"/>
      <c r="AZ126" s="240"/>
      <c r="BA126" s="240"/>
      <c r="BB126" s="240"/>
      <c r="BC126" s="240"/>
      <c r="BD126" s="240"/>
      <c r="BE126" s="240"/>
      <c r="BF126" s="240"/>
      <c r="BG126" s="240"/>
      <c r="BH126" s="240"/>
      <c r="BI126" s="240"/>
      <c r="BJ126" s="240"/>
      <c r="BK126" s="240"/>
      <c r="BL126" s="240"/>
      <c r="BM126" s="240"/>
      <c r="BN126" s="240"/>
      <c r="BO126" s="240"/>
      <c r="BP126" s="240"/>
      <c r="BQ126" s="240"/>
    </row>
    <row r="127" spans="2:69" x14ac:dyDescent="0.2">
      <c r="B127" s="69">
        <f t="shared" si="93"/>
        <v>1</v>
      </c>
      <c r="C127" s="69">
        <f t="shared" si="70"/>
        <v>9</v>
      </c>
      <c r="D127" s="69" t="str">
        <f t="shared" si="94"/>
        <v>Avista</v>
      </c>
      <c r="F127" s="70">
        <v>2006</v>
      </c>
      <c r="G127" s="372">
        <v>906.55</v>
      </c>
      <c r="H127" s="372"/>
      <c r="I127" s="372"/>
      <c r="J127" s="76">
        <f t="shared" si="90"/>
        <v>0.51976772796862203</v>
      </c>
      <c r="K127" s="71"/>
      <c r="L127" s="71"/>
      <c r="M127" s="71"/>
      <c r="N127" s="71"/>
      <c r="O127" s="372">
        <v>12126.034950000001</v>
      </c>
      <c r="P127" s="76">
        <f>O127/$O$218</f>
        <v>1.8250208945714146E-2</v>
      </c>
      <c r="Q127" s="76"/>
      <c r="R127" s="372">
        <v>4127672</v>
      </c>
      <c r="S127" s="372"/>
      <c r="T127" s="372">
        <v>4127672</v>
      </c>
      <c r="U127" s="427">
        <f t="shared" si="61"/>
        <v>0</v>
      </c>
      <c r="V127" s="112">
        <f t="shared" si="62"/>
        <v>0</v>
      </c>
      <c r="W127" s="372">
        <v>230650.79512184908</v>
      </c>
      <c r="X127" s="71">
        <f t="shared" si="91"/>
        <v>218524.76017184908</v>
      </c>
      <c r="Y127" s="76">
        <f t="shared" si="95"/>
        <v>0.94742686690677125</v>
      </c>
      <c r="Z127" s="76">
        <f t="shared" si="96"/>
        <v>5.2573133093228752E-2</v>
      </c>
      <c r="AA127" s="126">
        <f t="shared" si="92"/>
        <v>0</v>
      </c>
      <c r="AB127" s="126">
        <f t="shared" si="97"/>
        <v>5.2573133093228752E-2</v>
      </c>
      <c r="AC127" s="126">
        <f t="shared" si="97"/>
        <v>-5.2573133093228752E-2</v>
      </c>
      <c r="AG127" s="240"/>
      <c r="AH127" s="240"/>
      <c r="AI127" s="240"/>
      <c r="AJ127" s="240"/>
      <c r="AK127" s="240"/>
      <c r="AL127" s="240"/>
      <c r="AM127" s="240"/>
      <c r="AN127" s="240"/>
      <c r="AO127" s="240"/>
      <c r="AP127" s="240"/>
      <c r="AQ127" s="240"/>
      <c r="AR127" s="240"/>
      <c r="AS127" s="240"/>
      <c r="AT127" s="240"/>
      <c r="AU127" s="240"/>
      <c r="AV127" s="240"/>
      <c r="AW127" s="240"/>
      <c r="AX127" s="240"/>
      <c r="AY127" s="240"/>
      <c r="AZ127" s="240"/>
      <c r="BA127" s="240"/>
      <c r="BB127" s="240"/>
      <c r="BC127" s="240"/>
      <c r="BD127" s="240"/>
      <c r="BE127" s="240"/>
      <c r="BF127" s="240"/>
      <c r="BG127" s="240"/>
      <c r="BH127" s="240"/>
      <c r="BI127" s="240"/>
      <c r="BJ127" s="240"/>
      <c r="BK127" s="240"/>
      <c r="BL127" s="240"/>
      <c r="BM127" s="240"/>
      <c r="BN127" s="240"/>
      <c r="BO127" s="240"/>
      <c r="BP127" s="240"/>
      <c r="BQ127" s="240"/>
    </row>
    <row r="128" spans="2:69" x14ac:dyDescent="0.2">
      <c r="B128" s="69">
        <f t="shared" si="93"/>
        <v>1</v>
      </c>
      <c r="C128" s="69">
        <f t="shared" si="70"/>
        <v>9</v>
      </c>
      <c r="D128" s="69" t="str">
        <f t="shared" si="94"/>
        <v>Avista</v>
      </c>
      <c r="F128" s="70">
        <v>2007</v>
      </c>
      <c r="G128" s="372">
        <v>906.55</v>
      </c>
      <c r="H128" s="372"/>
      <c r="I128" s="372"/>
      <c r="J128" s="76">
        <f t="shared" si="90"/>
        <v>0.46450263417759485</v>
      </c>
      <c r="K128" s="71"/>
      <c r="L128" s="71"/>
      <c r="M128" s="71"/>
      <c r="N128" s="71"/>
      <c r="O128" s="372">
        <v>12602.87766</v>
      </c>
      <c r="P128" s="76">
        <f>O128/$O$219</f>
        <v>1.7473110174795449E-2</v>
      </c>
      <c r="Q128" s="76"/>
      <c r="R128" s="372">
        <v>3688791</v>
      </c>
      <c r="S128" s="372"/>
      <c r="T128" s="372">
        <v>3688791</v>
      </c>
      <c r="U128" s="427">
        <f t="shared" si="61"/>
        <v>0</v>
      </c>
      <c r="V128" s="112">
        <f t="shared" si="62"/>
        <v>0</v>
      </c>
      <c r="W128" s="372">
        <v>243127.87286561809</v>
      </c>
      <c r="X128" s="71">
        <f t="shared" si="91"/>
        <v>230524.99520561809</v>
      </c>
      <c r="Y128" s="76">
        <f t="shared" si="95"/>
        <v>0.94816358358481645</v>
      </c>
      <c r="Z128" s="76">
        <f t="shared" si="96"/>
        <v>5.183641641518355E-2</v>
      </c>
      <c r="AA128" s="126">
        <f t="shared" si="92"/>
        <v>0</v>
      </c>
      <c r="AB128" s="126">
        <f t="shared" si="97"/>
        <v>5.183641641518355E-2</v>
      </c>
      <c r="AC128" s="126">
        <f t="shared" si="97"/>
        <v>-5.183641641518355E-2</v>
      </c>
      <c r="AG128" s="240"/>
      <c r="AH128" s="240"/>
      <c r="AI128" s="240"/>
      <c r="AJ128" s="240"/>
      <c r="AK128" s="240"/>
      <c r="AL128" s="240"/>
      <c r="AM128" s="240"/>
      <c r="AN128" s="240"/>
      <c r="AO128" s="240"/>
      <c r="AP128" s="240"/>
      <c r="AQ128" s="240"/>
      <c r="AR128" s="240"/>
      <c r="AS128" s="240"/>
      <c r="AT128" s="240"/>
      <c r="AU128" s="240"/>
      <c r="AV128" s="240"/>
      <c r="AW128" s="240"/>
      <c r="AX128" s="240"/>
      <c r="AY128" s="240"/>
      <c r="AZ128" s="240"/>
      <c r="BA128" s="240"/>
      <c r="BB128" s="240"/>
      <c r="BC128" s="240"/>
      <c r="BD128" s="240"/>
      <c r="BE128" s="240"/>
      <c r="BF128" s="240"/>
      <c r="BG128" s="240"/>
      <c r="BH128" s="240"/>
      <c r="BI128" s="240"/>
      <c r="BJ128" s="240"/>
      <c r="BK128" s="240"/>
      <c r="BL128" s="240"/>
      <c r="BM128" s="240"/>
      <c r="BN128" s="240"/>
      <c r="BO128" s="240"/>
      <c r="BP128" s="240"/>
      <c r="BQ128" s="240"/>
    </row>
    <row r="129" spans="2:69" x14ac:dyDescent="0.2">
      <c r="B129" s="69">
        <f t="shared" si="93"/>
        <v>1</v>
      </c>
      <c r="C129" s="69">
        <f t="shared" si="70"/>
        <v>9</v>
      </c>
      <c r="D129" s="69" t="str">
        <f t="shared" si="94"/>
        <v>Avista</v>
      </c>
      <c r="F129" s="70">
        <v>2008</v>
      </c>
      <c r="G129" s="372">
        <v>913.6</v>
      </c>
      <c r="H129" s="372"/>
      <c r="I129" s="372"/>
      <c r="J129" s="76">
        <f t="shared" si="90"/>
        <v>0.48121773764684245</v>
      </c>
      <c r="K129" s="71"/>
      <c r="L129" s="71"/>
      <c r="M129" s="71"/>
      <c r="N129" s="71"/>
      <c r="O129" s="372">
        <v>11931.757680000001</v>
      </c>
      <c r="P129" s="76">
        <f>O129/$O$220</f>
        <v>1.5264874777169757E-2</v>
      </c>
      <c r="Q129" s="76"/>
      <c r="R129" s="372">
        <v>3851251</v>
      </c>
      <c r="S129" s="372"/>
      <c r="T129" s="372">
        <v>3851251</v>
      </c>
      <c r="U129" s="427">
        <f t="shared" si="61"/>
        <v>0</v>
      </c>
      <c r="V129" s="112">
        <f t="shared" si="62"/>
        <v>0</v>
      </c>
      <c r="W129" s="372">
        <v>289635.18281362311</v>
      </c>
      <c r="X129" s="71">
        <f t="shared" si="91"/>
        <v>277703.42513362312</v>
      </c>
      <c r="Y129" s="76">
        <f t="shared" si="95"/>
        <v>0.95880418406323953</v>
      </c>
      <c r="Z129" s="76">
        <f t="shared" si="96"/>
        <v>4.1195815936760471E-2</v>
      </c>
      <c r="AA129" s="126">
        <f t="shared" si="92"/>
        <v>0</v>
      </c>
      <c r="AB129" s="126">
        <f t="shared" si="97"/>
        <v>4.1195815936760471E-2</v>
      </c>
      <c r="AC129" s="126">
        <f t="shared" si="97"/>
        <v>-4.1195815936760471E-2</v>
      </c>
      <c r="AG129" s="240"/>
      <c r="AH129" s="240"/>
      <c r="AI129" s="240"/>
      <c r="AJ129" s="240"/>
      <c r="AK129" s="240"/>
      <c r="AL129" s="240"/>
      <c r="AM129" s="240"/>
      <c r="AN129" s="240"/>
      <c r="AO129" s="240"/>
      <c r="AP129" s="240"/>
      <c r="AQ129" s="240"/>
      <c r="AR129" s="240"/>
      <c r="AS129" s="240"/>
      <c r="AT129" s="240"/>
      <c r="AU129" s="240"/>
      <c r="AV129" s="240"/>
      <c r="AW129" s="240"/>
      <c r="AX129" s="240"/>
      <c r="AY129" s="240"/>
      <c r="AZ129" s="240"/>
      <c r="BA129" s="240"/>
      <c r="BB129" s="240"/>
      <c r="BC129" s="240"/>
      <c r="BD129" s="240"/>
      <c r="BE129" s="240"/>
      <c r="BF129" s="240"/>
      <c r="BG129" s="240"/>
      <c r="BH129" s="240"/>
      <c r="BI129" s="240"/>
      <c r="BJ129" s="240"/>
      <c r="BK129" s="240"/>
      <c r="BL129" s="240"/>
      <c r="BM129" s="240"/>
      <c r="BN129" s="240"/>
      <c r="BO129" s="240"/>
      <c r="BP129" s="240"/>
      <c r="BQ129" s="240"/>
    </row>
    <row r="130" spans="2:69" x14ac:dyDescent="0.2">
      <c r="B130" s="69">
        <f t="shared" si="93"/>
        <v>1</v>
      </c>
      <c r="C130" s="69">
        <f t="shared" si="70"/>
        <v>9</v>
      </c>
      <c r="D130" s="69" t="str">
        <f t="shared" si="94"/>
        <v>Avista</v>
      </c>
      <c r="F130" s="70">
        <v>2009</v>
      </c>
      <c r="G130" s="372">
        <v>913.6</v>
      </c>
      <c r="H130" s="372"/>
      <c r="I130" s="372"/>
      <c r="J130" s="76">
        <f t="shared" si="90"/>
        <v>0.47053567501539395</v>
      </c>
      <c r="K130" s="71"/>
      <c r="L130" s="71"/>
      <c r="M130" s="71"/>
      <c r="N130" s="71"/>
      <c r="O130" s="372">
        <v>14020.81551</v>
      </c>
      <c r="P130" s="76">
        <f>O130/$O$221</f>
        <v>1.7934629954397908E-2</v>
      </c>
      <c r="Q130" s="76"/>
      <c r="R130" s="372">
        <v>3765761</v>
      </c>
      <c r="S130" s="372"/>
      <c r="T130" s="372">
        <v>3765761</v>
      </c>
      <c r="U130" s="427">
        <f t="shared" si="61"/>
        <v>0</v>
      </c>
      <c r="V130" s="112">
        <f t="shared" si="62"/>
        <v>0</v>
      </c>
      <c r="W130" s="372">
        <v>147856.18768055557</v>
      </c>
      <c r="X130" s="71">
        <f t="shared" si="91"/>
        <v>133835.37217055558</v>
      </c>
      <c r="Y130" s="76">
        <f t="shared" si="95"/>
        <v>0.90517261583741038</v>
      </c>
      <c r="Z130" s="76">
        <f t="shared" si="96"/>
        <v>9.4827384162589623E-2</v>
      </c>
      <c r="AA130" s="126">
        <f t="shared" si="92"/>
        <v>0</v>
      </c>
      <c r="AB130" s="126">
        <f t="shared" si="97"/>
        <v>9.4827384162589623E-2</v>
      </c>
      <c r="AC130" s="126">
        <f t="shared" si="97"/>
        <v>-9.4827384162589623E-2</v>
      </c>
      <c r="AG130" s="240"/>
      <c r="AH130" s="240"/>
      <c r="AI130" s="240"/>
      <c r="AJ130" s="240"/>
      <c r="AK130" s="240"/>
      <c r="AL130" s="240"/>
      <c r="AM130" s="240"/>
      <c r="AN130" s="240"/>
      <c r="AO130" s="240"/>
      <c r="AP130" s="240"/>
      <c r="AQ130" s="240"/>
      <c r="AR130" s="240"/>
      <c r="AS130" s="240"/>
      <c r="AT130" s="240"/>
      <c r="AU130" s="240"/>
      <c r="AV130" s="240"/>
      <c r="AW130" s="240"/>
      <c r="AX130" s="240"/>
      <c r="AY130" s="240"/>
      <c r="AZ130" s="240"/>
      <c r="BA130" s="240"/>
      <c r="BB130" s="240"/>
      <c r="BC130" s="240"/>
      <c r="BD130" s="240"/>
      <c r="BE130" s="240"/>
      <c r="BF130" s="240"/>
      <c r="BG130" s="240"/>
      <c r="BH130" s="240"/>
      <c r="BI130" s="240"/>
      <c r="BJ130" s="240"/>
      <c r="BK130" s="240"/>
      <c r="BL130" s="240"/>
      <c r="BM130" s="240"/>
      <c r="BN130" s="240"/>
      <c r="BO130" s="240"/>
      <c r="BP130" s="240"/>
      <c r="BQ130" s="240"/>
    </row>
    <row r="131" spans="2:69" x14ac:dyDescent="0.2">
      <c r="B131" s="69">
        <f t="shared" si="93"/>
        <v>1</v>
      </c>
      <c r="C131" s="69">
        <f t="shared" ref="C131:C167" si="98">IF(D131=D130,C130,C130+1)</f>
        <v>9</v>
      </c>
      <c r="D131" s="69" t="str">
        <f t="shared" si="94"/>
        <v>Avista</v>
      </c>
      <c r="F131" s="70">
        <v>2010</v>
      </c>
      <c r="G131" s="372">
        <v>913.8</v>
      </c>
      <c r="H131" s="372"/>
      <c r="I131" s="372"/>
      <c r="J131" s="76">
        <f t="shared" si="90"/>
        <v>0.43643184014567099</v>
      </c>
      <c r="K131" s="71"/>
      <c r="L131" s="71"/>
      <c r="M131" s="71"/>
      <c r="N131" s="71"/>
      <c r="O131" s="372">
        <v>13328.143469999999</v>
      </c>
      <c r="P131" s="76">
        <f>O131/$O$222</f>
        <v>1.5860123813220887E-2</v>
      </c>
      <c r="Q131" s="76"/>
      <c r="R131" s="372">
        <v>3493588</v>
      </c>
      <c r="S131" s="372"/>
      <c r="T131" s="372">
        <v>3493588</v>
      </c>
      <c r="U131" s="427">
        <f t="shared" si="61"/>
        <v>0</v>
      </c>
      <c r="V131" s="112">
        <f t="shared" si="62"/>
        <v>0</v>
      </c>
      <c r="W131" s="372">
        <v>141590.35549182122</v>
      </c>
      <c r="X131" s="71">
        <f t="shared" si="91"/>
        <v>128262.21202182122</v>
      </c>
      <c r="Y131" s="76">
        <f t="shared" si="95"/>
        <v>0.90586828160926625</v>
      </c>
      <c r="Z131" s="76">
        <f t="shared" si="96"/>
        <v>9.4131718390733754E-2</v>
      </c>
      <c r="AA131" s="126">
        <f t="shared" si="92"/>
        <v>0</v>
      </c>
      <c r="AB131" s="126">
        <f t="shared" si="97"/>
        <v>9.4131718390733754E-2</v>
      </c>
      <c r="AC131" s="126">
        <f t="shared" si="97"/>
        <v>-9.4131718390733754E-2</v>
      </c>
      <c r="AG131" s="240"/>
      <c r="AH131" s="240"/>
      <c r="AI131" s="240"/>
      <c r="AJ131" s="240"/>
      <c r="AK131" s="240"/>
      <c r="AL131" s="240"/>
      <c r="AM131" s="240"/>
      <c r="AN131" s="240"/>
      <c r="AO131" s="240"/>
      <c r="AP131" s="240"/>
      <c r="AQ131" s="240"/>
      <c r="AR131" s="240"/>
      <c r="AS131" s="240"/>
      <c r="AT131" s="240"/>
      <c r="AU131" s="240"/>
      <c r="AV131" s="240"/>
      <c r="AW131" s="240"/>
      <c r="AX131" s="240"/>
      <c r="AY131" s="240"/>
      <c r="AZ131" s="240"/>
      <c r="BA131" s="240"/>
      <c r="BB131" s="240"/>
      <c r="BC131" s="240"/>
      <c r="BD131" s="240"/>
      <c r="BE131" s="240"/>
      <c r="BF131" s="240"/>
      <c r="BG131" s="240"/>
      <c r="BH131" s="240"/>
      <c r="BI131" s="240"/>
      <c r="BJ131" s="240"/>
      <c r="BK131" s="240"/>
      <c r="BL131" s="240"/>
      <c r="BM131" s="240"/>
      <c r="BN131" s="240"/>
      <c r="BO131" s="240"/>
      <c r="BP131" s="240"/>
      <c r="BQ131" s="240"/>
    </row>
    <row r="132" spans="2:69" x14ac:dyDescent="0.2">
      <c r="B132" s="69">
        <f t="shared" si="93"/>
        <v>1</v>
      </c>
      <c r="C132" s="69">
        <f t="shared" si="98"/>
        <v>9</v>
      </c>
      <c r="D132" s="69" t="str">
        <f>D131</f>
        <v>Avista</v>
      </c>
      <c r="F132" s="70">
        <v>2011</v>
      </c>
      <c r="G132" s="372">
        <v>913.6</v>
      </c>
      <c r="H132" s="372"/>
      <c r="I132" s="372"/>
      <c r="J132" s="76">
        <f t="shared" si="90"/>
        <v>0.56656453170357224</v>
      </c>
      <c r="K132" s="71"/>
      <c r="L132" s="71"/>
      <c r="M132" s="71"/>
      <c r="N132" s="71"/>
      <c r="O132" s="372">
        <v>16273.347719999996</v>
      </c>
      <c r="P132" s="76">
        <f>O132/$O$223</f>
        <v>1.9996378024328822E-2</v>
      </c>
      <c r="Q132" s="76"/>
      <c r="R132" s="372">
        <v>4534293</v>
      </c>
      <c r="S132" s="372"/>
      <c r="T132" s="372">
        <v>4534293</v>
      </c>
      <c r="U132" s="427">
        <f t="shared" si="61"/>
        <v>0</v>
      </c>
      <c r="V132" s="112">
        <f t="shared" si="62"/>
        <v>0</v>
      </c>
      <c r="W132" s="372">
        <v>153924.95643685196</v>
      </c>
      <c r="X132" s="71">
        <f t="shared" si="91"/>
        <v>137651.60871685197</v>
      </c>
      <c r="Y132" s="76">
        <f t="shared" si="95"/>
        <v>0.8942773927197688</v>
      </c>
      <c r="Z132" s="76">
        <f t="shared" si="96"/>
        <v>0.1057226072802312</v>
      </c>
      <c r="AA132" s="126">
        <f t="shared" si="92"/>
        <v>0</v>
      </c>
      <c r="AB132" s="126">
        <f t="shared" si="97"/>
        <v>0.1057226072802312</v>
      </c>
      <c r="AC132" s="126">
        <f t="shared" si="97"/>
        <v>-0.1057226072802312</v>
      </c>
      <c r="AG132" s="240"/>
      <c r="AH132" s="240"/>
      <c r="AI132" s="240"/>
      <c r="AJ132" s="240"/>
      <c r="AK132" s="240"/>
      <c r="AL132" s="240"/>
      <c r="AM132" s="240"/>
      <c r="AN132" s="240"/>
      <c r="AO132" s="240"/>
      <c r="AP132" s="240"/>
      <c r="AQ132" s="240"/>
      <c r="AR132" s="240"/>
      <c r="AS132" s="240"/>
      <c r="AT132" s="240"/>
      <c r="AU132" s="240"/>
      <c r="AV132" s="240"/>
      <c r="AW132" s="240"/>
      <c r="AX132" s="240"/>
      <c r="AY132" s="240"/>
      <c r="AZ132" s="240"/>
      <c r="BA132" s="240"/>
      <c r="BB132" s="240"/>
      <c r="BC132" s="240"/>
      <c r="BD132" s="240"/>
      <c r="BE132" s="240"/>
      <c r="BF132" s="240"/>
      <c r="BG132" s="240"/>
      <c r="BH132" s="240"/>
      <c r="BI132" s="240"/>
      <c r="BJ132" s="240"/>
      <c r="BK132" s="240"/>
      <c r="BL132" s="240"/>
      <c r="BM132" s="240"/>
      <c r="BN132" s="240"/>
      <c r="BO132" s="240"/>
      <c r="BP132" s="240"/>
      <c r="BQ132" s="240"/>
    </row>
    <row r="133" spans="2:69" x14ac:dyDescent="0.2">
      <c r="B133" s="69">
        <f t="shared" si="93"/>
        <v>1</v>
      </c>
      <c r="C133" s="69">
        <f t="shared" si="98"/>
        <v>9</v>
      </c>
      <c r="D133" s="69" t="str">
        <f>D132</f>
        <v>Avista</v>
      </c>
      <c r="F133" s="70">
        <v>2012</v>
      </c>
      <c r="G133" s="372">
        <v>913.6</v>
      </c>
      <c r="H133" s="372"/>
      <c r="I133" s="372"/>
      <c r="J133" s="76">
        <f t="shared" si="90"/>
        <v>0.51083587733608427</v>
      </c>
      <c r="K133" s="71"/>
      <c r="L133" s="71"/>
      <c r="M133" s="71"/>
      <c r="N133" s="71"/>
      <c r="O133" s="372">
        <v>15768.17073</v>
      </c>
      <c r="P133" s="76">
        <f>O133/$O$224</f>
        <v>1.9110697579092711E-2</v>
      </c>
      <c r="Q133" s="76"/>
      <c r="R133" s="372">
        <v>4088289</v>
      </c>
      <c r="S133" s="372"/>
      <c r="T133" s="372">
        <v>4088289</v>
      </c>
      <c r="U133" s="427">
        <f t="shared" si="61"/>
        <v>0</v>
      </c>
      <c r="V133" s="112">
        <f t="shared" si="62"/>
        <v>0</v>
      </c>
      <c r="W133" s="372">
        <v>98866.614621880741</v>
      </c>
      <c r="X133" s="71">
        <f t="shared" si="91"/>
        <v>83098.443891880743</v>
      </c>
      <c r="Y133" s="76">
        <f t="shared" si="95"/>
        <v>0.84051066388481099</v>
      </c>
      <c r="Z133" s="76">
        <f t="shared" si="96"/>
        <v>0.15948933611518901</v>
      </c>
      <c r="AA133" s="126">
        <f t="shared" si="92"/>
        <v>0</v>
      </c>
      <c r="AB133" s="126">
        <f t="shared" si="97"/>
        <v>0.15948933611518901</v>
      </c>
      <c r="AC133" s="126">
        <f t="shared" si="97"/>
        <v>-0.15948933611518901</v>
      </c>
      <c r="AG133" s="240"/>
      <c r="AH133" s="240"/>
      <c r="AI133" s="240"/>
      <c r="AJ133" s="240"/>
      <c r="AK133" s="240"/>
      <c r="AL133" s="240"/>
      <c r="AM133" s="240"/>
      <c r="AN133" s="240"/>
      <c r="AO133" s="240"/>
      <c r="AP133" s="240"/>
      <c r="AQ133" s="240"/>
      <c r="AR133" s="240"/>
      <c r="AS133" s="240"/>
      <c r="AT133" s="240"/>
      <c r="AU133" s="240"/>
      <c r="AV133" s="240"/>
      <c r="AW133" s="240"/>
      <c r="AX133" s="240"/>
      <c r="AY133" s="240"/>
      <c r="AZ133" s="240"/>
      <c r="BA133" s="240"/>
      <c r="BB133" s="240"/>
      <c r="BC133" s="240"/>
      <c r="BD133" s="240"/>
      <c r="BE133" s="240"/>
      <c r="BF133" s="240"/>
      <c r="BG133" s="240"/>
      <c r="BH133" s="240"/>
      <c r="BI133" s="240"/>
      <c r="BJ133" s="240"/>
      <c r="BK133" s="240"/>
      <c r="BL133" s="240"/>
      <c r="BM133" s="240"/>
      <c r="BN133" s="240"/>
      <c r="BO133" s="240"/>
      <c r="BP133" s="240"/>
      <c r="BQ133" s="240"/>
    </row>
    <row r="134" spans="2:69" x14ac:dyDescent="0.2">
      <c r="B134" s="69">
        <f t="shared" si="93"/>
        <v>1</v>
      </c>
      <c r="C134" s="69">
        <f t="shared" si="98"/>
        <v>9</v>
      </c>
      <c r="D134" s="69" t="str">
        <f>D133</f>
        <v>Avista</v>
      </c>
      <c r="F134" s="70">
        <v>2013</v>
      </c>
      <c r="G134" s="372">
        <v>920.8</v>
      </c>
      <c r="H134" s="372"/>
      <c r="I134" s="372"/>
      <c r="J134" s="76">
        <f t="shared" si="90"/>
        <v>0.45198834446123881</v>
      </c>
      <c r="K134" s="69"/>
      <c r="L134" s="69"/>
      <c r="M134" s="69"/>
      <c r="N134" s="69"/>
      <c r="O134" s="372">
        <v>18703.015920000002</v>
      </c>
      <c r="P134" s="76">
        <f>O134/$O$225</f>
        <v>2.2214132869093121E-2</v>
      </c>
      <c r="Q134" s="69"/>
      <c r="R134" s="372">
        <v>3645832</v>
      </c>
      <c r="S134" s="372"/>
      <c r="T134" s="372">
        <v>3645832</v>
      </c>
      <c r="U134" s="427">
        <f t="shared" si="61"/>
        <v>0</v>
      </c>
      <c r="V134" s="112">
        <f t="shared" si="62"/>
        <v>0</v>
      </c>
      <c r="W134" s="372">
        <v>159385.21893750963</v>
      </c>
      <c r="X134" s="71">
        <f>W134-O134</f>
        <v>140682.20301750963</v>
      </c>
      <c r="Y134" s="76">
        <f>X134/W134</f>
        <v>0.88265526725327703</v>
      </c>
      <c r="Z134" s="76">
        <f>1-Y134</f>
        <v>0.11734473274672297</v>
      </c>
      <c r="AA134" s="126">
        <f>Z134*Q134</f>
        <v>0</v>
      </c>
      <c r="AB134" s="126">
        <f t="shared" ref="AB134:AC136" si="99">Z134-AA134</f>
        <v>0.11734473274672297</v>
      </c>
      <c r="AC134" s="126">
        <f t="shared" si="99"/>
        <v>-0.11734473274672297</v>
      </c>
      <c r="AG134" s="240"/>
      <c r="AH134" s="240"/>
      <c r="AI134" s="240"/>
      <c r="AJ134" s="240"/>
      <c r="AK134" s="240"/>
      <c r="AL134" s="240"/>
      <c r="AM134" s="240"/>
      <c r="AN134" s="240"/>
      <c r="AO134" s="240"/>
      <c r="AP134" s="240"/>
      <c r="AQ134" s="240"/>
      <c r="AR134" s="240"/>
      <c r="AS134" s="240"/>
      <c r="AT134" s="240"/>
      <c r="AU134" s="240"/>
      <c r="AV134" s="240"/>
      <c r="AW134" s="240"/>
      <c r="AX134" s="240"/>
      <c r="AY134" s="240"/>
      <c r="AZ134" s="240"/>
      <c r="BA134" s="240"/>
      <c r="BB134" s="240"/>
      <c r="BC134" s="240"/>
      <c r="BD134" s="240"/>
      <c r="BE134" s="240"/>
      <c r="BF134" s="240"/>
      <c r="BG134" s="240"/>
      <c r="BH134" s="240"/>
      <c r="BI134" s="240"/>
      <c r="BJ134" s="240"/>
      <c r="BK134" s="240"/>
      <c r="BL134" s="240"/>
      <c r="BM134" s="240"/>
      <c r="BN134" s="240"/>
      <c r="BO134" s="240"/>
      <c r="BP134" s="240"/>
      <c r="BQ134" s="240"/>
    </row>
    <row r="135" spans="2:69" x14ac:dyDescent="0.2">
      <c r="B135" s="69">
        <f t="shared" si="93"/>
        <v>1</v>
      </c>
      <c r="C135" s="69">
        <f t="shared" si="98"/>
        <v>9</v>
      </c>
      <c r="D135" s="69" t="str">
        <f>D134</f>
        <v>Avista</v>
      </c>
      <c r="F135" s="70">
        <v>2014</v>
      </c>
      <c r="G135" s="372">
        <v>920.8</v>
      </c>
      <c r="H135" s="372"/>
      <c r="I135" s="372"/>
      <c r="J135" s="76">
        <f t="shared" si="90"/>
        <v>0.51366230575755056</v>
      </c>
      <c r="K135" s="69"/>
      <c r="L135" s="69"/>
      <c r="M135" s="69"/>
      <c r="N135" s="69"/>
      <c r="O135" s="372">
        <v>15173.127479999999</v>
      </c>
      <c r="P135" s="76">
        <f>O135/$O$226</f>
        <v>1.7534362418233789E-2</v>
      </c>
      <c r="Q135" s="69"/>
      <c r="R135" s="372">
        <v>4143307</v>
      </c>
      <c r="S135" s="372"/>
      <c r="T135" s="372">
        <v>4143307</v>
      </c>
      <c r="U135" s="427">
        <f t="shared" si="61"/>
        <v>0</v>
      </c>
      <c r="V135" s="112">
        <f t="shared" si="62"/>
        <v>0</v>
      </c>
      <c r="W135" s="372">
        <v>187263.14164054944</v>
      </c>
      <c r="X135" s="71">
        <f>W135-O135</f>
        <v>172090.01416054944</v>
      </c>
      <c r="Y135" s="76">
        <f>X135/W135</f>
        <v>0.91897429816100851</v>
      </c>
      <c r="Z135" s="76">
        <f>1-Y135</f>
        <v>8.1025701838991493E-2</v>
      </c>
      <c r="AA135" s="126">
        <f>Z135*Q135</f>
        <v>0</v>
      </c>
      <c r="AB135" s="126">
        <f t="shared" si="99"/>
        <v>8.1025701838991493E-2</v>
      </c>
      <c r="AC135" s="126">
        <f t="shared" si="99"/>
        <v>-8.1025701838991493E-2</v>
      </c>
      <c r="AG135" s="240"/>
      <c r="AH135" s="240"/>
      <c r="AI135" s="240"/>
      <c r="AJ135" s="240"/>
      <c r="AK135" s="240"/>
      <c r="AL135" s="240"/>
      <c r="AM135" s="240"/>
      <c r="AN135" s="240"/>
      <c r="AO135" s="240"/>
      <c r="AP135" s="240"/>
      <c r="AQ135" s="240"/>
      <c r="AR135" s="240"/>
      <c r="AS135" s="240"/>
      <c r="AT135" s="240"/>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row>
    <row r="136" spans="2:69" x14ac:dyDescent="0.2">
      <c r="B136" s="72">
        <f>'OPG hydro peers'!B14</f>
        <v>1</v>
      </c>
      <c r="C136" s="72">
        <f t="shared" si="98"/>
        <v>10</v>
      </c>
      <c r="D136" s="72" t="str">
        <f>'OPG hydro peers'!D14</f>
        <v>Portland</v>
      </c>
      <c r="F136" s="73">
        <v>2002</v>
      </c>
      <c r="G136" s="374">
        <v>778.72</v>
      </c>
      <c r="H136" s="374"/>
      <c r="I136" s="374"/>
      <c r="J136" s="75">
        <f t="shared" ref="J136:J148" si="100">R136/(G136*8760)</f>
        <v>0.44956766073444021</v>
      </c>
      <c r="K136" s="127"/>
      <c r="L136" s="127"/>
      <c r="M136" s="127"/>
      <c r="N136" s="127"/>
      <c r="O136" s="373">
        <v>12790.249709999998</v>
      </c>
      <c r="P136" s="75">
        <f>O136/$O$214</f>
        <v>2.4720451408810244E-2</v>
      </c>
      <c r="Q136" s="75"/>
      <c r="R136" s="374">
        <v>3066765</v>
      </c>
      <c r="S136" s="374"/>
      <c r="T136" s="535">
        <v>1760192</v>
      </c>
      <c r="U136" s="427">
        <f t="shared" si="61"/>
        <v>1306573</v>
      </c>
      <c r="V136" s="112">
        <f t="shared" si="62"/>
        <v>0.42604275189002094</v>
      </c>
      <c r="W136" s="373">
        <v>69239.356767650985</v>
      </c>
      <c r="X136" s="127">
        <f t="shared" ref="X136:X146" si="101">W136-O136</f>
        <v>56449.107057650988</v>
      </c>
      <c r="Y136" s="75">
        <f>X136/W136</f>
        <v>0.81527486234569302</v>
      </c>
      <c r="Z136" s="75">
        <f>1-Y136</f>
        <v>0.18472513765430698</v>
      </c>
      <c r="AA136" s="125">
        <f t="shared" ref="AA136:AA146" si="102">Z136*Q136</f>
        <v>0</v>
      </c>
      <c r="AB136" s="125">
        <f t="shared" si="99"/>
        <v>0.18472513765430698</v>
      </c>
      <c r="AC136" s="125">
        <f t="shared" si="99"/>
        <v>-0.18472513765430698</v>
      </c>
      <c r="AG136" s="240"/>
      <c r="AH136" s="240"/>
      <c r="AI136" s="240"/>
      <c r="AJ136" s="240"/>
      <c r="AK136" s="240"/>
      <c r="AL136" s="240"/>
      <c r="AM136" s="240"/>
      <c r="AN136" s="240"/>
      <c r="AO136" s="240"/>
      <c r="AP136" s="240"/>
      <c r="AQ136" s="240"/>
      <c r="AR136" s="240"/>
      <c r="AS136" s="240"/>
      <c r="AT136" s="240"/>
      <c r="AU136" s="240"/>
      <c r="AV136" s="240"/>
      <c r="AW136" s="240"/>
      <c r="AX136" s="240"/>
      <c r="AY136" s="240"/>
      <c r="AZ136" s="240"/>
      <c r="BA136" s="240"/>
      <c r="BB136" s="240"/>
      <c r="BC136" s="240"/>
      <c r="BD136" s="240"/>
      <c r="BE136" s="240"/>
      <c r="BF136" s="240"/>
      <c r="BG136" s="240"/>
      <c r="BH136" s="240"/>
      <c r="BI136" s="240"/>
      <c r="BJ136" s="240"/>
      <c r="BK136" s="240"/>
      <c r="BL136" s="240"/>
      <c r="BM136" s="240"/>
      <c r="BN136" s="240"/>
      <c r="BO136" s="240"/>
      <c r="BP136" s="240"/>
      <c r="BQ136" s="240"/>
    </row>
    <row r="137" spans="2:69" x14ac:dyDescent="0.2">
      <c r="B137" s="72">
        <f t="shared" ref="B137:B148" si="103">B136</f>
        <v>1</v>
      </c>
      <c r="C137" s="72">
        <f t="shared" si="98"/>
        <v>10</v>
      </c>
      <c r="D137" s="72" t="str">
        <f t="shared" ref="D137:D148" si="104">D136</f>
        <v>Portland</v>
      </c>
      <c r="F137" s="73">
        <v>2003</v>
      </c>
      <c r="G137" s="374">
        <v>778.72</v>
      </c>
      <c r="H137" s="374"/>
      <c r="I137" s="374"/>
      <c r="J137" s="75">
        <f t="shared" si="100"/>
        <v>0.44265020903053176</v>
      </c>
      <c r="K137" s="127"/>
      <c r="L137" s="127"/>
      <c r="M137" s="127"/>
      <c r="N137" s="127"/>
      <c r="O137" s="373">
        <v>12851.38932</v>
      </c>
      <c r="P137" s="75">
        <f>O137/$O$215</f>
        <v>2.2914431439857347E-2</v>
      </c>
      <c r="Q137" s="75"/>
      <c r="R137" s="374">
        <v>3019577</v>
      </c>
      <c r="S137" s="374"/>
      <c r="T137" s="535">
        <v>1725678</v>
      </c>
      <c r="U137" s="427">
        <f t="shared" si="61"/>
        <v>1293899</v>
      </c>
      <c r="V137" s="112">
        <f t="shared" si="62"/>
        <v>0.4285033963366392</v>
      </c>
      <c r="W137" s="373">
        <v>112201.44279046502</v>
      </c>
      <c r="X137" s="127">
        <f t="shared" si="101"/>
        <v>99350.05347046502</v>
      </c>
      <c r="Y137" s="75">
        <f t="shared" ref="Y137:Y146" si="105">X137/W137</f>
        <v>0.88546146109725321</v>
      </c>
      <c r="Z137" s="75">
        <f t="shared" ref="Z137:Z146" si="106">1-Y137</f>
        <v>0.11453853890274679</v>
      </c>
      <c r="AA137" s="125">
        <f t="shared" si="102"/>
        <v>0</v>
      </c>
      <c r="AB137" s="125">
        <f t="shared" ref="AB137:AC146" si="107">Z137-AA137</f>
        <v>0.11453853890274679</v>
      </c>
      <c r="AC137" s="125">
        <f t="shared" si="107"/>
        <v>-0.11453853890274679</v>
      </c>
      <c r="AG137" s="240"/>
      <c r="AH137" s="240"/>
      <c r="AI137" s="240"/>
      <c r="AJ137" s="240"/>
      <c r="AK137" s="240"/>
      <c r="AL137" s="240"/>
      <c r="AM137" s="240"/>
      <c r="AN137" s="240"/>
      <c r="AO137" s="240"/>
      <c r="AP137" s="240"/>
      <c r="AQ137" s="240"/>
      <c r="AR137" s="240"/>
      <c r="AS137" s="240"/>
      <c r="AT137" s="240"/>
      <c r="AU137" s="240"/>
      <c r="AV137" s="240"/>
      <c r="AW137" s="240"/>
      <c r="AX137" s="240"/>
      <c r="AY137" s="240"/>
      <c r="AZ137" s="240"/>
      <c r="BA137" s="240"/>
      <c r="BB137" s="240"/>
      <c r="BC137" s="240"/>
      <c r="BD137" s="240"/>
      <c r="BE137" s="240"/>
      <c r="BF137" s="240"/>
      <c r="BG137" s="240"/>
      <c r="BH137" s="240"/>
      <c r="BI137" s="240"/>
      <c r="BJ137" s="240"/>
      <c r="BK137" s="240"/>
      <c r="BL137" s="240"/>
      <c r="BM137" s="240"/>
      <c r="BN137" s="240"/>
      <c r="BO137" s="240"/>
      <c r="BP137" s="240"/>
      <c r="BQ137" s="240"/>
    </row>
    <row r="138" spans="2:69" x14ac:dyDescent="0.2">
      <c r="B138" s="72">
        <f t="shared" si="103"/>
        <v>1</v>
      </c>
      <c r="C138" s="72">
        <f t="shared" si="98"/>
        <v>10</v>
      </c>
      <c r="D138" s="72" t="str">
        <f t="shared" si="104"/>
        <v>Portland</v>
      </c>
      <c r="F138" s="73">
        <v>2004</v>
      </c>
      <c r="G138" s="374">
        <v>778.7</v>
      </c>
      <c r="H138" s="374"/>
      <c r="I138" s="374"/>
      <c r="J138" s="75">
        <f t="shared" si="100"/>
        <v>0.45413618177585519</v>
      </c>
      <c r="K138" s="127"/>
      <c r="L138" s="127"/>
      <c r="M138" s="127"/>
      <c r="N138" s="127"/>
      <c r="O138" s="373">
        <v>12311.684999999999</v>
      </c>
      <c r="P138" s="75">
        <f>O138/$O$216</f>
        <v>2.0496160180884435E-2</v>
      </c>
      <c r="Q138" s="75"/>
      <c r="R138" s="374">
        <v>3097850</v>
      </c>
      <c r="S138" s="374"/>
      <c r="T138" s="535">
        <v>1728452</v>
      </c>
      <c r="U138" s="427">
        <f t="shared" si="61"/>
        <v>1369398</v>
      </c>
      <c r="V138" s="112">
        <f t="shared" si="62"/>
        <v>0.44204787191116418</v>
      </c>
      <c r="W138" s="373">
        <v>123243.535845429</v>
      </c>
      <c r="X138" s="127">
        <f t="shared" si="101"/>
        <v>110931.850845429</v>
      </c>
      <c r="Y138" s="75">
        <f t="shared" si="105"/>
        <v>0.90010279309544305</v>
      </c>
      <c r="Z138" s="75">
        <f t="shared" si="106"/>
        <v>9.9897206904556946E-2</v>
      </c>
      <c r="AA138" s="125">
        <f t="shared" si="102"/>
        <v>0</v>
      </c>
      <c r="AB138" s="125">
        <f t="shared" si="107"/>
        <v>9.9897206904556946E-2</v>
      </c>
      <c r="AC138" s="125">
        <f t="shared" si="107"/>
        <v>-9.9897206904556946E-2</v>
      </c>
      <c r="AG138" s="240"/>
      <c r="AH138" s="240"/>
      <c r="AI138" s="240"/>
      <c r="AJ138" s="240"/>
      <c r="AK138" s="240"/>
      <c r="AL138" s="240"/>
      <c r="AM138" s="240"/>
      <c r="AN138" s="240"/>
      <c r="AO138" s="240"/>
      <c r="AP138" s="240"/>
      <c r="AQ138" s="240"/>
      <c r="AR138" s="240"/>
      <c r="AS138" s="240"/>
      <c r="AT138" s="240"/>
      <c r="AU138" s="240"/>
      <c r="AV138" s="240"/>
      <c r="AW138" s="240"/>
      <c r="AX138" s="240"/>
      <c r="AY138" s="240"/>
      <c r="AZ138" s="240"/>
      <c r="BA138" s="240"/>
      <c r="BB138" s="240"/>
      <c r="BC138" s="240"/>
      <c r="BD138" s="240"/>
      <c r="BE138" s="240"/>
      <c r="BF138" s="240"/>
      <c r="BG138" s="240"/>
      <c r="BH138" s="240"/>
      <c r="BI138" s="240"/>
      <c r="BJ138" s="240"/>
      <c r="BK138" s="240"/>
      <c r="BL138" s="240"/>
      <c r="BM138" s="240"/>
      <c r="BN138" s="240"/>
      <c r="BO138" s="240"/>
      <c r="BP138" s="240"/>
      <c r="BQ138" s="240"/>
    </row>
    <row r="139" spans="2:69" x14ac:dyDescent="0.2">
      <c r="B139" s="72">
        <f t="shared" si="103"/>
        <v>1</v>
      </c>
      <c r="C139" s="72">
        <f t="shared" si="98"/>
        <v>10</v>
      </c>
      <c r="D139" s="72" t="str">
        <f t="shared" si="104"/>
        <v>Portland</v>
      </c>
      <c r="F139" s="73">
        <v>2005</v>
      </c>
      <c r="G139" s="374">
        <v>778.7</v>
      </c>
      <c r="H139" s="374"/>
      <c r="I139" s="374"/>
      <c r="J139" s="75">
        <f t="shared" si="100"/>
        <v>0.41597634038231379</v>
      </c>
      <c r="K139" s="127"/>
      <c r="L139" s="127"/>
      <c r="M139" s="127"/>
      <c r="N139" s="127"/>
      <c r="O139" s="373">
        <v>13572.692070000001</v>
      </c>
      <c r="P139" s="75">
        <f>O139/$O$217</f>
        <v>2.1727332417155361E-2</v>
      </c>
      <c r="Q139" s="75"/>
      <c r="R139" s="374">
        <v>2837546</v>
      </c>
      <c r="S139" s="374"/>
      <c r="T139" s="535">
        <v>1566068</v>
      </c>
      <c r="U139" s="427">
        <f t="shared" si="61"/>
        <v>1271478</v>
      </c>
      <c r="V139" s="112">
        <f t="shared" si="62"/>
        <v>0.44809070936647372</v>
      </c>
      <c r="W139" s="373">
        <v>157186.74686761203</v>
      </c>
      <c r="X139" s="127">
        <f t="shared" si="101"/>
        <v>143614.05479761204</v>
      </c>
      <c r="Y139" s="75">
        <f t="shared" si="105"/>
        <v>0.91365243991319844</v>
      </c>
      <c r="Z139" s="75">
        <f t="shared" si="106"/>
        <v>8.6347560086801556E-2</v>
      </c>
      <c r="AA139" s="125">
        <f t="shared" si="102"/>
        <v>0</v>
      </c>
      <c r="AB139" s="125">
        <f t="shared" si="107"/>
        <v>8.6347560086801556E-2</v>
      </c>
      <c r="AC139" s="125">
        <f t="shared" si="107"/>
        <v>-8.6347560086801556E-2</v>
      </c>
      <c r="AG139" s="240"/>
      <c r="AH139" s="240"/>
      <c r="AI139" s="240"/>
      <c r="AJ139" s="240"/>
      <c r="AK139" s="240"/>
      <c r="AL139" s="240"/>
      <c r="AM139" s="240"/>
      <c r="AN139" s="240"/>
      <c r="AO139" s="240"/>
      <c r="AP139" s="240"/>
      <c r="AQ139" s="240"/>
      <c r="AR139" s="240"/>
      <c r="AS139" s="240"/>
      <c r="AT139" s="240"/>
      <c r="AU139" s="240"/>
      <c r="AV139" s="240"/>
      <c r="AW139" s="240"/>
      <c r="AX139" s="240"/>
      <c r="AY139" s="240"/>
      <c r="AZ139" s="240"/>
      <c r="BA139" s="240"/>
      <c r="BB139" s="240"/>
      <c r="BC139" s="240"/>
      <c r="BD139" s="240"/>
      <c r="BE139" s="240"/>
      <c r="BF139" s="240"/>
      <c r="BG139" s="240"/>
      <c r="BH139" s="240"/>
      <c r="BI139" s="240"/>
      <c r="BJ139" s="240"/>
      <c r="BK139" s="240"/>
      <c r="BL139" s="240"/>
      <c r="BM139" s="240"/>
      <c r="BN139" s="240"/>
      <c r="BO139" s="240"/>
      <c r="BP139" s="240"/>
      <c r="BQ139" s="240"/>
    </row>
    <row r="140" spans="2:69" x14ac:dyDescent="0.2">
      <c r="B140" s="72">
        <f t="shared" si="103"/>
        <v>1</v>
      </c>
      <c r="C140" s="72">
        <f t="shared" si="98"/>
        <v>10</v>
      </c>
      <c r="D140" s="72" t="str">
        <f t="shared" si="104"/>
        <v>Portland</v>
      </c>
      <c r="F140" s="73">
        <v>2006</v>
      </c>
      <c r="G140" s="374">
        <v>778.7</v>
      </c>
      <c r="H140" s="374"/>
      <c r="I140" s="374"/>
      <c r="J140" s="75">
        <f t="shared" si="100"/>
        <v>0.52856593327012058</v>
      </c>
      <c r="K140" s="127"/>
      <c r="L140" s="127"/>
      <c r="M140" s="127"/>
      <c r="N140" s="127"/>
      <c r="O140" s="373">
        <v>15167.358779999999</v>
      </c>
      <c r="P140" s="75">
        <f>O140/$O$218</f>
        <v>2.2827533322391749E-2</v>
      </c>
      <c r="Q140" s="75"/>
      <c r="R140" s="374">
        <v>3605566</v>
      </c>
      <c r="S140" s="374"/>
      <c r="T140" s="535">
        <v>2001752</v>
      </c>
      <c r="U140" s="427">
        <f t="shared" si="61"/>
        <v>1603814</v>
      </c>
      <c r="V140" s="112">
        <f t="shared" si="62"/>
        <v>0.44481615369126509</v>
      </c>
      <c r="W140" s="373">
        <v>160023.52333953901</v>
      </c>
      <c r="X140" s="127">
        <f t="shared" si="101"/>
        <v>144856.164559539</v>
      </c>
      <c r="Y140" s="75">
        <f t="shared" si="105"/>
        <v>0.90521794256574517</v>
      </c>
      <c r="Z140" s="75">
        <f t="shared" si="106"/>
        <v>9.4782057434254829E-2</v>
      </c>
      <c r="AA140" s="125">
        <f t="shared" si="102"/>
        <v>0</v>
      </c>
      <c r="AB140" s="125">
        <f t="shared" si="107"/>
        <v>9.4782057434254829E-2</v>
      </c>
      <c r="AC140" s="125">
        <f t="shared" si="107"/>
        <v>-9.4782057434254829E-2</v>
      </c>
      <c r="AG140" s="240"/>
      <c r="AH140" s="240"/>
      <c r="AI140" s="240"/>
      <c r="AJ140" s="240"/>
      <c r="AK140" s="240"/>
      <c r="AL140" s="240"/>
      <c r="AM140" s="240"/>
      <c r="AN140" s="240"/>
      <c r="AO140" s="240"/>
      <c r="AP140" s="240"/>
      <c r="AQ140" s="240"/>
      <c r="AR140" s="240"/>
      <c r="AS140" s="240"/>
      <c r="AT140" s="240"/>
      <c r="AU140" s="240"/>
      <c r="AV140" s="240"/>
      <c r="AW140" s="240"/>
      <c r="AX140" s="240"/>
      <c r="AY140" s="240"/>
      <c r="AZ140" s="240"/>
      <c r="BA140" s="240"/>
      <c r="BB140" s="240"/>
      <c r="BC140" s="240"/>
      <c r="BD140" s="240"/>
      <c r="BE140" s="240"/>
      <c r="BF140" s="240"/>
      <c r="BG140" s="240"/>
      <c r="BH140" s="240"/>
      <c r="BI140" s="240"/>
      <c r="BJ140" s="240"/>
      <c r="BK140" s="240"/>
      <c r="BL140" s="240"/>
      <c r="BM140" s="240"/>
      <c r="BN140" s="240"/>
      <c r="BO140" s="240"/>
      <c r="BP140" s="240"/>
      <c r="BQ140" s="240"/>
    </row>
    <row r="141" spans="2:69" x14ac:dyDescent="0.2">
      <c r="B141" s="72">
        <f t="shared" si="103"/>
        <v>1</v>
      </c>
      <c r="C141" s="72">
        <f t="shared" si="98"/>
        <v>10</v>
      </c>
      <c r="D141" s="72" t="str">
        <f t="shared" si="104"/>
        <v>Portland</v>
      </c>
      <c r="F141" s="73">
        <v>2007</v>
      </c>
      <c r="G141" s="374">
        <v>778.7</v>
      </c>
      <c r="H141" s="374"/>
      <c r="I141" s="374"/>
      <c r="J141" s="75">
        <f t="shared" si="100"/>
        <v>0.46666760488884118</v>
      </c>
      <c r="K141" s="127"/>
      <c r="L141" s="127"/>
      <c r="M141" s="127"/>
      <c r="N141" s="127"/>
      <c r="O141" s="373">
        <v>19610.313120000003</v>
      </c>
      <c r="P141" s="75">
        <f>O141/$O$219</f>
        <v>2.7188485911875202E-2</v>
      </c>
      <c r="Q141" s="75"/>
      <c r="R141" s="374">
        <v>3183332</v>
      </c>
      <c r="S141" s="374"/>
      <c r="T141" s="535">
        <v>1802042</v>
      </c>
      <c r="U141" s="427">
        <f t="shared" si="61"/>
        <v>1381290</v>
      </c>
      <c r="V141" s="112">
        <f t="shared" si="62"/>
        <v>0.43391327074901392</v>
      </c>
      <c r="W141" s="373">
        <v>162413.81548090503</v>
      </c>
      <c r="X141" s="127">
        <f t="shared" si="101"/>
        <v>142803.50236090503</v>
      </c>
      <c r="Y141" s="75">
        <f t="shared" si="105"/>
        <v>0.87925711207550816</v>
      </c>
      <c r="Z141" s="75">
        <f t="shared" si="106"/>
        <v>0.12074288792449184</v>
      </c>
      <c r="AA141" s="125">
        <f t="shared" si="102"/>
        <v>0</v>
      </c>
      <c r="AB141" s="125">
        <f t="shared" si="107"/>
        <v>0.12074288792449184</v>
      </c>
      <c r="AC141" s="125">
        <f t="shared" si="107"/>
        <v>-0.12074288792449184</v>
      </c>
      <c r="AG141" s="240"/>
      <c r="AH141" s="240"/>
      <c r="AI141" s="240"/>
      <c r="AJ141" s="240"/>
      <c r="AK141" s="240"/>
      <c r="AL141" s="240"/>
      <c r="AM141" s="240"/>
      <c r="AN141" s="240"/>
      <c r="AO141" s="240"/>
      <c r="AP141" s="240"/>
      <c r="AQ141" s="240"/>
      <c r="AR141" s="240"/>
      <c r="AS141" s="240"/>
      <c r="AT141" s="240"/>
      <c r="AU141" s="240"/>
      <c r="AV141" s="240"/>
      <c r="AW141" s="240"/>
      <c r="AX141" s="240"/>
      <c r="AY141" s="240"/>
      <c r="AZ141" s="240"/>
      <c r="BA141" s="240"/>
      <c r="BB141" s="240"/>
      <c r="BC141" s="240"/>
      <c r="BD141" s="240"/>
      <c r="BE141" s="240"/>
      <c r="BF141" s="240"/>
      <c r="BG141" s="240"/>
      <c r="BH141" s="240"/>
      <c r="BI141" s="240"/>
      <c r="BJ141" s="240"/>
      <c r="BK141" s="240"/>
      <c r="BL141" s="240"/>
      <c r="BM141" s="240"/>
      <c r="BN141" s="240"/>
      <c r="BO141" s="240"/>
      <c r="BP141" s="240"/>
      <c r="BQ141" s="240"/>
    </row>
    <row r="142" spans="2:69" x14ac:dyDescent="0.2">
      <c r="B142" s="72">
        <f t="shared" si="103"/>
        <v>1</v>
      </c>
      <c r="C142" s="72">
        <f t="shared" si="98"/>
        <v>10</v>
      </c>
      <c r="D142" s="72" t="str">
        <f t="shared" si="104"/>
        <v>Portland</v>
      </c>
      <c r="F142" s="73">
        <v>2008</v>
      </c>
      <c r="G142" s="374">
        <v>778.7</v>
      </c>
      <c r="H142" s="374"/>
      <c r="I142" s="374"/>
      <c r="J142" s="75">
        <f t="shared" si="100"/>
        <v>0.46941674245742671</v>
      </c>
      <c r="K142" s="127"/>
      <c r="L142" s="127"/>
      <c r="M142" s="127"/>
      <c r="N142" s="127"/>
      <c r="O142" s="373">
        <v>21110.4408</v>
      </c>
      <c r="P142" s="75">
        <f>O142/$O$220</f>
        <v>2.7007608094740936E-2</v>
      </c>
      <c r="Q142" s="75"/>
      <c r="R142" s="374">
        <v>3202085</v>
      </c>
      <c r="S142" s="374"/>
      <c r="T142" s="535">
        <v>1822107</v>
      </c>
      <c r="U142" s="427">
        <f t="shared" si="61"/>
        <v>1379978</v>
      </c>
      <c r="V142" s="112">
        <f t="shared" si="62"/>
        <v>0.43096232610939433</v>
      </c>
      <c r="W142" s="373">
        <v>194469.50409167795</v>
      </c>
      <c r="X142" s="127">
        <f t="shared" si="101"/>
        <v>173359.06329167794</v>
      </c>
      <c r="Y142" s="75">
        <f t="shared" si="105"/>
        <v>0.8914460089842775</v>
      </c>
      <c r="Z142" s="75">
        <f t="shared" si="106"/>
        <v>0.1085539910157225</v>
      </c>
      <c r="AA142" s="125">
        <f t="shared" si="102"/>
        <v>0</v>
      </c>
      <c r="AB142" s="125">
        <f t="shared" si="107"/>
        <v>0.1085539910157225</v>
      </c>
      <c r="AC142" s="125">
        <f t="shared" si="107"/>
        <v>-0.1085539910157225</v>
      </c>
      <c r="AG142" s="240"/>
      <c r="AH142" s="240"/>
      <c r="AI142" s="240"/>
      <c r="AJ142" s="240"/>
      <c r="AK142" s="240"/>
      <c r="AL142" s="240"/>
      <c r="AM142" s="240"/>
      <c r="AN142" s="240"/>
      <c r="AO142" s="240"/>
      <c r="AP142" s="240"/>
      <c r="AQ142" s="240"/>
      <c r="AR142" s="240"/>
      <c r="AS142" s="240"/>
      <c r="AT142" s="240"/>
      <c r="AU142" s="240"/>
      <c r="AV142" s="240"/>
      <c r="AW142" s="240"/>
      <c r="AX142" s="240"/>
      <c r="AY142" s="240"/>
      <c r="AZ142" s="240"/>
      <c r="BA142" s="240"/>
      <c r="BB142" s="240"/>
      <c r="BC142" s="240"/>
      <c r="BD142" s="240"/>
      <c r="BE142" s="240"/>
      <c r="BF142" s="240"/>
      <c r="BG142" s="240"/>
      <c r="BH142" s="240"/>
      <c r="BI142" s="240"/>
      <c r="BJ142" s="240"/>
      <c r="BK142" s="240"/>
      <c r="BL142" s="240"/>
      <c r="BM142" s="240"/>
      <c r="BN142" s="240"/>
      <c r="BO142" s="240"/>
      <c r="BP142" s="240"/>
      <c r="BQ142" s="240"/>
    </row>
    <row r="143" spans="2:69" x14ac:dyDescent="0.2">
      <c r="B143" s="72">
        <f t="shared" si="103"/>
        <v>1</v>
      </c>
      <c r="C143" s="72">
        <f t="shared" si="98"/>
        <v>10</v>
      </c>
      <c r="D143" s="72" t="str">
        <f t="shared" si="104"/>
        <v>Portland</v>
      </c>
      <c r="F143" s="73">
        <v>2009</v>
      </c>
      <c r="G143" s="374">
        <v>757.7</v>
      </c>
      <c r="H143" s="374"/>
      <c r="I143" s="374"/>
      <c r="J143" s="75">
        <f t="shared" si="100"/>
        <v>0.48083903280957813</v>
      </c>
      <c r="K143" s="127"/>
      <c r="L143" s="127"/>
      <c r="M143" s="127"/>
      <c r="N143" s="127"/>
      <c r="O143" s="373">
        <v>25499.377230000002</v>
      </c>
      <c r="P143" s="75">
        <f>O143/$O$221</f>
        <v>3.2617353417244269E-2</v>
      </c>
      <c r="Q143" s="75"/>
      <c r="R143" s="374">
        <v>3191546</v>
      </c>
      <c r="S143" s="374"/>
      <c r="T143" s="535">
        <v>1800401</v>
      </c>
      <c r="U143" s="427">
        <f t="shared" si="61"/>
        <v>1391145</v>
      </c>
      <c r="V143" s="112">
        <f t="shared" si="62"/>
        <v>0.43588436450547791</v>
      </c>
      <c r="W143" s="373">
        <v>99840.738754286678</v>
      </c>
      <c r="X143" s="127">
        <f t="shared" si="101"/>
        <v>74341.36152428668</v>
      </c>
      <c r="Y143" s="75">
        <f t="shared" si="105"/>
        <v>0.74459947364016099</v>
      </c>
      <c r="Z143" s="75">
        <f t="shared" si="106"/>
        <v>0.25540052635983901</v>
      </c>
      <c r="AA143" s="125">
        <f t="shared" si="102"/>
        <v>0</v>
      </c>
      <c r="AB143" s="125">
        <f t="shared" si="107"/>
        <v>0.25540052635983901</v>
      </c>
      <c r="AC143" s="125">
        <f t="shared" si="107"/>
        <v>-0.25540052635983901</v>
      </c>
      <c r="AG143" s="240"/>
      <c r="AH143" s="240"/>
      <c r="AI143" s="240"/>
      <c r="AJ143" s="240"/>
      <c r="AK143" s="240"/>
      <c r="AL143" s="240"/>
      <c r="AM143" s="240"/>
      <c r="AN143" s="240"/>
      <c r="AO143" s="240"/>
      <c r="AP143" s="240"/>
      <c r="AQ143" s="240"/>
      <c r="AR143" s="240"/>
      <c r="AS143" s="240"/>
      <c r="AT143" s="240"/>
      <c r="AU143" s="240"/>
      <c r="AV143" s="240"/>
      <c r="AW143" s="240"/>
      <c r="AX143" s="240"/>
      <c r="AY143" s="240"/>
      <c r="AZ143" s="240"/>
      <c r="BA143" s="240"/>
      <c r="BB143" s="240"/>
      <c r="BC143" s="240"/>
      <c r="BD143" s="240"/>
      <c r="BE143" s="240"/>
      <c r="BF143" s="240"/>
      <c r="BG143" s="240"/>
      <c r="BH143" s="240"/>
      <c r="BI143" s="240"/>
      <c r="BJ143" s="240"/>
      <c r="BK143" s="240"/>
      <c r="BL143" s="240"/>
      <c r="BM143" s="240"/>
      <c r="BN143" s="240"/>
      <c r="BO143" s="240"/>
      <c r="BP143" s="240"/>
      <c r="BQ143" s="240"/>
    </row>
    <row r="144" spans="2:69" x14ac:dyDescent="0.2">
      <c r="B144" s="72">
        <f t="shared" si="103"/>
        <v>1</v>
      </c>
      <c r="C144" s="72">
        <f t="shared" si="98"/>
        <v>10</v>
      </c>
      <c r="D144" s="72" t="str">
        <f t="shared" si="104"/>
        <v>Portland</v>
      </c>
      <c r="F144" s="73">
        <v>2010</v>
      </c>
      <c r="G144" s="374">
        <v>757.7</v>
      </c>
      <c r="H144" s="374"/>
      <c r="I144" s="374"/>
      <c r="J144" s="75">
        <f t="shared" si="100"/>
        <v>0.4903652787244262</v>
      </c>
      <c r="K144" s="127"/>
      <c r="L144" s="127"/>
      <c r="M144" s="127"/>
      <c r="N144" s="127"/>
      <c r="O144" s="373">
        <v>21662.864549999998</v>
      </c>
      <c r="P144" s="75">
        <f>O144/$O$222</f>
        <v>2.577821244837137E-2</v>
      </c>
      <c r="Q144" s="75"/>
      <c r="R144" s="374">
        <v>3254776</v>
      </c>
      <c r="S144" s="374"/>
      <c r="T144" s="535">
        <v>1829898</v>
      </c>
      <c r="U144" s="427">
        <f t="shared" si="61"/>
        <v>1424878</v>
      </c>
      <c r="V144" s="112">
        <f t="shared" si="62"/>
        <v>0.43778066447583491</v>
      </c>
      <c r="W144" s="373">
        <v>103973.05561198339</v>
      </c>
      <c r="X144" s="127">
        <f t="shared" si="101"/>
        <v>82310.191061983394</v>
      </c>
      <c r="Y144" s="75">
        <f t="shared" si="105"/>
        <v>0.79164924583111651</v>
      </c>
      <c r="Z144" s="75">
        <f t="shared" si="106"/>
        <v>0.20835075416888349</v>
      </c>
      <c r="AA144" s="125">
        <f t="shared" si="102"/>
        <v>0</v>
      </c>
      <c r="AB144" s="125">
        <f t="shared" si="107"/>
        <v>0.20835075416888349</v>
      </c>
      <c r="AC144" s="125">
        <f t="shared" si="107"/>
        <v>-0.20835075416888349</v>
      </c>
      <c r="AG144" s="240"/>
      <c r="AH144" s="240"/>
      <c r="AI144" s="240"/>
      <c r="AJ144" s="240"/>
      <c r="AK144" s="240"/>
      <c r="AL144" s="240"/>
      <c r="AM144" s="240"/>
      <c r="AN144" s="240"/>
      <c r="AO144" s="240"/>
      <c r="AP144" s="240"/>
      <c r="AQ144" s="240"/>
      <c r="AR144" s="240"/>
      <c r="AS144" s="240"/>
      <c r="AT144" s="240"/>
      <c r="AU144" s="240"/>
      <c r="AV144" s="240"/>
      <c r="AW144" s="240"/>
      <c r="AX144" s="240"/>
      <c r="AY144" s="240"/>
      <c r="AZ144" s="240"/>
      <c r="BA144" s="240"/>
      <c r="BB144" s="240"/>
      <c r="BC144" s="240"/>
      <c r="BD144" s="240"/>
      <c r="BE144" s="240"/>
      <c r="BF144" s="240"/>
      <c r="BG144" s="240"/>
      <c r="BH144" s="240"/>
      <c r="BI144" s="240"/>
      <c r="BJ144" s="240"/>
      <c r="BK144" s="240"/>
      <c r="BL144" s="240"/>
      <c r="BM144" s="240"/>
      <c r="BN144" s="240"/>
      <c r="BO144" s="240"/>
      <c r="BP144" s="240"/>
      <c r="BQ144" s="240"/>
    </row>
    <row r="145" spans="2:69" x14ac:dyDescent="0.2">
      <c r="B145" s="72">
        <f t="shared" si="103"/>
        <v>1</v>
      </c>
      <c r="C145" s="72">
        <f t="shared" si="98"/>
        <v>10</v>
      </c>
      <c r="D145" s="72" t="str">
        <f t="shared" si="104"/>
        <v>Portland</v>
      </c>
      <c r="F145" s="73">
        <v>2011</v>
      </c>
      <c r="G145" s="374">
        <v>757.7</v>
      </c>
      <c r="H145" s="374"/>
      <c r="I145" s="374"/>
      <c r="J145" s="75">
        <f t="shared" si="100"/>
        <v>0.53057362976033573</v>
      </c>
      <c r="K145" s="127"/>
      <c r="L145" s="127"/>
      <c r="M145" s="127"/>
      <c r="N145" s="127"/>
      <c r="O145" s="373">
        <v>22382.795849999999</v>
      </c>
      <c r="P145" s="75">
        <f>O145/$O$223</f>
        <v>2.7503550883258485E-2</v>
      </c>
      <c r="Q145" s="75"/>
      <c r="R145" s="374">
        <v>3521657</v>
      </c>
      <c r="S145" s="374"/>
      <c r="T145" s="535">
        <v>1932996</v>
      </c>
      <c r="U145" s="427">
        <f t="shared" si="61"/>
        <v>1588661</v>
      </c>
      <c r="V145" s="112">
        <f t="shared" si="62"/>
        <v>0.4511117919774697</v>
      </c>
      <c r="W145" s="373">
        <v>90326.765533280806</v>
      </c>
      <c r="X145" s="127">
        <f t="shared" si="101"/>
        <v>67943.969683280811</v>
      </c>
      <c r="Y145" s="75">
        <f t="shared" si="105"/>
        <v>0.75220195566780179</v>
      </c>
      <c r="Z145" s="75">
        <f t="shared" si="106"/>
        <v>0.24779804433219821</v>
      </c>
      <c r="AA145" s="125">
        <f t="shared" si="102"/>
        <v>0</v>
      </c>
      <c r="AB145" s="125">
        <f t="shared" si="107"/>
        <v>0.24779804433219821</v>
      </c>
      <c r="AC145" s="125">
        <f t="shared" si="107"/>
        <v>-0.24779804433219821</v>
      </c>
      <c r="AG145" s="240"/>
      <c r="AH145" s="240"/>
      <c r="AI145" s="240"/>
      <c r="AJ145" s="240"/>
      <c r="AK145" s="240"/>
      <c r="AL145" s="240"/>
      <c r="AM145" s="240"/>
      <c r="AN145" s="240"/>
      <c r="AO145" s="240"/>
      <c r="AP145" s="240"/>
      <c r="AQ145" s="240"/>
      <c r="AR145" s="240"/>
      <c r="AS145" s="240"/>
      <c r="AT145" s="240"/>
      <c r="AU145" s="240"/>
      <c r="AV145" s="240"/>
      <c r="AW145" s="240"/>
      <c r="AX145" s="240"/>
      <c r="AY145" s="240"/>
      <c r="AZ145" s="240"/>
      <c r="BA145" s="240"/>
      <c r="BB145" s="240"/>
      <c r="BC145" s="240"/>
      <c r="BD145" s="240"/>
      <c r="BE145" s="240"/>
      <c r="BF145" s="240"/>
      <c r="BG145" s="240"/>
      <c r="BH145" s="240"/>
      <c r="BI145" s="240"/>
      <c r="BJ145" s="240"/>
      <c r="BK145" s="240"/>
      <c r="BL145" s="240"/>
      <c r="BM145" s="240"/>
      <c r="BN145" s="240"/>
      <c r="BO145" s="240"/>
      <c r="BP145" s="240"/>
      <c r="BQ145" s="240"/>
    </row>
    <row r="146" spans="2:69" x14ac:dyDescent="0.2">
      <c r="B146" s="72">
        <f t="shared" si="103"/>
        <v>1</v>
      </c>
      <c r="C146" s="72">
        <f t="shared" si="98"/>
        <v>10</v>
      </c>
      <c r="D146" s="72" t="str">
        <f t="shared" si="104"/>
        <v>Portland</v>
      </c>
      <c r="F146" s="73">
        <v>2012</v>
      </c>
      <c r="G146" s="374">
        <v>807.9</v>
      </c>
      <c r="H146" s="374"/>
      <c r="I146" s="374"/>
      <c r="J146" s="75">
        <f t="shared" si="100"/>
        <v>0.48919262465798641</v>
      </c>
      <c r="K146" s="127"/>
      <c r="L146" s="127"/>
      <c r="M146" s="127"/>
      <c r="N146" s="127"/>
      <c r="O146" s="373">
        <v>25819.268250000001</v>
      </c>
      <c r="P146" s="75">
        <f>O146/$O$224</f>
        <v>3.1292420388399758E-2</v>
      </c>
      <c r="Q146" s="75"/>
      <c r="R146" s="374">
        <v>3462116</v>
      </c>
      <c r="S146" s="374"/>
      <c r="T146" s="535">
        <v>1942761</v>
      </c>
      <c r="U146" s="427">
        <f t="shared" si="61"/>
        <v>1519355</v>
      </c>
      <c r="V146" s="112">
        <f t="shared" si="62"/>
        <v>0.4388515578334175</v>
      </c>
      <c r="W146" s="373">
        <v>71956.441036082018</v>
      </c>
      <c r="X146" s="127">
        <f t="shared" si="101"/>
        <v>46137.172786082017</v>
      </c>
      <c r="Y146" s="75">
        <f t="shared" si="105"/>
        <v>0.64118197234000052</v>
      </c>
      <c r="Z146" s="75">
        <f t="shared" si="106"/>
        <v>0.35881802765999948</v>
      </c>
      <c r="AA146" s="125">
        <f t="shared" si="102"/>
        <v>0</v>
      </c>
      <c r="AB146" s="125">
        <f t="shared" si="107"/>
        <v>0.35881802765999948</v>
      </c>
      <c r="AC146" s="125">
        <f t="shared" si="107"/>
        <v>-0.35881802765999948</v>
      </c>
      <c r="AG146" s="240"/>
      <c r="AH146" s="240"/>
      <c r="AI146" s="240"/>
      <c r="AJ146" s="240"/>
      <c r="AK146" s="240"/>
      <c r="AL146" s="240"/>
      <c r="AM146" s="240"/>
      <c r="AN146" s="240"/>
      <c r="AO146" s="240"/>
      <c r="AP146" s="240"/>
      <c r="AQ146" s="240"/>
      <c r="AR146" s="240"/>
      <c r="AS146" s="240"/>
      <c r="AT146" s="240"/>
      <c r="AU146" s="240"/>
      <c r="AV146" s="240"/>
      <c r="AW146" s="240"/>
      <c r="AX146" s="240"/>
      <c r="AY146" s="240"/>
      <c r="AZ146" s="240"/>
      <c r="BA146" s="240"/>
      <c r="BB146" s="240"/>
      <c r="BC146" s="240"/>
      <c r="BD146" s="240"/>
      <c r="BE146" s="240"/>
      <c r="BF146" s="240"/>
      <c r="BG146" s="240"/>
      <c r="BH146" s="240"/>
      <c r="BI146" s="240"/>
      <c r="BJ146" s="240"/>
      <c r="BK146" s="240"/>
      <c r="BL146" s="240"/>
      <c r="BM146" s="240"/>
      <c r="BN146" s="240"/>
      <c r="BO146" s="240"/>
      <c r="BP146" s="240"/>
      <c r="BQ146" s="240"/>
    </row>
    <row r="147" spans="2:69" x14ac:dyDescent="0.2">
      <c r="B147" s="72">
        <f t="shared" si="103"/>
        <v>1</v>
      </c>
      <c r="C147" s="72">
        <f t="shared" si="98"/>
        <v>10</v>
      </c>
      <c r="D147" s="72" t="str">
        <f t="shared" si="104"/>
        <v>Portland</v>
      </c>
      <c r="F147" s="73">
        <v>2013</v>
      </c>
      <c r="G147" s="374">
        <v>807.9</v>
      </c>
      <c r="H147" s="374"/>
      <c r="I147" s="374"/>
      <c r="J147" s="75">
        <f t="shared" si="100"/>
        <v>0.42414490242191688</v>
      </c>
      <c r="K147" s="127"/>
      <c r="L147" s="127"/>
      <c r="M147" s="127"/>
      <c r="N147" s="127"/>
      <c r="O147" s="373">
        <v>26947.084770000001</v>
      </c>
      <c r="P147" s="75">
        <f>O147/$O$225</f>
        <v>3.2005860663112541E-2</v>
      </c>
      <c r="Q147" s="72"/>
      <c r="R147" s="374">
        <v>3001760</v>
      </c>
      <c r="S147" s="374"/>
      <c r="T147" s="535">
        <v>1646105</v>
      </c>
      <c r="U147" s="427">
        <f t="shared" si="61"/>
        <v>1355655</v>
      </c>
      <c r="V147" s="112">
        <f t="shared" si="62"/>
        <v>0.45162004957091839</v>
      </c>
      <c r="W147" s="373">
        <v>97629.862911950608</v>
      </c>
      <c r="X147" s="127">
        <f>W147-O147</f>
        <v>70682.778141950606</v>
      </c>
      <c r="Y147" s="75">
        <f>X147/W147</f>
        <v>0.72398727227239112</v>
      </c>
      <c r="Z147" s="75">
        <f>1-Y147</f>
        <v>0.27601272772760888</v>
      </c>
      <c r="AA147" s="125">
        <f>Z147*Q147</f>
        <v>0</v>
      </c>
      <c r="AB147" s="125">
        <f t="shared" ref="AB147:AC149" si="108">Z147-AA147</f>
        <v>0.27601272772760888</v>
      </c>
      <c r="AC147" s="125">
        <f t="shared" si="108"/>
        <v>-0.27601272772760888</v>
      </c>
      <c r="AG147" s="240"/>
      <c r="AH147" s="240"/>
      <c r="AI147" s="240"/>
      <c r="AJ147" s="240"/>
      <c r="AK147" s="240"/>
      <c r="AL147" s="240"/>
      <c r="AM147" s="240"/>
      <c r="AN147" s="240"/>
      <c r="AO147" s="240"/>
      <c r="AP147" s="240"/>
      <c r="AQ147" s="240"/>
      <c r="AR147" s="240"/>
      <c r="AS147" s="240"/>
      <c r="AT147" s="240"/>
      <c r="AU147" s="240"/>
      <c r="AV147" s="240"/>
      <c r="AW147" s="240"/>
      <c r="AX147" s="240"/>
      <c r="AY147" s="240"/>
      <c r="AZ147" s="240"/>
      <c r="BA147" s="240"/>
      <c r="BB147" s="240"/>
      <c r="BC147" s="240"/>
      <c r="BD147" s="240"/>
      <c r="BE147" s="240"/>
      <c r="BF147" s="240"/>
      <c r="BG147" s="240"/>
      <c r="BH147" s="240"/>
      <c r="BI147" s="240"/>
      <c r="BJ147" s="240"/>
      <c r="BK147" s="240"/>
      <c r="BL147" s="240"/>
      <c r="BM147" s="240"/>
      <c r="BN147" s="240"/>
      <c r="BO147" s="240"/>
      <c r="BP147" s="240"/>
      <c r="BQ147" s="240"/>
    </row>
    <row r="148" spans="2:69" x14ac:dyDescent="0.2">
      <c r="B148" s="72">
        <f t="shared" si="103"/>
        <v>1</v>
      </c>
      <c r="C148" s="72">
        <f t="shared" si="98"/>
        <v>10</v>
      </c>
      <c r="D148" s="72" t="str">
        <f t="shared" si="104"/>
        <v>Portland</v>
      </c>
      <c r="F148" s="73">
        <v>2014</v>
      </c>
      <c r="G148" s="374">
        <v>889.1</v>
      </c>
      <c r="H148" s="374"/>
      <c r="I148" s="374"/>
      <c r="J148" s="75">
        <f t="shared" si="100"/>
        <v>0.4064561207809036</v>
      </c>
      <c r="K148" s="127"/>
      <c r="L148" s="127"/>
      <c r="M148" s="127"/>
      <c r="N148" s="127"/>
      <c r="O148" s="373">
        <v>31102.552439999999</v>
      </c>
      <c r="P148" s="75">
        <f>O148/$O$226</f>
        <v>3.5942716973408152E-2</v>
      </c>
      <c r="Q148" s="72"/>
      <c r="R148" s="374">
        <v>3165690</v>
      </c>
      <c r="S148" s="374"/>
      <c r="T148" s="535">
        <v>1750572</v>
      </c>
      <c r="U148" s="427">
        <f t="shared" ref="U148:U187" si="109">R148-T148</f>
        <v>1415118</v>
      </c>
      <c r="V148" s="112">
        <f t="shared" ref="V148:V187" si="110">U148/R148</f>
        <v>0.44701723794812503</v>
      </c>
      <c r="W148" s="373">
        <v>112545.88334186323</v>
      </c>
      <c r="X148" s="127">
        <f>W148-O148</f>
        <v>81443.330901863228</v>
      </c>
      <c r="Y148" s="75">
        <f>X148/W148</f>
        <v>0.72364557888337344</v>
      </c>
      <c r="Z148" s="75">
        <f>1-Y148</f>
        <v>0.27635442111662656</v>
      </c>
      <c r="AA148" s="125">
        <f>Z148*Q148</f>
        <v>0</v>
      </c>
      <c r="AB148" s="125">
        <f t="shared" si="108"/>
        <v>0.27635442111662656</v>
      </c>
      <c r="AC148" s="125">
        <f t="shared" si="108"/>
        <v>-0.27635442111662656</v>
      </c>
      <c r="AG148" s="240"/>
      <c r="AH148" s="240"/>
      <c r="AI148" s="240"/>
      <c r="AJ148" s="240"/>
      <c r="AK148" s="240"/>
      <c r="AL148" s="240"/>
      <c r="AM148" s="240"/>
      <c r="AN148" s="240"/>
      <c r="AO148" s="240"/>
      <c r="AP148" s="240"/>
      <c r="AQ148" s="240"/>
      <c r="AR148" s="240"/>
      <c r="AS148" s="240"/>
      <c r="AT148" s="240"/>
      <c r="AU148" s="240"/>
      <c r="AV148" s="240"/>
      <c r="AW148" s="240"/>
      <c r="AX148" s="240"/>
      <c r="AY148" s="240"/>
      <c r="AZ148" s="240"/>
      <c r="BA148" s="240"/>
      <c r="BB148" s="240"/>
      <c r="BC148" s="240"/>
      <c r="BD148" s="240"/>
      <c r="BE148" s="240"/>
      <c r="BF148" s="240"/>
      <c r="BG148" s="240"/>
      <c r="BH148" s="240"/>
      <c r="BI148" s="240"/>
      <c r="BJ148" s="240"/>
      <c r="BK148" s="240"/>
      <c r="BL148" s="240"/>
      <c r="BM148" s="240"/>
      <c r="BN148" s="240"/>
      <c r="BO148" s="240"/>
      <c r="BP148" s="240"/>
      <c r="BQ148" s="240"/>
    </row>
    <row r="149" spans="2:69" x14ac:dyDescent="0.2">
      <c r="B149" s="69">
        <f>'OPG hydro peers'!B15</f>
        <v>1</v>
      </c>
      <c r="C149" s="69">
        <f t="shared" si="98"/>
        <v>11</v>
      </c>
      <c r="D149" s="69" t="str">
        <f>'OPG hydro peers'!D15</f>
        <v>Ameren MI - Union</v>
      </c>
      <c r="F149" s="70">
        <v>2002</v>
      </c>
      <c r="G149" s="372">
        <v>740.8</v>
      </c>
      <c r="H149" s="372"/>
      <c r="I149" s="372"/>
      <c r="J149" s="76">
        <f t="shared" ref="J149:J161" si="111">R149/(G149*8760)</f>
        <v>0.27237137809797135</v>
      </c>
      <c r="K149" s="71"/>
      <c r="L149" s="71"/>
      <c r="M149" s="71"/>
      <c r="N149" s="71"/>
      <c r="O149" s="372">
        <v>13567.439969999999</v>
      </c>
      <c r="P149" s="76">
        <f>O149/$O$214</f>
        <v>2.6222571734319557E-2</v>
      </c>
      <c r="Q149" s="76"/>
      <c r="R149" s="372">
        <v>1767529</v>
      </c>
      <c r="S149" s="372"/>
      <c r="T149" s="372">
        <v>1767529</v>
      </c>
      <c r="U149" s="427">
        <f t="shared" si="109"/>
        <v>0</v>
      </c>
      <c r="V149" s="112">
        <f t="shared" si="110"/>
        <v>0</v>
      </c>
      <c r="W149" s="372">
        <v>31595.232993086043</v>
      </c>
      <c r="X149" s="71">
        <f t="shared" ref="X149:X159" si="112">W149-O149</f>
        <v>18027.793023086044</v>
      </c>
      <c r="Y149" s="76">
        <f>X149/W149</f>
        <v>0.57058585474052526</v>
      </c>
      <c r="Z149" s="76">
        <f>1-Y149</f>
        <v>0.42941414525947474</v>
      </c>
      <c r="AA149" s="126">
        <f t="shared" ref="AA149:AA159" si="113">Z149*Q149</f>
        <v>0</v>
      </c>
      <c r="AB149" s="126">
        <f t="shared" si="108"/>
        <v>0.42941414525947474</v>
      </c>
      <c r="AC149" s="126">
        <f t="shared" si="108"/>
        <v>-0.42941414525947474</v>
      </c>
      <c r="AG149" s="240"/>
      <c r="AH149" s="240"/>
      <c r="AI149" s="240"/>
      <c r="AJ149" s="240"/>
      <c r="AK149" s="240"/>
      <c r="AL149" s="240"/>
      <c r="AM149" s="240"/>
      <c r="AN149" s="240"/>
      <c r="AO149" s="240"/>
      <c r="AP149" s="240"/>
      <c r="AQ149" s="240"/>
      <c r="AR149" s="240"/>
      <c r="AS149" s="240"/>
      <c r="AT149" s="240"/>
      <c r="AU149" s="240"/>
      <c r="AV149" s="240"/>
      <c r="AW149" s="240"/>
      <c r="AX149" s="240"/>
      <c r="AY149" s="240"/>
      <c r="AZ149" s="240"/>
      <c r="BA149" s="240"/>
      <c r="BB149" s="240"/>
      <c r="BC149" s="240"/>
      <c r="BD149" s="240"/>
      <c r="BE149" s="240"/>
      <c r="BF149" s="240"/>
      <c r="BG149" s="240"/>
      <c r="BH149" s="240"/>
      <c r="BI149" s="240"/>
      <c r="BJ149" s="240"/>
      <c r="BK149" s="240"/>
      <c r="BL149" s="240"/>
      <c r="BM149" s="240"/>
      <c r="BN149" s="240"/>
      <c r="BO149" s="240"/>
      <c r="BP149" s="240"/>
      <c r="BQ149" s="240"/>
    </row>
    <row r="150" spans="2:69" x14ac:dyDescent="0.2">
      <c r="B150" s="69">
        <f t="shared" ref="B150:B161" si="114">B149</f>
        <v>1</v>
      </c>
      <c r="C150" s="69">
        <f t="shared" si="98"/>
        <v>11</v>
      </c>
      <c r="D150" s="69" t="str">
        <f t="shared" ref="D150:D157" si="115">D149</f>
        <v>Ameren MI - Union</v>
      </c>
      <c r="F150" s="70">
        <v>2003</v>
      </c>
      <c r="G150" s="372">
        <v>740.8</v>
      </c>
      <c r="H150" s="372"/>
      <c r="I150" s="372"/>
      <c r="J150" s="76">
        <f t="shared" si="111"/>
        <v>0.22520405559336076</v>
      </c>
      <c r="K150" s="71"/>
      <c r="L150" s="71"/>
      <c r="M150" s="71"/>
      <c r="N150" s="71"/>
      <c r="O150" s="372">
        <v>10767.12111</v>
      </c>
      <c r="P150" s="76">
        <f>O150/$O$215</f>
        <v>1.9198115653984073E-2</v>
      </c>
      <c r="Q150" s="76"/>
      <c r="R150" s="372">
        <v>1461441</v>
      </c>
      <c r="S150" s="372"/>
      <c r="T150" s="372">
        <v>1461441</v>
      </c>
      <c r="U150" s="427">
        <f t="shared" si="109"/>
        <v>0</v>
      </c>
      <c r="V150" s="112">
        <f t="shared" si="110"/>
        <v>0</v>
      </c>
      <c r="W150" s="372">
        <v>29302.312665790661</v>
      </c>
      <c r="X150" s="71">
        <f t="shared" si="112"/>
        <v>18535.191555790661</v>
      </c>
      <c r="Y150" s="76">
        <f t="shared" ref="Y150:Y159" si="116">X150/W150</f>
        <v>0.6325504668247498</v>
      </c>
      <c r="Z150" s="76">
        <f t="shared" ref="Z150:Z159" si="117">1-Y150</f>
        <v>0.3674495331752502</v>
      </c>
      <c r="AA150" s="126">
        <f t="shared" si="113"/>
        <v>0</v>
      </c>
      <c r="AB150" s="126">
        <f t="shared" ref="AB150:AC159" si="118">Z150-AA150</f>
        <v>0.3674495331752502</v>
      </c>
      <c r="AC150" s="126">
        <f t="shared" si="118"/>
        <v>-0.3674495331752502</v>
      </c>
      <c r="AG150" s="240"/>
      <c r="AH150" s="240"/>
      <c r="AI150" s="240"/>
      <c r="AJ150" s="240"/>
      <c r="AK150" s="240"/>
      <c r="AL150" s="240"/>
      <c r="AM150" s="240"/>
      <c r="AN150" s="240"/>
      <c r="AO150" s="240"/>
      <c r="AP150" s="240"/>
      <c r="AQ150" s="240"/>
      <c r="AR150" s="240"/>
      <c r="AS150" s="240"/>
      <c r="AT150" s="240"/>
      <c r="AU150" s="240"/>
      <c r="AV150" s="240"/>
      <c r="AW150" s="240"/>
      <c r="AX150" s="240"/>
      <c r="AY150" s="240"/>
      <c r="AZ150" s="240"/>
      <c r="BA150" s="240"/>
      <c r="BB150" s="240"/>
      <c r="BC150" s="240"/>
      <c r="BD150" s="240"/>
      <c r="BE150" s="240"/>
      <c r="BF150" s="240"/>
      <c r="BG150" s="240"/>
      <c r="BH150" s="240"/>
      <c r="BI150" s="240"/>
      <c r="BJ150" s="240"/>
      <c r="BK150" s="240"/>
      <c r="BL150" s="240"/>
      <c r="BM150" s="240"/>
      <c r="BN150" s="240"/>
      <c r="BO150" s="240"/>
      <c r="BP150" s="240"/>
      <c r="BQ150" s="240"/>
    </row>
    <row r="151" spans="2:69" x14ac:dyDescent="0.2">
      <c r="B151" s="69">
        <f t="shared" si="114"/>
        <v>1</v>
      </c>
      <c r="C151" s="69">
        <f t="shared" si="98"/>
        <v>11</v>
      </c>
      <c r="D151" s="69" t="str">
        <f t="shared" si="115"/>
        <v>Ameren MI - Union</v>
      </c>
      <c r="F151" s="70">
        <v>2004</v>
      </c>
      <c r="G151" s="372">
        <v>740.8</v>
      </c>
      <c r="H151" s="372"/>
      <c r="I151" s="372"/>
      <c r="J151" s="76">
        <f t="shared" si="111"/>
        <v>0.32177465186346738</v>
      </c>
      <c r="K151" s="71"/>
      <c r="L151" s="71"/>
      <c r="M151" s="71"/>
      <c r="N151" s="71"/>
      <c r="O151" s="372">
        <v>13207.742459999999</v>
      </c>
      <c r="P151" s="76">
        <f>O151/$O$216</f>
        <v>2.1987892403682242E-2</v>
      </c>
      <c r="Q151" s="76"/>
      <c r="R151" s="372">
        <v>2088127</v>
      </c>
      <c r="S151" s="372"/>
      <c r="T151" s="372">
        <v>2088127</v>
      </c>
      <c r="U151" s="427">
        <f t="shared" si="109"/>
        <v>0</v>
      </c>
      <c r="V151" s="112">
        <f t="shared" si="110"/>
        <v>0</v>
      </c>
      <c r="W151" s="372">
        <v>58979.179650416743</v>
      </c>
      <c r="X151" s="71">
        <f t="shared" si="112"/>
        <v>45771.437190416742</v>
      </c>
      <c r="Y151" s="76">
        <f t="shared" si="116"/>
        <v>0.77606093305662527</v>
      </c>
      <c r="Z151" s="76">
        <f t="shared" si="117"/>
        <v>0.22393906694337473</v>
      </c>
      <c r="AA151" s="126">
        <f t="shared" si="113"/>
        <v>0</v>
      </c>
      <c r="AB151" s="126">
        <f t="shared" si="118"/>
        <v>0.22393906694337473</v>
      </c>
      <c r="AC151" s="126">
        <f t="shared" si="118"/>
        <v>-0.22393906694337473</v>
      </c>
      <c r="AG151" s="240"/>
      <c r="AH151" s="240"/>
      <c r="AI151" s="240"/>
      <c r="AJ151" s="240"/>
      <c r="AK151" s="240"/>
      <c r="AL151" s="240"/>
      <c r="AM151" s="240"/>
      <c r="AN151" s="240"/>
      <c r="AO151" s="240"/>
      <c r="AP151" s="240"/>
      <c r="AQ151" s="240"/>
      <c r="AR151" s="240"/>
      <c r="AS151" s="240"/>
      <c r="AT151" s="240"/>
      <c r="AU151" s="240"/>
      <c r="AV151" s="240"/>
      <c r="AW151" s="240"/>
      <c r="AX151" s="240"/>
      <c r="AY151" s="240"/>
      <c r="AZ151" s="240"/>
      <c r="BA151" s="240"/>
      <c r="BB151" s="240"/>
      <c r="BC151" s="240"/>
      <c r="BD151" s="240"/>
      <c r="BE151" s="240"/>
      <c r="BF151" s="240"/>
      <c r="BG151" s="240"/>
      <c r="BH151" s="240"/>
      <c r="BI151" s="240"/>
      <c r="BJ151" s="240"/>
      <c r="BK151" s="240"/>
      <c r="BL151" s="240"/>
      <c r="BM151" s="240"/>
      <c r="BN151" s="240"/>
      <c r="BO151" s="240"/>
      <c r="BP151" s="240"/>
      <c r="BQ151" s="240"/>
    </row>
    <row r="152" spans="2:69" x14ac:dyDescent="0.2">
      <c r="B152" s="69">
        <f t="shared" si="114"/>
        <v>1</v>
      </c>
      <c r="C152" s="69">
        <f t="shared" si="98"/>
        <v>11</v>
      </c>
      <c r="D152" s="69" t="str">
        <f t="shared" si="115"/>
        <v>Ameren MI - Union</v>
      </c>
      <c r="F152" s="70">
        <v>2005</v>
      </c>
      <c r="G152" s="372">
        <v>740.8</v>
      </c>
      <c r="H152" s="372"/>
      <c r="I152" s="372"/>
      <c r="J152" s="76">
        <f t="shared" si="111"/>
        <v>0.31799988535163765</v>
      </c>
      <c r="K152" s="71"/>
      <c r="L152" s="71"/>
      <c r="M152" s="71"/>
      <c r="N152" s="71"/>
      <c r="O152" s="372">
        <v>10942.25712</v>
      </c>
      <c r="P152" s="76">
        <f>O152/$O$217</f>
        <v>1.7516499793413867E-2</v>
      </c>
      <c r="Q152" s="76"/>
      <c r="R152" s="372">
        <v>2063631</v>
      </c>
      <c r="S152" s="372"/>
      <c r="T152" s="372">
        <v>1956646</v>
      </c>
      <c r="U152" s="427">
        <f t="shared" si="109"/>
        <v>106985</v>
      </c>
      <c r="V152" s="112">
        <f t="shared" si="110"/>
        <v>5.1843086288197844E-2</v>
      </c>
      <c r="W152" s="372">
        <v>80159.309951755553</v>
      </c>
      <c r="X152" s="71">
        <f t="shared" si="112"/>
        <v>69217.052831755558</v>
      </c>
      <c r="Y152" s="76">
        <f t="shared" si="116"/>
        <v>0.86349362130754781</v>
      </c>
      <c r="Z152" s="76">
        <f t="shared" si="117"/>
        <v>0.13650637869245219</v>
      </c>
      <c r="AA152" s="126">
        <f t="shared" si="113"/>
        <v>0</v>
      </c>
      <c r="AB152" s="126">
        <f t="shared" si="118"/>
        <v>0.13650637869245219</v>
      </c>
      <c r="AC152" s="126">
        <f t="shared" si="118"/>
        <v>-0.13650637869245219</v>
      </c>
      <c r="AG152" s="240"/>
      <c r="AH152" s="240"/>
      <c r="AI152" s="240"/>
      <c r="AJ152" s="240"/>
      <c r="AK152" s="240"/>
      <c r="AL152" s="240"/>
      <c r="AM152" s="240"/>
      <c r="AN152" s="240"/>
      <c r="AO152" s="240"/>
      <c r="AP152" s="240"/>
      <c r="AQ152" s="240"/>
      <c r="AR152" s="240"/>
      <c r="AS152" s="240"/>
      <c r="AT152" s="240"/>
      <c r="AU152" s="240"/>
      <c r="AV152" s="240"/>
      <c r="AW152" s="240"/>
      <c r="AX152" s="240"/>
      <c r="AY152" s="240"/>
      <c r="AZ152" s="240"/>
      <c r="BA152" s="240"/>
      <c r="BB152" s="240"/>
      <c r="BC152" s="240"/>
      <c r="BD152" s="240"/>
      <c r="BE152" s="240"/>
      <c r="BF152" s="240"/>
      <c r="BG152" s="240"/>
      <c r="BH152" s="240"/>
      <c r="BI152" s="240"/>
      <c r="BJ152" s="240"/>
      <c r="BK152" s="240"/>
      <c r="BL152" s="240"/>
      <c r="BM152" s="240"/>
      <c r="BN152" s="240"/>
      <c r="BO152" s="240"/>
      <c r="BP152" s="240"/>
      <c r="BQ152" s="240"/>
    </row>
    <row r="153" spans="2:69" x14ac:dyDescent="0.2">
      <c r="B153" s="69">
        <f t="shared" si="114"/>
        <v>1</v>
      </c>
      <c r="C153" s="69">
        <f t="shared" si="98"/>
        <v>11</v>
      </c>
      <c r="D153" s="69" t="str">
        <f t="shared" si="115"/>
        <v>Ameren MI - Union</v>
      </c>
      <c r="F153" s="70">
        <v>2006</v>
      </c>
      <c r="G153" s="372">
        <v>740.8</v>
      </c>
      <c r="H153" s="372"/>
      <c r="I153" s="372"/>
      <c r="J153" s="76">
        <f t="shared" si="111"/>
        <v>0.14724964126157578</v>
      </c>
      <c r="K153" s="71"/>
      <c r="L153" s="71"/>
      <c r="M153" s="71"/>
      <c r="N153" s="71"/>
      <c r="O153" s="372">
        <v>11099.22357</v>
      </c>
      <c r="P153" s="76">
        <f>O153/$O$218</f>
        <v>1.6704813248760702E-2</v>
      </c>
      <c r="Q153" s="76"/>
      <c r="R153" s="372">
        <v>955563</v>
      </c>
      <c r="S153" s="372"/>
      <c r="T153" s="372">
        <v>955563</v>
      </c>
      <c r="U153" s="427">
        <f t="shared" si="109"/>
        <v>0</v>
      </c>
      <c r="V153" s="112">
        <f t="shared" si="110"/>
        <v>0</v>
      </c>
      <c r="W153" s="372">
        <v>49249.163017113191</v>
      </c>
      <c r="X153" s="71">
        <f t="shared" si="112"/>
        <v>38149.939447113189</v>
      </c>
      <c r="Y153" s="76">
        <f t="shared" si="116"/>
        <v>0.77463122436937204</v>
      </c>
      <c r="Z153" s="76">
        <f t="shared" si="117"/>
        <v>0.22536877563062796</v>
      </c>
      <c r="AA153" s="126">
        <f t="shared" si="113"/>
        <v>0</v>
      </c>
      <c r="AB153" s="126">
        <f t="shared" si="118"/>
        <v>0.22536877563062796</v>
      </c>
      <c r="AC153" s="126">
        <f t="shared" si="118"/>
        <v>-0.22536877563062796</v>
      </c>
      <c r="AG153" s="240"/>
      <c r="AH153" s="240"/>
      <c r="AI153" s="240"/>
      <c r="AJ153" s="240"/>
      <c r="AK153" s="240"/>
      <c r="AL153" s="240"/>
      <c r="AM153" s="240"/>
      <c r="AN153" s="240"/>
      <c r="AO153" s="240"/>
      <c r="AP153" s="240"/>
      <c r="AQ153" s="240"/>
      <c r="AR153" s="240"/>
      <c r="AS153" s="240"/>
      <c r="AT153" s="240"/>
      <c r="AU153" s="240"/>
      <c r="AV153" s="240"/>
      <c r="AW153" s="240"/>
      <c r="AX153" s="240"/>
      <c r="AY153" s="240"/>
      <c r="AZ153" s="240"/>
      <c r="BA153" s="240"/>
      <c r="BB153" s="240"/>
      <c r="BC153" s="240"/>
      <c r="BD153" s="240"/>
      <c r="BE153" s="240"/>
      <c r="BF153" s="240"/>
      <c r="BG153" s="240"/>
      <c r="BH153" s="240"/>
      <c r="BI153" s="240"/>
      <c r="BJ153" s="240"/>
      <c r="BK153" s="240"/>
      <c r="BL153" s="240"/>
      <c r="BM153" s="240"/>
      <c r="BN153" s="240"/>
      <c r="BO153" s="240"/>
      <c r="BP153" s="240"/>
      <c r="BQ153" s="240"/>
    </row>
    <row r="154" spans="2:69" x14ac:dyDescent="0.2">
      <c r="B154" s="69">
        <f t="shared" si="114"/>
        <v>1</v>
      </c>
      <c r="C154" s="69">
        <f t="shared" si="98"/>
        <v>11</v>
      </c>
      <c r="D154" s="69" t="str">
        <f t="shared" si="115"/>
        <v>Ameren MI - Union</v>
      </c>
      <c r="F154" s="70">
        <v>2007</v>
      </c>
      <c r="G154" s="372">
        <v>740.8</v>
      </c>
      <c r="H154" s="372"/>
      <c r="I154" s="372"/>
      <c r="J154" s="76">
        <f t="shared" si="111"/>
        <v>0.24530743020010454</v>
      </c>
      <c r="K154" s="71"/>
      <c r="L154" s="71"/>
      <c r="M154" s="71"/>
      <c r="N154" s="71"/>
      <c r="O154" s="372">
        <v>14224.347299999999</v>
      </c>
      <c r="P154" s="76">
        <f>O154/$O$219</f>
        <v>1.9721177515378194E-2</v>
      </c>
      <c r="Q154" s="76"/>
      <c r="R154" s="372">
        <v>1591900</v>
      </c>
      <c r="S154" s="372"/>
      <c r="T154" s="372">
        <v>1591899</v>
      </c>
      <c r="U154" s="427">
        <f t="shared" si="109"/>
        <v>1</v>
      </c>
      <c r="V154" s="112">
        <f t="shared" si="110"/>
        <v>6.2818016207048183E-7</v>
      </c>
      <c r="W154" s="372">
        <v>92039.970250962069</v>
      </c>
      <c r="X154" s="71">
        <f t="shared" si="112"/>
        <v>77815.622950962075</v>
      </c>
      <c r="Y154" s="76">
        <f t="shared" si="116"/>
        <v>0.84545467299462418</v>
      </c>
      <c r="Z154" s="76">
        <f t="shared" si="117"/>
        <v>0.15454532700537582</v>
      </c>
      <c r="AA154" s="126">
        <f t="shared" si="113"/>
        <v>0</v>
      </c>
      <c r="AB154" s="126">
        <f t="shared" si="118"/>
        <v>0.15454532700537582</v>
      </c>
      <c r="AC154" s="126">
        <f t="shared" si="118"/>
        <v>-0.15454532700537582</v>
      </c>
      <c r="AG154" s="240"/>
      <c r="AH154" s="240"/>
      <c r="AI154" s="240"/>
      <c r="AJ154" s="240"/>
      <c r="AK154" s="240"/>
      <c r="AL154" s="240"/>
      <c r="AM154" s="240"/>
      <c r="AN154" s="240"/>
      <c r="AO154" s="240"/>
      <c r="AP154" s="240"/>
      <c r="AQ154" s="240"/>
      <c r="AR154" s="240"/>
      <c r="AS154" s="240"/>
      <c r="AT154" s="240"/>
      <c r="AU154" s="240"/>
      <c r="AV154" s="240"/>
      <c r="AW154" s="240"/>
      <c r="AX154" s="240"/>
      <c r="AY154" s="240"/>
      <c r="AZ154" s="240"/>
      <c r="BA154" s="240"/>
      <c r="BB154" s="240"/>
      <c r="BC154" s="240"/>
      <c r="BD154" s="240"/>
      <c r="BE154" s="240"/>
      <c r="BF154" s="240"/>
      <c r="BG154" s="240"/>
      <c r="BH154" s="240"/>
      <c r="BI154" s="240"/>
      <c r="BJ154" s="240"/>
      <c r="BK154" s="240"/>
      <c r="BL154" s="240"/>
      <c r="BM154" s="240"/>
      <c r="BN154" s="240"/>
      <c r="BO154" s="240"/>
      <c r="BP154" s="240"/>
      <c r="BQ154" s="240"/>
    </row>
    <row r="155" spans="2:69" x14ac:dyDescent="0.2">
      <c r="B155" s="69">
        <f t="shared" si="114"/>
        <v>1</v>
      </c>
      <c r="C155" s="69">
        <f t="shared" si="98"/>
        <v>11</v>
      </c>
      <c r="D155" s="69" t="str">
        <f t="shared" si="115"/>
        <v>Ameren MI - Union</v>
      </c>
      <c r="F155" s="70">
        <v>2008</v>
      </c>
      <c r="G155" s="372">
        <v>740.8</v>
      </c>
      <c r="H155" s="372"/>
      <c r="I155" s="372"/>
      <c r="J155" s="76">
        <f t="shared" si="111"/>
        <v>0.26940593040228017</v>
      </c>
      <c r="K155" s="71"/>
      <c r="L155" s="71"/>
      <c r="M155" s="71"/>
      <c r="N155" s="71"/>
      <c r="O155" s="372">
        <v>17774.182649999999</v>
      </c>
      <c r="P155" s="76">
        <f>O155/$O$220</f>
        <v>2.2739371658006491E-2</v>
      </c>
      <c r="Q155" s="76"/>
      <c r="R155" s="372">
        <v>1748285</v>
      </c>
      <c r="S155" s="372"/>
      <c r="T155" s="372">
        <v>1748285</v>
      </c>
      <c r="U155" s="427">
        <f t="shared" si="109"/>
        <v>0</v>
      </c>
      <c r="V155" s="112">
        <f t="shared" si="110"/>
        <v>0</v>
      </c>
      <c r="W155" s="372">
        <v>105556.85095165207</v>
      </c>
      <c r="X155" s="71">
        <f t="shared" si="112"/>
        <v>87782.668301652069</v>
      </c>
      <c r="Y155" s="76">
        <f t="shared" si="116"/>
        <v>0.83161507292273185</v>
      </c>
      <c r="Z155" s="76">
        <f t="shared" si="117"/>
        <v>0.16838492707726815</v>
      </c>
      <c r="AA155" s="126">
        <f t="shared" si="113"/>
        <v>0</v>
      </c>
      <c r="AB155" s="126">
        <f t="shared" si="118"/>
        <v>0.16838492707726815</v>
      </c>
      <c r="AC155" s="126">
        <f t="shared" si="118"/>
        <v>-0.16838492707726815</v>
      </c>
      <c r="AG155" s="240"/>
      <c r="AH155" s="240"/>
      <c r="AI155" s="240"/>
      <c r="AJ155" s="240"/>
      <c r="AK155" s="240"/>
      <c r="AL155" s="240"/>
      <c r="AM155" s="240"/>
      <c r="AN155" s="240"/>
      <c r="AO155" s="240"/>
      <c r="AP155" s="240"/>
      <c r="AQ155" s="240"/>
      <c r="AR155" s="240"/>
      <c r="AS155" s="240"/>
      <c r="AT155" s="240"/>
      <c r="AU155" s="240"/>
      <c r="AV155" s="240"/>
      <c r="AW155" s="240"/>
      <c r="AX155" s="240"/>
      <c r="AY155" s="240"/>
      <c r="AZ155" s="240"/>
      <c r="BA155" s="240"/>
      <c r="BB155" s="240"/>
      <c r="BC155" s="240"/>
      <c r="BD155" s="240"/>
      <c r="BE155" s="240"/>
      <c r="BF155" s="240"/>
      <c r="BG155" s="240"/>
      <c r="BH155" s="240"/>
      <c r="BI155" s="240"/>
      <c r="BJ155" s="240"/>
      <c r="BK155" s="240"/>
      <c r="BL155" s="240"/>
      <c r="BM155" s="240"/>
      <c r="BN155" s="240"/>
      <c r="BO155" s="240"/>
      <c r="BP155" s="240"/>
      <c r="BQ155" s="240"/>
    </row>
    <row r="156" spans="2:69" x14ac:dyDescent="0.2">
      <c r="B156" s="69">
        <f t="shared" si="114"/>
        <v>1</v>
      </c>
      <c r="C156" s="69">
        <f t="shared" si="98"/>
        <v>11</v>
      </c>
      <c r="D156" s="69" t="str">
        <f t="shared" si="115"/>
        <v>Ameren MI - Union</v>
      </c>
      <c r="F156" s="70">
        <v>2009</v>
      </c>
      <c r="G156" s="372">
        <v>779.01</v>
      </c>
      <c r="H156" s="372"/>
      <c r="I156" s="372"/>
      <c r="J156" s="76">
        <f t="shared" si="111"/>
        <v>0.27885776930665834</v>
      </c>
      <c r="K156" s="71"/>
      <c r="L156" s="71"/>
      <c r="M156" s="71"/>
      <c r="N156" s="71"/>
      <c r="O156" s="372">
        <v>19717.80528</v>
      </c>
      <c r="P156" s="76">
        <f>O156/$O$221</f>
        <v>2.5221895328232102E-2</v>
      </c>
      <c r="Q156" s="76"/>
      <c r="R156" s="372">
        <v>1902961</v>
      </c>
      <c r="S156" s="372"/>
      <c r="T156" s="372">
        <v>1902961</v>
      </c>
      <c r="U156" s="427">
        <f t="shared" si="109"/>
        <v>0</v>
      </c>
      <c r="V156" s="112">
        <f t="shared" si="110"/>
        <v>0</v>
      </c>
      <c r="W156" s="372">
        <v>57506.740006502856</v>
      </c>
      <c r="X156" s="71">
        <f t="shared" si="112"/>
        <v>37788.934726502855</v>
      </c>
      <c r="Y156" s="76">
        <f t="shared" si="116"/>
        <v>0.65712183862673634</v>
      </c>
      <c r="Z156" s="76">
        <f t="shared" si="117"/>
        <v>0.34287816137326366</v>
      </c>
      <c r="AA156" s="126">
        <f t="shared" si="113"/>
        <v>0</v>
      </c>
      <c r="AB156" s="126">
        <f t="shared" si="118"/>
        <v>0.34287816137326366</v>
      </c>
      <c r="AC156" s="126">
        <f t="shared" si="118"/>
        <v>-0.34287816137326366</v>
      </c>
      <c r="AG156" s="240"/>
      <c r="AH156" s="240"/>
      <c r="AI156" s="240"/>
      <c r="AJ156" s="240"/>
      <c r="AK156" s="240"/>
      <c r="AL156" s="240"/>
      <c r="AM156" s="240"/>
      <c r="AN156" s="240"/>
      <c r="AO156" s="240"/>
      <c r="AP156" s="240"/>
      <c r="AQ156" s="240"/>
      <c r="AR156" s="240"/>
      <c r="AS156" s="240"/>
      <c r="AT156" s="240"/>
      <c r="AU156" s="240"/>
      <c r="AV156" s="240"/>
      <c r="AW156" s="240"/>
      <c r="AX156" s="240"/>
      <c r="AY156" s="240"/>
      <c r="AZ156" s="240"/>
      <c r="BA156" s="240"/>
      <c r="BB156" s="240"/>
      <c r="BC156" s="240"/>
      <c r="BD156" s="240"/>
      <c r="BE156" s="240"/>
      <c r="BF156" s="240"/>
      <c r="BG156" s="240"/>
      <c r="BH156" s="240"/>
      <c r="BI156" s="240"/>
      <c r="BJ156" s="240"/>
      <c r="BK156" s="240"/>
      <c r="BL156" s="240"/>
      <c r="BM156" s="240"/>
      <c r="BN156" s="240"/>
      <c r="BO156" s="240"/>
      <c r="BP156" s="240"/>
      <c r="BQ156" s="240"/>
    </row>
    <row r="157" spans="2:69" x14ac:dyDescent="0.2">
      <c r="B157" s="69">
        <f t="shared" si="114"/>
        <v>1</v>
      </c>
      <c r="C157" s="69">
        <f t="shared" si="98"/>
        <v>11</v>
      </c>
      <c r="D157" s="69" t="str">
        <f t="shared" si="115"/>
        <v>Ameren MI - Union</v>
      </c>
      <c r="F157" s="70">
        <v>2010</v>
      </c>
      <c r="G157" s="372">
        <v>779.01</v>
      </c>
      <c r="H157" s="372"/>
      <c r="I157" s="372"/>
      <c r="J157" s="76">
        <f t="shared" si="111"/>
        <v>0.31541042696798344</v>
      </c>
      <c r="K157" s="71"/>
      <c r="L157" s="71"/>
      <c r="M157" s="71"/>
      <c r="N157" s="71"/>
      <c r="O157" s="372">
        <v>23105.743109999999</v>
      </c>
      <c r="P157" s="76">
        <f>O157/$O$222</f>
        <v>2.749519821315935E-2</v>
      </c>
      <c r="Q157" s="76"/>
      <c r="R157" s="372">
        <v>2152401</v>
      </c>
      <c r="S157" s="372"/>
      <c r="T157" s="372">
        <v>1575481</v>
      </c>
      <c r="U157" s="427">
        <f t="shared" si="109"/>
        <v>576920</v>
      </c>
      <c r="V157" s="112">
        <f t="shared" si="110"/>
        <v>0.26803555657147532</v>
      </c>
      <c r="W157" s="372">
        <v>82083.106805517862</v>
      </c>
      <c r="X157" s="71">
        <f t="shared" si="112"/>
        <v>58977.363695517866</v>
      </c>
      <c r="Y157" s="76">
        <f t="shared" si="116"/>
        <v>0.71850793653869394</v>
      </c>
      <c r="Z157" s="76">
        <f t="shared" si="117"/>
        <v>0.28149206346130606</v>
      </c>
      <c r="AA157" s="126">
        <f t="shared" si="113"/>
        <v>0</v>
      </c>
      <c r="AB157" s="126">
        <f t="shared" si="118"/>
        <v>0.28149206346130606</v>
      </c>
      <c r="AC157" s="126">
        <f t="shared" si="118"/>
        <v>-0.28149206346130606</v>
      </c>
      <c r="AG157" s="240"/>
      <c r="AH157" s="240"/>
      <c r="AI157" s="240"/>
      <c r="AJ157" s="240"/>
      <c r="AK157" s="240"/>
      <c r="AL157" s="240"/>
      <c r="AM157" s="240"/>
      <c r="AN157" s="240"/>
      <c r="AO157" s="240"/>
      <c r="AP157" s="240"/>
      <c r="AQ157" s="240"/>
      <c r="AR157" s="240"/>
      <c r="AS157" s="240"/>
      <c r="AT157" s="240"/>
      <c r="AU157" s="240"/>
      <c r="AV157" s="240"/>
      <c r="AW157" s="240"/>
      <c r="AX157" s="240"/>
      <c r="AY157" s="240"/>
      <c r="AZ157" s="240"/>
      <c r="BA157" s="240"/>
      <c r="BB157" s="240"/>
      <c r="BC157" s="240"/>
      <c r="BD157" s="240"/>
      <c r="BE157" s="240"/>
      <c r="BF157" s="240"/>
      <c r="BG157" s="240"/>
      <c r="BH157" s="240"/>
      <c r="BI157" s="240"/>
      <c r="BJ157" s="240"/>
      <c r="BK157" s="240"/>
      <c r="BL157" s="240"/>
      <c r="BM157" s="240"/>
      <c r="BN157" s="240"/>
      <c r="BO157" s="240"/>
      <c r="BP157" s="240"/>
      <c r="BQ157" s="240"/>
    </row>
    <row r="158" spans="2:69" x14ac:dyDescent="0.2">
      <c r="B158" s="69">
        <f t="shared" si="114"/>
        <v>1</v>
      </c>
      <c r="C158" s="69">
        <f t="shared" si="98"/>
        <v>11</v>
      </c>
      <c r="D158" s="69" t="str">
        <f>D157</f>
        <v>Ameren MI - Union</v>
      </c>
      <c r="F158" s="70">
        <v>2011</v>
      </c>
      <c r="G158" s="372">
        <v>779.01</v>
      </c>
      <c r="H158" s="372"/>
      <c r="I158" s="372"/>
      <c r="J158" s="76">
        <f t="shared" si="111"/>
        <v>0.25729823692042336</v>
      </c>
      <c r="K158" s="71"/>
      <c r="L158" s="71"/>
      <c r="M158" s="71"/>
      <c r="N158" s="71"/>
      <c r="O158" s="372">
        <v>14684.47431</v>
      </c>
      <c r="P158" s="76">
        <f>O158/$O$223</f>
        <v>1.8044000806940616E-2</v>
      </c>
      <c r="Q158" s="76"/>
      <c r="R158" s="372">
        <v>1755836</v>
      </c>
      <c r="S158" s="372"/>
      <c r="T158" s="372">
        <v>1755836</v>
      </c>
      <c r="U158" s="427">
        <f t="shared" si="109"/>
        <v>0</v>
      </c>
      <c r="V158" s="112">
        <f t="shared" si="110"/>
        <v>0</v>
      </c>
      <c r="W158" s="372">
        <v>47789.510984207715</v>
      </c>
      <c r="X158" s="71">
        <f t="shared" si="112"/>
        <v>33105.036674207717</v>
      </c>
      <c r="Y158" s="76">
        <f t="shared" si="116"/>
        <v>0.69272599765976772</v>
      </c>
      <c r="Z158" s="76">
        <f t="shared" si="117"/>
        <v>0.30727400234023228</v>
      </c>
      <c r="AA158" s="126">
        <f t="shared" si="113"/>
        <v>0</v>
      </c>
      <c r="AB158" s="126">
        <f t="shared" si="118"/>
        <v>0.30727400234023228</v>
      </c>
      <c r="AC158" s="126">
        <f t="shared" si="118"/>
        <v>-0.30727400234023228</v>
      </c>
      <c r="AG158" s="240"/>
      <c r="AH158" s="240"/>
      <c r="AI158" s="240"/>
      <c r="AJ158" s="240"/>
      <c r="AK158" s="240"/>
      <c r="AL158" s="240"/>
      <c r="AM158" s="240"/>
      <c r="AN158" s="240"/>
      <c r="AO158" s="240"/>
      <c r="AP158" s="240"/>
      <c r="AQ158" s="240"/>
      <c r="AR158" s="240"/>
      <c r="AS158" s="240"/>
      <c r="AT158" s="240"/>
      <c r="AU158" s="240"/>
      <c r="AV158" s="240"/>
      <c r="AW158" s="240"/>
      <c r="AX158" s="240"/>
      <c r="AY158" s="240"/>
      <c r="AZ158" s="240"/>
      <c r="BA158" s="240"/>
      <c r="BB158" s="240"/>
      <c r="BC158" s="240"/>
      <c r="BD158" s="240"/>
      <c r="BE158" s="240"/>
      <c r="BF158" s="240"/>
      <c r="BG158" s="240"/>
      <c r="BH158" s="240"/>
      <c r="BI158" s="240"/>
      <c r="BJ158" s="240"/>
      <c r="BK158" s="240"/>
      <c r="BL158" s="240"/>
      <c r="BM158" s="240"/>
      <c r="BN158" s="240"/>
      <c r="BO158" s="240"/>
      <c r="BP158" s="240"/>
      <c r="BQ158" s="240"/>
    </row>
    <row r="159" spans="2:69" x14ac:dyDescent="0.2">
      <c r="B159" s="69">
        <f t="shared" si="114"/>
        <v>1</v>
      </c>
      <c r="C159" s="69">
        <f t="shared" si="98"/>
        <v>11</v>
      </c>
      <c r="D159" s="69" t="str">
        <f>D158</f>
        <v>Ameren MI - Union</v>
      </c>
      <c r="F159" s="70">
        <v>2012</v>
      </c>
      <c r="G159" s="372">
        <v>779.01</v>
      </c>
      <c r="H159" s="372"/>
      <c r="I159" s="372"/>
      <c r="J159" s="76">
        <f t="shared" si="111"/>
        <v>0.1930369824854975</v>
      </c>
      <c r="K159" s="71"/>
      <c r="L159" s="71"/>
      <c r="M159" s="71"/>
      <c r="N159" s="71"/>
      <c r="O159" s="372">
        <v>14202.07323</v>
      </c>
      <c r="P159" s="76">
        <f>O159/$O$224</f>
        <v>1.7212619722481809E-2</v>
      </c>
      <c r="Q159" s="76"/>
      <c r="R159" s="372">
        <v>1317309</v>
      </c>
      <c r="S159" s="372"/>
      <c r="T159" s="372">
        <v>1317309</v>
      </c>
      <c r="U159" s="427">
        <f t="shared" si="109"/>
        <v>0</v>
      </c>
      <c r="V159" s="112">
        <f t="shared" si="110"/>
        <v>0</v>
      </c>
      <c r="W159" s="372">
        <v>29443.173896585093</v>
      </c>
      <c r="X159" s="71">
        <f t="shared" si="112"/>
        <v>15241.100666585093</v>
      </c>
      <c r="Y159" s="76">
        <f t="shared" si="116"/>
        <v>0.5176446235082286</v>
      </c>
      <c r="Z159" s="76">
        <f t="shared" si="117"/>
        <v>0.4823553764917714</v>
      </c>
      <c r="AA159" s="126">
        <f t="shared" si="113"/>
        <v>0</v>
      </c>
      <c r="AB159" s="126">
        <f t="shared" si="118"/>
        <v>0.4823553764917714</v>
      </c>
      <c r="AC159" s="126">
        <f t="shared" si="118"/>
        <v>-0.4823553764917714</v>
      </c>
      <c r="AG159" s="240"/>
      <c r="AH159" s="240"/>
      <c r="AI159" s="240"/>
      <c r="AJ159" s="240"/>
      <c r="AK159" s="240"/>
      <c r="AL159" s="240"/>
      <c r="AM159" s="240"/>
      <c r="AN159" s="240"/>
      <c r="AO159" s="240"/>
      <c r="AP159" s="240"/>
      <c r="AQ159" s="240"/>
      <c r="AR159" s="240"/>
      <c r="AS159" s="240"/>
      <c r="AT159" s="240"/>
      <c r="AU159" s="240"/>
      <c r="AV159" s="240"/>
      <c r="AW159" s="240"/>
      <c r="AX159" s="240"/>
      <c r="AY159" s="240"/>
      <c r="AZ159" s="240"/>
      <c r="BA159" s="240"/>
      <c r="BB159" s="240"/>
      <c r="BC159" s="240"/>
      <c r="BD159" s="240"/>
      <c r="BE159" s="240"/>
      <c r="BF159" s="240"/>
      <c r="BG159" s="240"/>
      <c r="BH159" s="240"/>
      <c r="BI159" s="240"/>
      <c r="BJ159" s="240"/>
      <c r="BK159" s="240"/>
      <c r="BL159" s="240"/>
      <c r="BM159" s="240"/>
      <c r="BN159" s="240"/>
      <c r="BO159" s="240"/>
      <c r="BP159" s="240"/>
      <c r="BQ159" s="240"/>
    </row>
    <row r="160" spans="2:69" x14ac:dyDescent="0.2">
      <c r="B160" s="69">
        <f t="shared" si="114"/>
        <v>1</v>
      </c>
      <c r="C160" s="69">
        <f t="shared" si="98"/>
        <v>11</v>
      </c>
      <c r="D160" s="69" t="str">
        <f>D159</f>
        <v>Ameren MI - Union</v>
      </c>
      <c r="F160" s="70">
        <v>2013</v>
      </c>
      <c r="G160" s="372">
        <v>779.01</v>
      </c>
      <c r="H160" s="372"/>
      <c r="I160" s="372"/>
      <c r="J160" s="76">
        <f t="shared" si="111"/>
        <v>0.24429056689971626</v>
      </c>
      <c r="K160" s="69"/>
      <c r="L160" s="69"/>
      <c r="M160" s="69"/>
      <c r="N160" s="69"/>
      <c r="O160" s="372">
        <v>15495.180840000001</v>
      </c>
      <c r="P160" s="76">
        <f>O160/$O$225</f>
        <v>1.8404090948899002E-2</v>
      </c>
      <c r="Q160" s="69"/>
      <c r="R160" s="372">
        <v>1667070</v>
      </c>
      <c r="S160" s="372"/>
      <c r="T160" s="372">
        <v>1667070</v>
      </c>
      <c r="U160" s="427">
        <f t="shared" si="109"/>
        <v>0</v>
      </c>
      <c r="V160" s="112">
        <f t="shared" si="110"/>
        <v>0</v>
      </c>
      <c r="W160" s="372">
        <v>48905.954600372563</v>
      </c>
      <c r="X160" s="71">
        <f>W160-O160</f>
        <v>33410.773760372562</v>
      </c>
      <c r="Y160" s="76">
        <f>X160/W160</f>
        <v>0.6831637176573595</v>
      </c>
      <c r="Z160" s="76">
        <f>1-Y160</f>
        <v>0.3168362823426405</v>
      </c>
      <c r="AA160" s="126">
        <f>Z160*Q160</f>
        <v>0</v>
      </c>
      <c r="AB160" s="126">
        <f t="shared" ref="AB160:AC162" si="119">Z160-AA160</f>
        <v>0.3168362823426405</v>
      </c>
      <c r="AC160" s="126">
        <f t="shared" si="119"/>
        <v>-0.3168362823426405</v>
      </c>
      <c r="AG160" s="240"/>
      <c r="AH160" s="240"/>
      <c r="AI160" s="240"/>
      <c r="AJ160" s="240"/>
      <c r="AK160" s="240"/>
      <c r="AL160" s="240"/>
      <c r="AM160" s="240"/>
      <c r="AN160" s="240"/>
      <c r="AO160" s="240"/>
      <c r="AP160" s="240"/>
      <c r="AQ160" s="240"/>
      <c r="AR160" s="240"/>
      <c r="AS160" s="240"/>
      <c r="AT160" s="240"/>
      <c r="AU160" s="240"/>
      <c r="AV160" s="240"/>
      <c r="AW160" s="240"/>
      <c r="AX160" s="240"/>
      <c r="AY160" s="240"/>
      <c r="AZ160" s="240"/>
      <c r="BA160" s="240"/>
      <c r="BB160" s="240"/>
      <c r="BC160" s="240"/>
      <c r="BD160" s="240"/>
      <c r="BE160" s="240"/>
      <c r="BF160" s="240"/>
      <c r="BG160" s="240"/>
      <c r="BH160" s="240"/>
      <c r="BI160" s="240"/>
      <c r="BJ160" s="240"/>
      <c r="BK160" s="240"/>
      <c r="BL160" s="240"/>
      <c r="BM160" s="240"/>
      <c r="BN160" s="240"/>
      <c r="BO160" s="240"/>
      <c r="BP160" s="240"/>
      <c r="BQ160" s="240"/>
    </row>
    <row r="161" spans="2:69" x14ac:dyDescent="0.2">
      <c r="B161" s="69">
        <f t="shared" si="114"/>
        <v>1</v>
      </c>
      <c r="C161" s="69">
        <f t="shared" si="98"/>
        <v>11</v>
      </c>
      <c r="D161" s="69" t="str">
        <f>D160</f>
        <v>Ameren MI - Union</v>
      </c>
      <c r="F161" s="70">
        <v>2014</v>
      </c>
      <c r="G161" s="372">
        <v>903.5</v>
      </c>
      <c r="H161" s="372"/>
      <c r="I161" s="372"/>
      <c r="J161" s="76">
        <f t="shared" si="111"/>
        <v>0.18112123578271208</v>
      </c>
      <c r="K161" s="69"/>
      <c r="L161" s="69"/>
      <c r="M161" s="69"/>
      <c r="N161" s="69"/>
      <c r="O161" s="372">
        <v>15384.76251</v>
      </c>
      <c r="P161" s="76">
        <f>O161/$O$226</f>
        <v>1.7778931991731754E-2</v>
      </c>
      <c r="Q161" s="69"/>
      <c r="R161" s="372">
        <v>1433513</v>
      </c>
      <c r="S161" s="372"/>
      <c r="T161" s="372">
        <v>1433513</v>
      </c>
      <c r="U161" s="427">
        <f t="shared" si="109"/>
        <v>0</v>
      </c>
      <c r="V161" s="112">
        <f t="shared" si="110"/>
        <v>0</v>
      </c>
      <c r="W161" s="372">
        <v>41232.024326793427</v>
      </c>
      <c r="X161" s="71">
        <f>W161-O161</f>
        <v>25847.261816793427</v>
      </c>
      <c r="Y161" s="76">
        <f>X161/W161</f>
        <v>0.62687346155830959</v>
      </c>
      <c r="Z161" s="76">
        <f>1-Y161</f>
        <v>0.37312653844169041</v>
      </c>
      <c r="AA161" s="126">
        <f>Z161*Q161</f>
        <v>0</v>
      </c>
      <c r="AB161" s="126">
        <f t="shared" si="119"/>
        <v>0.37312653844169041</v>
      </c>
      <c r="AC161" s="126">
        <f t="shared" si="119"/>
        <v>-0.37312653844169041</v>
      </c>
      <c r="AG161" s="240"/>
      <c r="AH161" s="240"/>
      <c r="AI161" s="240"/>
      <c r="AJ161" s="240"/>
      <c r="AK161" s="240"/>
      <c r="AL161" s="240"/>
      <c r="AM161" s="240"/>
      <c r="AN161" s="240"/>
      <c r="AO161" s="240"/>
      <c r="AP161" s="240"/>
      <c r="AQ161" s="240"/>
      <c r="AR161" s="240"/>
      <c r="AS161" s="240"/>
      <c r="AT161" s="240"/>
      <c r="AU161" s="240"/>
      <c r="AV161" s="240"/>
      <c r="AW161" s="240"/>
      <c r="AX161" s="240"/>
      <c r="AY161" s="240"/>
      <c r="AZ161" s="240"/>
      <c r="BA161" s="240"/>
      <c r="BB161" s="240"/>
      <c r="BC161" s="240"/>
      <c r="BD161" s="240"/>
      <c r="BE161" s="240"/>
      <c r="BF161" s="240"/>
      <c r="BG161" s="240"/>
      <c r="BH161" s="240"/>
      <c r="BI161" s="240"/>
      <c r="BJ161" s="240"/>
      <c r="BK161" s="240"/>
      <c r="BL161" s="240"/>
      <c r="BM161" s="240"/>
      <c r="BN161" s="240"/>
      <c r="BO161" s="240"/>
      <c r="BP161" s="240"/>
      <c r="BQ161" s="240"/>
    </row>
    <row r="162" spans="2:69" x14ac:dyDescent="0.2">
      <c r="B162" s="72">
        <f>'OPG hydro peers'!B16</f>
        <v>1</v>
      </c>
      <c r="C162" s="72">
        <f t="shared" si="98"/>
        <v>12</v>
      </c>
      <c r="D162" s="72" t="str">
        <f>'OPG hydro peers'!D16</f>
        <v>AP Power</v>
      </c>
      <c r="F162" s="73">
        <v>2002</v>
      </c>
      <c r="G162" s="374">
        <v>739.7</v>
      </c>
      <c r="H162" s="374"/>
      <c r="I162" s="374"/>
      <c r="J162" s="75">
        <f t="shared" ref="J162:J174" si="120">R162/(G162*8760)</f>
        <v>0.15075005725510096</v>
      </c>
      <c r="K162" s="127"/>
      <c r="L162" s="127"/>
      <c r="M162" s="127"/>
      <c r="N162" s="127"/>
      <c r="O162" s="373">
        <v>21647.322270000001</v>
      </c>
      <c r="P162" s="75">
        <f>O162/$O$214</f>
        <v>4.1839025072982011E-2</v>
      </c>
      <c r="Q162" s="75"/>
      <c r="R162" s="374">
        <v>976826</v>
      </c>
      <c r="S162" s="374"/>
      <c r="T162" s="374">
        <v>1010746</v>
      </c>
      <c r="U162" s="427">
        <f t="shared" si="109"/>
        <v>-33920</v>
      </c>
      <c r="V162" s="112">
        <f t="shared" si="110"/>
        <v>-3.4724710439730314E-2</v>
      </c>
      <c r="W162" s="373">
        <v>29570.549420331001</v>
      </c>
      <c r="X162" s="127">
        <f t="shared" ref="X162:X172" si="121">W162-O162</f>
        <v>7923.2271503310003</v>
      </c>
      <c r="Y162" s="75">
        <f>X162/W162</f>
        <v>0.26794318352717</v>
      </c>
      <c r="Z162" s="75">
        <f>1-Y162</f>
        <v>0.73205681647283005</v>
      </c>
      <c r="AA162" s="125">
        <f t="shared" ref="AA162:AA172" si="122">Z162*Q162</f>
        <v>0</v>
      </c>
      <c r="AB162" s="125">
        <f t="shared" si="119"/>
        <v>0.73205681647283005</v>
      </c>
      <c r="AC162" s="125">
        <f t="shared" si="119"/>
        <v>-0.73205681647283005</v>
      </c>
      <c r="AG162" s="240"/>
      <c r="AH162" s="240"/>
      <c r="AI162" s="240"/>
      <c r="AJ162" s="240"/>
      <c r="AK162" s="240"/>
      <c r="AL162" s="240"/>
      <c r="AM162" s="240"/>
      <c r="AN162" s="240"/>
      <c r="AO162" s="240"/>
      <c r="AP162" s="240"/>
      <c r="AQ162" s="240"/>
      <c r="AR162" s="240"/>
      <c r="AS162" s="240"/>
      <c r="AT162" s="240"/>
      <c r="AU162" s="240"/>
      <c r="AV162" s="240"/>
      <c r="AW162" s="240"/>
      <c r="AX162" s="240"/>
      <c r="AY162" s="240"/>
      <c r="AZ162" s="240"/>
      <c r="BA162" s="240"/>
      <c r="BB162" s="240"/>
      <c r="BC162" s="240"/>
      <c r="BD162" s="240"/>
      <c r="BE162" s="240"/>
      <c r="BF162" s="240"/>
      <c r="BG162" s="240"/>
      <c r="BH162" s="240"/>
      <c r="BI162" s="240"/>
      <c r="BJ162" s="240"/>
      <c r="BK162" s="240"/>
      <c r="BL162" s="240"/>
      <c r="BM162" s="240"/>
      <c r="BN162" s="240"/>
      <c r="BO162" s="240"/>
      <c r="BP162" s="240"/>
      <c r="BQ162" s="240"/>
    </row>
    <row r="163" spans="2:69" x14ac:dyDescent="0.2">
      <c r="B163" s="72">
        <f t="shared" ref="B163:B174" si="123">B162</f>
        <v>1</v>
      </c>
      <c r="C163" s="72">
        <f t="shared" si="98"/>
        <v>12</v>
      </c>
      <c r="D163" s="72" t="str">
        <f t="shared" ref="D163:D174" si="124">D162</f>
        <v>AP Power</v>
      </c>
      <c r="F163" s="73">
        <v>2003</v>
      </c>
      <c r="G163" s="374">
        <v>739.7</v>
      </c>
      <c r="H163" s="374"/>
      <c r="I163" s="374"/>
      <c r="J163" s="75">
        <f t="shared" si="120"/>
        <v>0.23197282250054477</v>
      </c>
      <c r="K163" s="127"/>
      <c r="L163" s="127"/>
      <c r="M163" s="127"/>
      <c r="N163" s="127"/>
      <c r="O163" s="373">
        <v>19106.29233</v>
      </c>
      <c r="P163" s="75">
        <f>O163/$O$215</f>
        <v>3.4067120275028541E-2</v>
      </c>
      <c r="Q163" s="75"/>
      <c r="R163" s="374">
        <v>1503131</v>
      </c>
      <c r="S163" s="374"/>
      <c r="T163" s="374">
        <v>1564134</v>
      </c>
      <c r="U163" s="427">
        <f t="shared" si="109"/>
        <v>-61003</v>
      </c>
      <c r="V163" s="112">
        <f t="shared" si="110"/>
        <v>-4.0583954425795224E-2</v>
      </c>
      <c r="W163" s="373">
        <v>65870.076629178002</v>
      </c>
      <c r="X163" s="127">
        <f t="shared" si="121"/>
        <v>46763.784299178005</v>
      </c>
      <c r="Y163" s="75">
        <f t="shared" ref="Y163:Y173" si="125">X163/W163</f>
        <v>0.7099397282082921</v>
      </c>
      <c r="Z163" s="75">
        <f t="shared" ref="Z163:Z172" si="126">1-Y163</f>
        <v>0.2900602717917079</v>
      </c>
      <c r="AA163" s="125">
        <f t="shared" si="122"/>
        <v>0</v>
      </c>
      <c r="AB163" s="125">
        <f t="shared" ref="AB163:AC172" si="127">Z163-AA163</f>
        <v>0.2900602717917079</v>
      </c>
      <c r="AC163" s="125">
        <f t="shared" si="127"/>
        <v>-0.2900602717917079</v>
      </c>
      <c r="AG163" s="240"/>
      <c r="AH163" s="240"/>
      <c r="AI163" s="240"/>
      <c r="AJ163" s="240"/>
      <c r="AK163" s="240"/>
      <c r="AL163" s="240"/>
      <c r="AM163" s="240"/>
      <c r="AN163" s="240"/>
      <c r="AO163" s="240"/>
      <c r="AP163" s="240"/>
      <c r="AQ163" s="240"/>
      <c r="AR163" s="240"/>
      <c r="AS163" s="240"/>
      <c r="AT163" s="240"/>
      <c r="AU163" s="240"/>
      <c r="AV163" s="240"/>
      <c r="AW163" s="240"/>
      <c r="AX163" s="240"/>
      <c r="AY163" s="240"/>
      <c r="AZ163" s="240"/>
      <c r="BA163" s="240"/>
      <c r="BB163" s="240"/>
      <c r="BC163" s="240"/>
      <c r="BD163" s="240"/>
      <c r="BE163" s="240"/>
      <c r="BF163" s="240"/>
      <c r="BG163" s="240"/>
      <c r="BH163" s="240"/>
      <c r="BI163" s="240"/>
      <c r="BJ163" s="240"/>
      <c r="BK163" s="240"/>
      <c r="BL163" s="240"/>
      <c r="BM163" s="240"/>
      <c r="BN163" s="240"/>
      <c r="BO163" s="240"/>
      <c r="BP163" s="240"/>
      <c r="BQ163" s="240"/>
    </row>
    <row r="164" spans="2:69" x14ac:dyDescent="0.2">
      <c r="B164" s="72">
        <f t="shared" si="123"/>
        <v>1</v>
      </c>
      <c r="C164" s="72">
        <f t="shared" si="98"/>
        <v>12</v>
      </c>
      <c r="D164" s="72" t="str">
        <f t="shared" si="124"/>
        <v>AP Power</v>
      </c>
      <c r="F164" s="73">
        <v>2004</v>
      </c>
      <c r="G164" s="374">
        <v>739.7</v>
      </c>
      <c r="H164" s="374"/>
      <c r="I164" s="374"/>
      <c r="J164" s="75">
        <f t="shared" si="120"/>
        <v>0.20261175856187533</v>
      </c>
      <c r="K164" s="127"/>
      <c r="L164" s="127"/>
      <c r="M164" s="127"/>
      <c r="N164" s="127"/>
      <c r="O164" s="373">
        <v>22360.681680000002</v>
      </c>
      <c r="P164" s="75">
        <f>O164/$O$216</f>
        <v>3.7225458047947795E-2</v>
      </c>
      <c r="Q164" s="75"/>
      <c r="R164" s="374">
        <v>1312878</v>
      </c>
      <c r="S164" s="374"/>
      <c r="T164" s="374">
        <v>1364725</v>
      </c>
      <c r="U164" s="427">
        <f t="shared" si="109"/>
        <v>-51847</v>
      </c>
      <c r="V164" s="112">
        <f t="shared" si="110"/>
        <v>-3.949110275288336E-2</v>
      </c>
      <c r="W164" s="373">
        <v>62736.493730012851</v>
      </c>
      <c r="X164" s="127">
        <f t="shared" si="121"/>
        <v>40375.81205001285</v>
      </c>
      <c r="Y164" s="75">
        <f t="shared" si="125"/>
        <v>0.64357775912327164</v>
      </c>
      <c r="Z164" s="75">
        <f t="shared" si="126"/>
        <v>0.35642224087672836</v>
      </c>
      <c r="AA164" s="125">
        <f t="shared" si="122"/>
        <v>0</v>
      </c>
      <c r="AB164" s="125">
        <f t="shared" si="127"/>
        <v>0.35642224087672836</v>
      </c>
      <c r="AC164" s="125">
        <f t="shared" si="127"/>
        <v>-0.35642224087672836</v>
      </c>
      <c r="AG164" s="240"/>
      <c r="AH164" s="240"/>
      <c r="AI164" s="240"/>
      <c r="AJ164" s="240"/>
      <c r="AK164" s="240"/>
      <c r="AL164" s="240"/>
      <c r="AM164" s="240"/>
      <c r="AN164" s="240"/>
      <c r="AO164" s="240"/>
      <c r="AP164" s="240"/>
      <c r="AQ164" s="240"/>
      <c r="AR164" s="240"/>
      <c r="AS164" s="240"/>
      <c r="AT164" s="240"/>
      <c r="AU164" s="240"/>
      <c r="AV164" s="240"/>
      <c r="AW164" s="240"/>
      <c r="AX164" s="240"/>
      <c r="AY164" s="240"/>
      <c r="AZ164" s="240"/>
      <c r="BA164" s="240"/>
      <c r="BB164" s="240"/>
      <c r="BC164" s="240"/>
      <c r="BD164" s="240"/>
      <c r="BE164" s="240"/>
      <c r="BF164" s="240"/>
      <c r="BG164" s="240"/>
      <c r="BH164" s="240"/>
      <c r="BI164" s="240"/>
      <c r="BJ164" s="240"/>
      <c r="BK164" s="240"/>
      <c r="BL164" s="240"/>
      <c r="BM164" s="240"/>
      <c r="BN164" s="240"/>
      <c r="BO164" s="240"/>
      <c r="BP164" s="240"/>
      <c r="BQ164" s="240"/>
    </row>
    <row r="165" spans="2:69" x14ac:dyDescent="0.2">
      <c r="B165" s="72">
        <f t="shared" si="123"/>
        <v>1</v>
      </c>
      <c r="C165" s="72">
        <f t="shared" si="98"/>
        <v>12</v>
      </c>
      <c r="D165" s="72" t="str">
        <f t="shared" si="124"/>
        <v>AP Power</v>
      </c>
      <c r="F165" s="73">
        <v>2005</v>
      </c>
      <c r="G165" s="374">
        <v>739.7</v>
      </c>
      <c r="H165" s="374"/>
      <c r="I165" s="374"/>
      <c r="J165" s="75">
        <f t="shared" si="120"/>
        <v>0.20179105067277059</v>
      </c>
      <c r="K165" s="127"/>
      <c r="L165" s="127"/>
      <c r="M165" s="127"/>
      <c r="N165" s="127"/>
      <c r="O165" s="373">
        <v>32823.90423</v>
      </c>
      <c r="P165" s="75">
        <f>O165/$O$217</f>
        <v>5.2544909643270341E-2</v>
      </c>
      <c r="Q165" s="75"/>
      <c r="R165" s="374">
        <v>1307560</v>
      </c>
      <c r="S165" s="374"/>
      <c r="T165" s="374">
        <v>1360662</v>
      </c>
      <c r="U165" s="427">
        <f t="shared" si="109"/>
        <v>-53102</v>
      </c>
      <c r="V165" s="112">
        <f t="shared" si="110"/>
        <v>-4.0611520695035028E-2</v>
      </c>
      <c r="W165" s="373">
        <v>68664.610685626802</v>
      </c>
      <c r="X165" s="127">
        <f t="shared" si="121"/>
        <v>35840.706455626801</v>
      </c>
      <c r="Y165" s="75">
        <f t="shared" si="125"/>
        <v>0.52196766424147434</v>
      </c>
      <c r="Z165" s="75">
        <f t="shared" si="126"/>
        <v>0.47803233575852566</v>
      </c>
      <c r="AA165" s="125">
        <f t="shared" si="122"/>
        <v>0</v>
      </c>
      <c r="AB165" s="125">
        <f t="shared" si="127"/>
        <v>0.47803233575852566</v>
      </c>
      <c r="AC165" s="125">
        <f t="shared" si="127"/>
        <v>-0.47803233575852566</v>
      </c>
      <c r="AG165" s="240"/>
      <c r="AH165" s="240"/>
      <c r="AI165" s="240"/>
      <c r="AJ165" s="240"/>
      <c r="AK165" s="240"/>
      <c r="AL165" s="240"/>
      <c r="AM165" s="240"/>
      <c r="AN165" s="240"/>
      <c r="AO165" s="240"/>
      <c r="AP165" s="240"/>
      <c r="AQ165" s="240"/>
      <c r="AR165" s="240"/>
      <c r="AS165" s="240"/>
      <c r="AT165" s="240"/>
      <c r="AU165" s="240"/>
      <c r="AV165" s="240"/>
      <c r="AW165" s="240"/>
      <c r="AX165" s="240"/>
      <c r="AY165" s="240"/>
      <c r="AZ165" s="240"/>
      <c r="BA165" s="240"/>
      <c r="BB165" s="240"/>
      <c r="BC165" s="240"/>
      <c r="BD165" s="240"/>
      <c r="BE165" s="240"/>
      <c r="BF165" s="240"/>
      <c r="BG165" s="240"/>
      <c r="BH165" s="240"/>
      <c r="BI165" s="240"/>
      <c r="BJ165" s="240"/>
      <c r="BK165" s="240"/>
      <c r="BL165" s="240"/>
      <c r="BM165" s="240"/>
      <c r="BN165" s="240"/>
      <c r="BO165" s="240"/>
      <c r="BP165" s="240"/>
      <c r="BQ165" s="240"/>
    </row>
    <row r="166" spans="2:69" x14ac:dyDescent="0.2">
      <c r="B166" s="72">
        <f t="shared" si="123"/>
        <v>1</v>
      </c>
      <c r="C166" s="72">
        <f t="shared" si="98"/>
        <v>12</v>
      </c>
      <c r="D166" s="72" t="str">
        <f t="shared" si="124"/>
        <v>AP Power</v>
      </c>
      <c r="F166" s="73">
        <v>2006</v>
      </c>
      <c r="G166" s="374">
        <v>739.7</v>
      </c>
      <c r="H166" s="374"/>
      <c r="I166" s="374"/>
      <c r="J166" s="75">
        <f t="shared" si="120"/>
        <v>0.19074390271756475</v>
      </c>
      <c r="K166" s="127"/>
      <c r="L166" s="127"/>
      <c r="M166" s="127"/>
      <c r="N166" s="127"/>
      <c r="O166" s="373">
        <v>34698.77478</v>
      </c>
      <c r="P166" s="75">
        <f>O166/$O$218</f>
        <v>5.2223162188335635E-2</v>
      </c>
      <c r="Q166" s="75"/>
      <c r="R166" s="374">
        <v>1235977</v>
      </c>
      <c r="S166" s="374"/>
      <c r="T166" s="374">
        <v>1281707</v>
      </c>
      <c r="U166" s="427">
        <f t="shared" si="109"/>
        <v>-45730</v>
      </c>
      <c r="V166" s="112">
        <f t="shared" si="110"/>
        <v>-3.6999070371050595E-2</v>
      </c>
      <c r="W166" s="373">
        <v>57309.079262692692</v>
      </c>
      <c r="X166" s="127">
        <f t="shared" si="121"/>
        <v>22610.304482692693</v>
      </c>
      <c r="Y166" s="75">
        <f t="shared" si="125"/>
        <v>0.3945326774323461</v>
      </c>
      <c r="Z166" s="75">
        <f t="shared" si="126"/>
        <v>0.6054673225676539</v>
      </c>
      <c r="AA166" s="125">
        <f t="shared" si="122"/>
        <v>0</v>
      </c>
      <c r="AB166" s="125">
        <f t="shared" si="127"/>
        <v>0.6054673225676539</v>
      </c>
      <c r="AC166" s="125">
        <f t="shared" si="127"/>
        <v>-0.6054673225676539</v>
      </c>
      <c r="AG166" s="240"/>
      <c r="AH166" s="240"/>
      <c r="AI166" s="240"/>
      <c r="AJ166" s="240"/>
      <c r="AK166" s="240"/>
      <c r="AL166" s="240"/>
      <c r="AM166" s="240"/>
      <c r="AN166" s="240"/>
      <c r="AO166" s="240"/>
      <c r="AP166" s="240"/>
      <c r="AQ166" s="240"/>
      <c r="AR166" s="240"/>
      <c r="AS166" s="240"/>
      <c r="AT166" s="240"/>
      <c r="AU166" s="240"/>
      <c r="AV166" s="240"/>
      <c r="AW166" s="240"/>
      <c r="AX166" s="240"/>
      <c r="AY166" s="240"/>
      <c r="AZ166" s="240"/>
      <c r="BA166" s="240"/>
      <c r="BB166" s="240"/>
      <c r="BC166" s="240"/>
      <c r="BD166" s="240"/>
      <c r="BE166" s="240"/>
      <c r="BF166" s="240"/>
      <c r="BG166" s="240"/>
      <c r="BH166" s="240"/>
      <c r="BI166" s="240"/>
      <c r="BJ166" s="240"/>
      <c r="BK166" s="240"/>
      <c r="BL166" s="240"/>
      <c r="BM166" s="240"/>
      <c r="BN166" s="240"/>
      <c r="BO166" s="240"/>
      <c r="BP166" s="240"/>
      <c r="BQ166" s="240"/>
    </row>
    <row r="167" spans="2:69" x14ac:dyDescent="0.2">
      <c r="B167" s="72">
        <f t="shared" si="123"/>
        <v>1</v>
      </c>
      <c r="C167" s="72">
        <f t="shared" si="98"/>
        <v>12</v>
      </c>
      <c r="D167" s="72" t="str">
        <f t="shared" si="124"/>
        <v>AP Power</v>
      </c>
      <c r="F167" s="73">
        <v>2007</v>
      </c>
      <c r="G167" s="374">
        <v>739.7</v>
      </c>
      <c r="H167" s="374"/>
      <c r="I167" s="374"/>
      <c r="J167" s="75">
        <f t="shared" si="120"/>
        <v>0.18042548410653955</v>
      </c>
      <c r="K167" s="127"/>
      <c r="L167" s="127"/>
      <c r="M167" s="127"/>
      <c r="N167" s="127"/>
      <c r="O167" s="373">
        <v>35563.49553</v>
      </c>
      <c r="P167" s="75">
        <f>O167/$O$219</f>
        <v>4.9306586349623857E-2</v>
      </c>
      <c r="Q167" s="75"/>
      <c r="R167" s="374">
        <v>1169116</v>
      </c>
      <c r="S167" s="374"/>
      <c r="T167" s="374">
        <v>1206664</v>
      </c>
      <c r="U167" s="427">
        <f t="shared" si="109"/>
        <v>-37548</v>
      </c>
      <c r="V167" s="112">
        <f t="shared" si="110"/>
        <v>-3.2116573547877197E-2</v>
      </c>
      <c r="W167" s="373">
        <v>55460.844533588388</v>
      </c>
      <c r="X167" s="127">
        <f t="shared" si="121"/>
        <v>19897.349003588388</v>
      </c>
      <c r="Y167" s="75">
        <f t="shared" si="125"/>
        <v>0.3587639021893741</v>
      </c>
      <c r="Z167" s="75">
        <f t="shared" si="126"/>
        <v>0.64123609781062596</v>
      </c>
      <c r="AA167" s="125">
        <f t="shared" si="122"/>
        <v>0</v>
      </c>
      <c r="AB167" s="125">
        <f t="shared" si="127"/>
        <v>0.64123609781062596</v>
      </c>
      <c r="AC167" s="125">
        <f t="shared" si="127"/>
        <v>-0.64123609781062596</v>
      </c>
      <c r="AG167" s="240"/>
      <c r="AH167" s="240"/>
      <c r="AI167" s="240"/>
      <c r="AJ167" s="240"/>
      <c r="AK167" s="240"/>
      <c r="AL167" s="240"/>
      <c r="AM167" s="240"/>
      <c r="AN167" s="240"/>
      <c r="AO167" s="240"/>
      <c r="AP167" s="240"/>
      <c r="AQ167" s="240"/>
      <c r="AR167" s="240"/>
      <c r="AS167" s="240"/>
      <c r="AT167" s="240"/>
      <c r="AU167" s="240"/>
      <c r="AV167" s="240"/>
      <c r="AW167" s="240"/>
      <c r="AX167" s="240"/>
      <c r="AY167" s="240"/>
      <c r="AZ167" s="240"/>
      <c r="BA167" s="240"/>
      <c r="BB167" s="240"/>
      <c r="BC167" s="240"/>
      <c r="BD167" s="240"/>
      <c r="BE167" s="240"/>
      <c r="BF167" s="240"/>
      <c r="BG167" s="240"/>
      <c r="BH167" s="240"/>
      <c r="BI167" s="240"/>
      <c r="BJ167" s="240"/>
      <c r="BK167" s="240"/>
      <c r="BL167" s="240"/>
      <c r="BM167" s="240"/>
      <c r="BN167" s="240"/>
      <c r="BO167" s="240"/>
      <c r="BP167" s="240"/>
      <c r="BQ167" s="240"/>
    </row>
    <row r="168" spans="2:69" x14ac:dyDescent="0.2">
      <c r="B168" s="72">
        <f t="shared" si="123"/>
        <v>1</v>
      </c>
      <c r="C168" s="72">
        <f t="shared" ref="C168:C204" si="128">IF(D168=D167,C167,C167+1)</f>
        <v>12</v>
      </c>
      <c r="D168" s="72" t="str">
        <f t="shared" si="124"/>
        <v>AP Power</v>
      </c>
      <c r="F168" s="73">
        <v>2008</v>
      </c>
      <c r="G168" s="374">
        <v>739.7</v>
      </c>
      <c r="H168" s="374"/>
      <c r="I168" s="374"/>
      <c r="J168" s="75">
        <f t="shared" si="120"/>
        <v>0.16309277548654488</v>
      </c>
      <c r="K168" s="127"/>
      <c r="L168" s="127"/>
      <c r="M168" s="127"/>
      <c r="N168" s="127"/>
      <c r="O168" s="373">
        <v>37706.530680000003</v>
      </c>
      <c r="P168" s="75">
        <f>O168/$O$220</f>
        <v>4.8239788683984534E-2</v>
      </c>
      <c r="Q168" s="75"/>
      <c r="R168" s="374">
        <v>1056804</v>
      </c>
      <c r="S168" s="374"/>
      <c r="T168" s="374">
        <v>1087886</v>
      </c>
      <c r="U168" s="427">
        <f t="shared" si="109"/>
        <v>-31082</v>
      </c>
      <c r="V168" s="112">
        <f t="shared" si="110"/>
        <v>-2.9411319412114261E-2</v>
      </c>
      <c r="W168" s="373">
        <v>61109.589600035302</v>
      </c>
      <c r="X168" s="127">
        <f t="shared" si="121"/>
        <v>23403.058920035299</v>
      </c>
      <c r="Y168" s="75">
        <f t="shared" si="125"/>
        <v>0.38296868090931802</v>
      </c>
      <c r="Z168" s="75">
        <f t="shared" si="126"/>
        <v>0.61703131909068198</v>
      </c>
      <c r="AA168" s="125">
        <f t="shared" si="122"/>
        <v>0</v>
      </c>
      <c r="AB168" s="125">
        <f t="shared" si="127"/>
        <v>0.61703131909068198</v>
      </c>
      <c r="AC168" s="125">
        <f t="shared" si="127"/>
        <v>-0.61703131909068198</v>
      </c>
      <c r="AG168" s="240"/>
      <c r="AH168" s="240"/>
      <c r="AI168" s="240"/>
      <c r="AJ168" s="240"/>
      <c r="AK168" s="240"/>
      <c r="AL168" s="240"/>
      <c r="AM168" s="240"/>
      <c r="AN168" s="240"/>
      <c r="AO168" s="240"/>
      <c r="AP168" s="240"/>
      <c r="AQ168" s="240"/>
      <c r="AR168" s="240"/>
      <c r="AS168" s="240"/>
      <c r="AT168" s="240"/>
      <c r="AU168" s="240"/>
      <c r="AV168" s="240"/>
      <c r="AW168" s="240"/>
      <c r="AX168" s="240"/>
      <c r="AY168" s="240"/>
      <c r="AZ168" s="240"/>
      <c r="BA168" s="240"/>
      <c r="BB168" s="240"/>
      <c r="BC168" s="240"/>
      <c r="BD168" s="240"/>
      <c r="BE168" s="240"/>
      <c r="BF168" s="240"/>
      <c r="BG168" s="240"/>
      <c r="BH168" s="240"/>
      <c r="BI168" s="240"/>
      <c r="BJ168" s="240"/>
      <c r="BK168" s="240"/>
      <c r="BL168" s="240"/>
      <c r="BM168" s="240"/>
      <c r="BN168" s="240"/>
      <c r="BO168" s="240"/>
      <c r="BP168" s="240"/>
      <c r="BQ168" s="240"/>
    </row>
    <row r="169" spans="2:69" x14ac:dyDescent="0.2">
      <c r="B169" s="72">
        <f t="shared" si="123"/>
        <v>1</v>
      </c>
      <c r="C169" s="72">
        <f t="shared" si="128"/>
        <v>12</v>
      </c>
      <c r="D169" s="72" t="str">
        <f t="shared" si="124"/>
        <v>AP Power</v>
      </c>
      <c r="F169" s="73">
        <v>2009</v>
      </c>
      <c r="G169" s="374">
        <v>739.7</v>
      </c>
      <c r="H169" s="374"/>
      <c r="I169" s="374"/>
      <c r="J169" s="75">
        <f t="shared" si="120"/>
        <v>0.18539062794184732</v>
      </c>
      <c r="K169" s="127"/>
      <c r="L169" s="127"/>
      <c r="M169" s="127"/>
      <c r="N169" s="127"/>
      <c r="O169" s="373">
        <v>34873.809929999996</v>
      </c>
      <c r="P169" s="75">
        <f>O169/$O$221</f>
        <v>4.4608594681847941E-2</v>
      </c>
      <c r="Q169" s="75"/>
      <c r="R169" s="374">
        <v>1201289</v>
      </c>
      <c r="S169" s="374"/>
      <c r="T169" s="374">
        <v>1251739</v>
      </c>
      <c r="U169" s="427">
        <f t="shared" si="109"/>
        <v>-50450</v>
      </c>
      <c r="V169" s="112">
        <f t="shared" si="110"/>
        <v>-4.1996555366776857E-2</v>
      </c>
      <c r="W169" s="373">
        <v>45532.115420822447</v>
      </c>
      <c r="X169" s="127">
        <f t="shared" si="121"/>
        <v>10658.305490822451</v>
      </c>
      <c r="Y169" s="75">
        <f t="shared" si="125"/>
        <v>0.2340832485447901</v>
      </c>
      <c r="Z169" s="75">
        <f t="shared" si="126"/>
        <v>0.76591675145520988</v>
      </c>
      <c r="AA169" s="125">
        <f t="shared" si="122"/>
        <v>0</v>
      </c>
      <c r="AB169" s="125">
        <f t="shared" si="127"/>
        <v>0.76591675145520988</v>
      </c>
      <c r="AC169" s="125">
        <f t="shared" si="127"/>
        <v>-0.76591675145520988</v>
      </c>
      <c r="AG169" s="240"/>
      <c r="AH169" s="240"/>
      <c r="AI169" s="240"/>
      <c r="AJ169" s="240"/>
      <c r="AK169" s="240"/>
      <c r="AL169" s="240"/>
      <c r="AM169" s="240"/>
      <c r="AN169" s="240"/>
      <c r="AO169" s="240"/>
      <c r="AP169" s="240"/>
      <c r="AQ169" s="240"/>
      <c r="AR169" s="240"/>
      <c r="AS169" s="240"/>
      <c r="AT169" s="240"/>
      <c r="AU169" s="240"/>
      <c r="AV169" s="240"/>
      <c r="AW169" s="240"/>
      <c r="AX169" s="240"/>
      <c r="AY169" s="240"/>
      <c r="AZ169" s="240"/>
      <c r="BA169" s="240"/>
      <c r="BB169" s="240"/>
      <c r="BC169" s="240"/>
      <c r="BD169" s="240"/>
      <c r="BE169" s="240"/>
      <c r="BF169" s="240"/>
      <c r="BG169" s="240"/>
      <c r="BH169" s="240"/>
      <c r="BI169" s="240"/>
      <c r="BJ169" s="240"/>
      <c r="BK169" s="240"/>
      <c r="BL169" s="240"/>
      <c r="BM169" s="240"/>
      <c r="BN169" s="240"/>
      <c r="BO169" s="240"/>
      <c r="BP169" s="240"/>
      <c r="BQ169" s="240"/>
    </row>
    <row r="170" spans="2:69" x14ac:dyDescent="0.2">
      <c r="B170" s="72">
        <f t="shared" si="123"/>
        <v>1</v>
      </c>
      <c r="C170" s="72">
        <f t="shared" si="128"/>
        <v>12</v>
      </c>
      <c r="D170" s="72" t="str">
        <f t="shared" si="124"/>
        <v>AP Power</v>
      </c>
      <c r="F170" s="73">
        <v>2010</v>
      </c>
      <c r="G170" s="374">
        <v>739.7</v>
      </c>
      <c r="H170" s="374"/>
      <c r="I170" s="374"/>
      <c r="J170" s="75">
        <f t="shared" si="120"/>
        <v>0.18367667874733865</v>
      </c>
      <c r="K170" s="127"/>
      <c r="L170" s="127"/>
      <c r="M170" s="127"/>
      <c r="N170" s="127"/>
      <c r="O170" s="373">
        <v>38269.319640000002</v>
      </c>
      <c r="P170" s="75">
        <f>O170/$O$222</f>
        <v>4.5539436839369937E-2</v>
      </c>
      <c r="Q170" s="75"/>
      <c r="R170" s="374">
        <v>1190183</v>
      </c>
      <c r="S170" s="374"/>
      <c r="T170" s="374">
        <v>1216683</v>
      </c>
      <c r="U170" s="427">
        <f t="shared" si="109"/>
        <v>-26500</v>
      </c>
      <c r="V170" s="112">
        <f t="shared" si="110"/>
        <v>-2.2265483543287039E-2</v>
      </c>
      <c r="W170" s="373">
        <v>51515.028856869401</v>
      </c>
      <c r="X170" s="127">
        <f t="shared" si="121"/>
        <v>13245.7092168694</v>
      </c>
      <c r="Y170" s="75">
        <f t="shared" si="125"/>
        <v>0.25712320289427765</v>
      </c>
      <c r="Z170" s="75">
        <f t="shared" si="126"/>
        <v>0.74287679710572241</v>
      </c>
      <c r="AA170" s="125">
        <f t="shared" si="122"/>
        <v>0</v>
      </c>
      <c r="AB170" s="125">
        <f t="shared" si="127"/>
        <v>0.74287679710572241</v>
      </c>
      <c r="AC170" s="125">
        <f t="shared" si="127"/>
        <v>-0.74287679710572241</v>
      </c>
      <c r="AG170" s="240"/>
      <c r="AH170" s="240"/>
      <c r="AI170" s="240"/>
      <c r="AJ170" s="240"/>
      <c r="AK170" s="240"/>
      <c r="AL170" s="240"/>
      <c r="AM170" s="240"/>
      <c r="AN170" s="240"/>
      <c r="AO170" s="240"/>
      <c r="AP170" s="240"/>
      <c r="AQ170" s="240"/>
      <c r="AR170" s="240"/>
      <c r="AS170" s="240"/>
      <c r="AT170" s="240"/>
      <c r="AU170" s="240"/>
      <c r="AV170" s="240"/>
      <c r="AW170" s="240"/>
      <c r="AX170" s="240"/>
      <c r="AY170" s="240"/>
      <c r="AZ170" s="240"/>
      <c r="BA170" s="240"/>
      <c r="BB170" s="240"/>
      <c r="BC170" s="240"/>
      <c r="BD170" s="240"/>
      <c r="BE170" s="240"/>
      <c r="BF170" s="240"/>
      <c r="BG170" s="240"/>
      <c r="BH170" s="240"/>
      <c r="BI170" s="240"/>
      <c r="BJ170" s="240"/>
      <c r="BK170" s="240"/>
      <c r="BL170" s="240"/>
      <c r="BM170" s="240"/>
      <c r="BN170" s="240"/>
      <c r="BO170" s="240"/>
      <c r="BP170" s="240"/>
      <c r="BQ170" s="240"/>
    </row>
    <row r="171" spans="2:69" x14ac:dyDescent="0.2">
      <c r="B171" s="72">
        <f t="shared" si="123"/>
        <v>1</v>
      </c>
      <c r="C171" s="72">
        <f t="shared" si="128"/>
        <v>12</v>
      </c>
      <c r="D171" s="72" t="str">
        <f t="shared" si="124"/>
        <v>AP Power</v>
      </c>
      <c r="F171" s="73">
        <v>2011</v>
      </c>
      <c r="G171" s="374">
        <v>778.7</v>
      </c>
      <c r="H171" s="374"/>
      <c r="I171" s="374"/>
      <c r="J171" s="75">
        <f t="shared" si="120"/>
        <v>0.15214269421052415</v>
      </c>
      <c r="K171" s="127"/>
      <c r="L171" s="127"/>
      <c r="M171" s="127"/>
      <c r="N171" s="127"/>
      <c r="O171" s="373">
        <v>33342.314789999997</v>
      </c>
      <c r="P171" s="75">
        <f>O171/$O$223</f>
        <v>4.0970397868878697E-2</v>
      </c>
      <c r="Q171" s="75"/>
      <c r="R171" s="374">
        <v>1037828</v>
      </c>
      <c r="S171" s="374"/>
      <c r="T171" s="374">
        <v>1084673</v>
      </c>
      <c r="U171" s="427">
        <f t="shared" si="109"/>
        <v>-46845</v>
      </c>
      <c r="V171" s="112">
        <f t="shared" si="110"/>
        <v>-4.513753724123843E-2</v>
      </c>
      <c r="W171" s="373">
        <v>46708.605685079026</v>
      </c>
      <c r="X171" s="127">
        <f t="shared" si="121"/>
        <v>13366.29089507903</v>
      </c>
      <c r="Y171" s="75">
        <f t="shared" si="125"/>
        <v>0.28616334611223188</v>
      </c>
      <c r="Z171" s="75">
        <f t="shared" si="126"/>
        <v>0.71383665388776807</v>
      </c>
      <c r="AA171" s="125">
        <f t="shared" si="122"/>
        <v>0</v>
      </c>
      <c r="AB171" s="125">
        <f t="shared" si="127"/>
        <v>0.71383665388776807</v>
      </c>
      <c r="AC171" s="125">
        <f t="shared" si="127"/>
        <v>-0.71383665388776807</v>
      </c>
      <c r="AG171" s="240"/>
      <c r="AH171" s="240"/>
      <c r="AI171" s="240"/>
      <c r="AJ171" s="240"/>
      <c r="AK171" s="240"/>
      <c r="AL171" s="240"/>
      <c r="AM171" s="240"/>
      <c r="AN171" s="240"/>
      <c r="AO171" s="240"/>
      <c r="AP171" s="240"/>
      <c r="AQ171" s="240"/>
      <c r="AR171" s="240"/>
      <c r="AS171" s="240"/>
      <c r="AT171" s="240"/>
      <c r="AU171" s="240"/>
      <c r="AV171" s="240"/>
      <c r="AW171" s="240"/>
      <c r="AX171" s="240"/>
      <c r="AY171" s="240"/>
      <c r="AZ171" s="240"/>
      <c r="BA171" s="240"/>
      <c r="BB171" s="240"/>
      <c r="BC171" s="240"/>
      <c r="BD171" s="240"/>
      <c r="BE171" s="240"/>
      <c r="BF171" s="240"/>
      <c r="BG171" s="240"/>
      <c r="BH171" s="240"/>
      <c r="BI171" s="240"/>
      <c r="BJ171" s="240"/>
      <c r="BK171" s="240"/>
      <c r="BL171" s="240"/>
      <c r="BM171" s="240"/>
      <c r="BN171" s="240"/>
      <c r="BO171" s="240"/>
      <c r="BP171" s="240"/>
      <c r="BQ171" s="240"/>
    </row>
    <row r="172" spans="2:69" x14ac:dyDescent="0.2">
      <c r="B172" s="72">
        <f t="shared" si="123"/>
        <v>1</v>
      </c>
      <c r="C172" s="72">
        <f t="shared" si="128"/>
        <v>12</v>
      </c>
      <c r="D172" s="72" t="str">
        <f t="shared" si="124"/>
        <v>AP Power</v>
      </c>
      <c r="F172" s="73">
        <v>2012</v>
      </c>
      <c r="G172" s="374">
        <v>778.7</v>
      </c>
      <c r="H172" s="374"/>
      <c r="I172" s="374"/>
      <c r="J172" s="75">
        <f t="shared" si="120"/>
        <v>0.14220853395162175</v>
      </c>
      <c r="K172" s="127"/>
      <c r="L172" s="127"/>
      <c r="M172" s="127"/>
      <c r="N172" s="127"/>
      <c r="O172" s="373">
        <v>28907.146349999999</v>
      </c>
      <c r="P172" s="75">
        <f>O172/$O$224</f>
        <v>3.5034864933214969E-2</v>
      </c>
      <c r="Q172" s="75"/>
      <c r="R172" s="374">
        <v>970063</v>
      </c>
      <c r="S172" s="374"/>
      <c r="T172" s="374">
        <v>1014326</v>
      </c>
      <c r="U172" s="427">
        <f t="shared" si="109"/>
        <v>-44263</v>
      </c>
      <c r="V172" s="112">
        <f t="shared" si="110"/>
        <v>-4.56289952302067E-2</v>
      </c>
      <c r="W172" s="373">
        <v>33442.6171642517</v>
      </c>
      <c r="X172" s="127">
        <f t="shared" si="121"/>
        <v>4535.4708142517011</v>
      </c>
      <c r="Y172" s="75">
        <f>AVERAGE(Y162:Y171)</f>
        <v>0.40570633931825462</v>
      </c>
      <c r="Z172" s="75">
        <f t="shared" si="126"/>
        <v>0.59429366068174538</v>
      </c>
      <c r="AA172" s="125">
        <f t="shared" si="122"/>
        <v>0</v>
      </c>
      <c r="AB172" s="125">
        <f t="shared" si="127"/>
        <v>0.59429366068174538</v>
      </c>
      <c r="AC172" s="125">
        <f t="shared" si="127"/>
        <v>-0.59429366068174538</v>
      </c>
      <c r="AG172" s="240"/>
      <c r="AH172" s="240"/>
      <c r="AI172" s="240"/>
      <c r="AJ172" s="240"/>
      <c r="AK172" s="240"/>
      <c r="AL172" s="240"/>
      <c r="AM172" s="240"/>
      <c r="AN172" s="240"/>
      <c r="AO172" s="240"/>
      <c r="AP172" s="240"/>
      <c r="AQ172" s="240"/>
      <c r="AR172" s="240"/>
      <c r="AS172" s="240"/>
      <c r="AT172" s="240"/>
      <c r="AU172" s="240"/>
      <c r="AV172" s="240"/>
      <c r="AW172" s="240"/>
      <c r="AX172" s="240"/>
      <c r="AY172" s="240"/>
      <c r="AZ172" s="240"/>
      <c r="BA172" s="240"/>
      <c r="BB172" s="240"/>
      <c r="BC172" s="240"/>
      <c r="BD172" s="240"/>
      <c r="BE172" s="240"/>
      <c r="BF172" s="240"/>
      <c r="BG172" s="240"/>
      <c r="BH172" s="240"/>
      <c r="BI172" s="240"/>
      <c r="BJ172" s="240"/>
      <c r="BK172" s="240"/>
      <c r="BL172" s="240"/>
      <c r="BM172" s="240"/>
      <c r="BN172" s="240"/>
      <c r="BO172" s="240"/>
      <c r="BP172" s="240"/>
      <c r="BQ172" s="240"/>
    </row>
    <row r="173" spans="2:69" x14ac:dyDescent="0.2">
      <c r="B173" s="72">
        <f t="shared" si="123"/>
        <v>1</v>
      </c>
      <c r="C173" s="72">
        <f t="shared" si="128"/>
        <v>12</v>
      </c>
      <c r="D173" s="72" t="str">
        <f t="shared" si="124"/>
        <v>AP Power</v>
      </c>
      <c r="F173" s="73">
        <v>2013</v>
      </c>
      <c r="G173" s="374">
        <v>839.99999999999989</v>
      </c>
      <c r="H173" s="374"/>
      <c r="I173" s="374"/>
      <c r="J173" s="75">
        <f t="shared" si="120"/>
        <v>0.1446603881278539</v>
      </c>
      <c r="K173" s="127"/>
      <c r="L173" s="127"/>
      <c r="M173" s="127"/>
      <c r="N173" s="127"/>
      <c r="O173" s="373">
        <v>27228.371009999999</v>
      </c>
      <c r="P173" s="75">
        <f>O173/$O$225</f>
        <v>3.2339952765495117E-2</v>
      </c>
      <c r="Q173" s="72"/>
      <c r="R173" s="374">
        <v>1064469</v>
      </c>
      <c r="S173" s="374"/>
      <c r="T173" s="374">
        <v>1089612</v>
      </c>
      <c r="U173" s="427">
        <f t="shared" si="109"/>
        <v>-25143</v>
      </c>
      <c r="V173" s="112">
        <f t="shared" si="110"/>
        <v>-2.3620227550074261E-2</v>
      </c>
      <c r="W173" s="373">
        <v>41472.236619902702</v>
      </c>
      <c r="X173" s="127">
        <f>W173-O173</f>
        <v>14243.865609902703</v>
      </c>
      <c r="Y173" s="75">
        <f t="shared" si="125"/>
        <v>0.34345544804947925</v>
      </c>
      <c r="Z173" s="75">
        <f>1-Y173</f>
        <v>0.65654455195052075</v>
      </c>
      <c r="AA173" s="125">
        <f>Z173*Q173</f>
        <v>0</v>
      </c>
      <c r="AB173" s="125">
        <f t="shared" ref="AB173:AC175" si="129">Z173-AA173</f>
        <v>0.65654455195052075</v>
      </c>
      <c r="AC173" s="125">
        <f t="shared" si="129"/>
        <v>-0.65654455195052075</v>
      </c>
      <c r="AG173" s="240"/>
      <c r="AH173" s="240"/>
      <c r="AI173" s="240"/>
      <c r="AJ173" s="240"/>
      <c r="AK173" s="240"/>
      <c r="AL173" s="240"/>
      <c r="AM173" s="240"/>
      <c r="AN173" s="240"/>
      <c r="AO173" s="240"/>
      <c r="AP173" s="240"/>
      <c r="AQ173" s="240"/>
      <c r="AR173" s="240"/>
      <c r="AS173" s="240"/>
      <c r="AT173" s="240"/>
      <c r="AU173" s="240"/>
      <c r="AV173" s="240"/>
      <c r="AW173" s="240"/>
      <c r="AX173" s="240"/>
      <c r="AY173" s="240"/>
      <c r="AZ173" s="240"/>
      <c r="BA173" s="240"/>
      <c r="BB173" s="240"/>
      <c r="BC173" s="240"/>
      <c r="BD173" s="240"/>
      <c r="BE173" s="240"/>
      <c r="BF173" s="240"/>
      <c r="BG173" s="240"/>
      <c r="BH173" s="240"/>
      <c r="BI173" s="240"/>
      <c r="BJ173" s="240"/>
      <c r="BK173" s="240"/>
      <c r="BL173" s="240"/>
      <c r="BM173" s="240"/>
      <c r="BN173" s="240"/>
      <c r="BO173" s="240"/>
      <c r="BP173" s="240"/>
      <c r="BQ173" s="240"/>
    </row>
    <row r="174" spans="2:69" x14ac:dyDescent="0.2">
      <c r="B174" s="72">
        <f t="shared" si="123"/>
        <v>1</v>
      </c>
      <c r="C174" s="72">
        <f t="shared" si="128"/>
        <v>12</v>
      </c>
      <c r="D174" s="72" t="str">
        <f t="shared" si="124"/>
        <v>AP Power</v>
      </c>
      <c r="F174" s="73">
        <v>2014</v>
      </c>
      <c r="G174" s="374">
        <v>839.69999999999993</v>
      </c>
      <c r="H174" s="374"/>
      <c r="I174" s="374"/>
      <c r="J174" s="75">
        <f t="shared" si="120"/>
        <v>0.12316790134332604</v>
      </c>
      <c r="K174" s="127"/>
      <c r="L174" s="127"/>
      <c r="M174" s="127"/>
      <c r="N174" s="127"/>
      <c r="O174" s="373">
        <v>33127.893809999994</v>
      </c>
      <c r="P174" s="75">
        <f>O174/$O$226</f>
        <v>3.8283241011648296E-2</v>
      </c>
      <c r="Q174" s="72"/>
      <c r="R174" s="374">
        <v>905995</v>
      </c>
      <c r="S174" s="374"/>
      <c r="T174" s="374">
        <v>941495</v>
      </c>
      <c r="U174" s="427">
        <f t="shared" si="109"/>
        <v>-35500</v>
      </c>
      <c r="V174" s="112">
        <f t="shared" si="110"/>
        <v>-3.9183439202203102E-2</v>
      </c>
      <c r="W174" s="373">
        <v>25804.046626830095</v>
      </c>
      <c r="X174" s="127">
        <f>W174-O174</f>
        <v>-7323.8471831698989</v>
      </c>
      <c r="Y174" s="75">
        <f>AVERAGE(Y162:Y173)</f>
        <v>0.40051876504585665</v>
      </c>
      <c r="Z174" s="75">
        <f>1-Y174</f>
        <v>0.5994812349541434</v>
      </c>
      <c r="AA174" s="125">
        <f>Z174*Q174</f>
        <v>0</v>
      </c>
      <c r="AB174" s="125">
        <f t="shared" si="129"/>
        <v>0.5994812349541434</v>
      </c>
      <c r="AC174" s="125">
        <f t="shared" si="129"/>
        <v>-0.5994812349541434</v>
      </c>
      <c r="AG174" s="240"/>
      <c r="AH174" s="240"/>
      <c r="AI174" s="240"/>
      <c r="AJ174" s="240"/>
      <c r="AK174" s="240"/>
      <c r="AL174" s="240"/>
      <c r="AM174" s="240"/>
      <c r="AN174" s="240"/>
      <c r="AO174" s="240"/>
      <c r="AP174" s="240"/>
      <c r="AQ174" s="240"/>
      <c r="AR174" s="240"/>
      <c r="AS174" s="240"/>
      <c r="AT174" s="240"/>
      <c r="AU174" s="240"/>
      <c r="AV174" s="240"/>
      <c r="AW174" s="240"/>
      <c r="AX174" s="240"/>
      <c r="AY174" s="240"/>
      <c r="AZ174" s="240"/>
      <c r="BA174" s="240"/>
      <c r="BB174" s="240"/>
      <c r="BC174" s="240"/>
      <c r="BD174" s="240"/>
      <c r="BE174" s="240"/>
      <c r="BF174" s="240"/>
      <c r="BG174" s="240"/>
      <c r="BH174" s="240"/>
      <c r="BI174" s="240"/>
      <c r="BJ174" s="240"/>
      <c r="BK174" s="240"/>
      <c r="BL174" s="240"/>
      <c r="BM174" s="240"/>
      <c r="BN174" s="240"/>
      <c r="BO174" s="240"/>
      <c r="BP174" s="240"/>
      <c r="BQ174" s="240"/>
    </row>
    <row r="175" spans="2:69" x14ac:dyDescent="0.2">
      <c r="B175" s="69">
        <f>'OPG hydro peers'!B17</f>
        <v>1</v>
      </c>
      <c r="C175" s="69">
        <f t="shared" si="128"/>
        <v>13</v>
      </c>
      <c r="D175" s="69" t="str">
        <f>'OPG hydro peers'!D17</f>
        <v>SCE&amp;G</v>
      </c>
      <c r="F175" s="70">
        <v>2002</v>
      </c>
      <c r="G175" s="372">
        <v>760.8</v>
      </c>
      <c r="H175" s="372"/>
      <c r="I175" s="372"/>
      <c r="J175" s="76">
        <f t="shared" ref="J175:J187" si="130">R175/(G175*8760)</f>
        <v>0.14300375956095243</v>
      </c>
      <c r="K175" s="71"/>
      <c r="L175" s="71"/>
      <c r="M175" s="71"/>
      <c r="N175" s="71"/>
      <c r="O175" s="372">
        <v>6273.6912599999996</v>
      </c>
      <c r="P175" s="76">
        <f>O175/$O$214</f>
        <v>1.2125524009547075E-2</v>
      </c>
      <c r="Q175" s="76"/>
      <c r="R175" s="372">
        <v>953064</v>
      </c>
      <c r="S175" s="372"/>
      <c r="T175" s="372">
        <v>969825</v>
      </c>
      <c r="U175" s="427">
        <f t="shared" si="109"/>
        <v>-16761</v>
      </c>
      <c r="V175" s="112">
        <f t="shared" si="110"/>
        <v>-1.758643700737831E-2</v>
      </c>
      <c r="W175" s="372">
        <v>6437.5590314534984</v>
      </c>
      <c r="X175" s="71">
        <f t="shared" ref="X175:X185" si="131">W175-O175</f>
        <v>163.86777145349879</v>
      </c>
      <c r="Y175" s="76">
        <f>AVERAGE($Y$176:$Y$180,$Y$182:$Y$183)</f>
        <v>0.44666486599078531</v>
      </c>
      <c r="Z175" s="76">
        <f>1-Y175</f>
        <v>0.55333513400921475</v>
      </c>
      <c r="AA175" s="126">
        <f t="shared" ref="AA175:AA185" si="132">Z175*Q175</f>
        <v>0</v>
      </c>
      <c r="AB175" s="126">
        <f t="shared" si="129"/>
        <v>0.55333513400921475</v>
      </c>
      <c r="AC175" s="126">
        <f t="shared" si="129"/>
        <v>-0.55333513400921475</v>
      </c>
      <c r="AG175" s="240"/>
      <c r="AH175" s="240"/>
      <c r="AI175" s="240"/>
      <c r="AJ175" s="240"/>
      <c r="AK175" s="240"/>
      <c r="AL175" s="240"/>
      <c r="AM175" s="240"/>
      <c r="AN175" s="240"/>
      <c r="AO175" s="240"/>
      <c r="AP175" s="240"/>
      <c r="AQ175" s="240"/>
      <c r="AR175" s="240"/>
      <c r="AS175" s="240"/>
      <c r="AT175" s="240"/>
      <c r="AU175" s="240"/>
      <c r="AV175" s="240"/>
      <c r="AW175" s="240"/>
      <c r="AX175" s="240"/>
      <c r="AY175" s="240"/>
      <c r="AZ175" s="240"/>
      <c r="BA175" s="240"/>
      <c r="BB175" s="240"/>
      <c r="BC175" s="240"/>
      <c r="BD175" s="240"/>
      <c r="BE175" s="240"/>
      <c r="BF175" s="240"/>
      <c r="BG175" s="240"/>
      <c r="BH175" s="240"/>
      <c r="BI175" s="240"/>
      <c r="BJ175" s="240"/>
      <c r="BK175" s="240"/>
      <c r="BL175" s="240"/>
      <c r="BM175" s="240"/>
      <c r="BN175" s="240"/>
      <c r="BO175" s="240"/>
      <c r="BP175" s="240"/>
      <c r="BQ175" s="240"/>
    </row>
    <row r="176" spans="2:69" x14ac:dyDescent="0.2">
      <c r="B176" s="69">
        <f t="shared" ref="B176:B187" si="133">B175</f>
        <v>1</v>
      </c>
      <c r="C176" s="69">
        <f t="shared" si="128"/>
        <v>13</v>
      </c>
      <c r="D176" s="69" t="str">
        <f t="shared" ref="D176:D183" si="134">D175</f>
        <v>SCE&amp;G</v>
      </c>
      <c r="F176" s="70">
        <v>2003</v>
      </c>
      <c r="G176" s="372">
        <v>750.5</v>
      </c>
      <c r="H176" s="372"/>
      <c r="I176" s="372"/>
      <c r="J176" s="76">
        <f t="shared" si="130"/>
        <v>0.19560490875185188</v>
      </c>
      <c r="K176" s="71"/>
      <c r="L176" s="71"/>
      <c r="M176" s="71"/>
      <c r="N176" s="71"/>
      <c r="O176" s="372">
        <v>6575.3733600000005</v>
      </c>
      <c r="P176" s="76">
        <f>O176/$O$215</f>
        <v>1.1724097550659562E-2</v>
      </c>
      <c r="Q176" s="76"/>
      <c r="R176" s="372">
        <v>1285981</v>
      </c>
      <c r="S176" s="372"/>
      <c r="T176" s="372">
        <v>1322734</v>
      </c>
      <c r="U176" s="427">
        <f t="shared" si="109"/>
        <v>-36753</v>
      </c>
      <c r="V176" s="112">
        <f t="shared" si="110"/>
        <v>-2.8579737958803433E-2</v>
      </c>
      <c r="W176" s="372">
        <v>18541.377933948304</v>
      </c>
      <c r="X176" s="71">
        <f t="shared" si="131"/>
        <v>11966.004573948303</v>
      </c>
      <c r="Y176" s="76">
        <f t="shared" ref="Y176:Y183" si="135">X176/W176</f>
        <v>0.64536759978551361</v>
      </c>
      <c r="Z176" s="76">
        <f t="shared" ref="Z176:Z185" si="136">1-Y176</f>
        <v>0.35463240021448639</v>
      </c>
      <c r="AA176" s="126">
        <f t="shared" si="132"/>
        <v>0</v>
      </c>
      <c r="AB176" s="126">
        <f t="shared" ref="AB176:AC185" si="137">Z176-AA176</f>
        <v>0.35463240021448639</v>
      </c>
      <c r="AC176" s="126">
        <f t="shared" si="137"/>
        <v>-0.35463240021448639</v>
      </c>
      <c r="AG176" s="240"/>
      <c r="AH176" s="240"/>
      <c r="AI176" s="240"/>
      <c r="AJ176" s="240"/>
      <c r="AK176" s="240"/>
      <c r="AL176" s="240"/>
      <c r="AM176" s="240"/>
      <c r="AN176" s="240"/>
      <c r="AO176" s="240"/>
      <c r="AP176" s="240"/>
      <c r="AQ176" s="240"/>
      <c r="AR176" s="240"/>
      <c r="AS176" s="240"/>
      <c r="AT176" s="240"/>
      <c r="AU176" s="240"/>
      <c r="AV176" s="240"/>
      <c r="AW176" s="240"/>
      <c r="AX176" s="240"/>
      <c r="AY176" s="240"/>
      <c r="AZ176" s="240"/>
      <c r="BA176" s="240"/>
      <c r="BB176" s="240"/>
      <c r="BC176" s="240"/>
      <c r="BD176" s="240"/>
      <c r="BE176" s="240"/>
      <c r="BF176" s="240"/>
      <c r="BG176" s="240"/>
      <c r="BH176" s="240"/>
      <c r="BI176" s="240"/>
      <c r="BJ176" s="240"/>
      <c r="BK176" s="240"/>
      <c r="BL176" s="240"/>
      <c r="BM176" s="240"/>
      <c r="BN176" s="240"/>
      <c r="BO176" s="240"/>
      <c r="BP176" s="240"/>
      <c r="BQ176" s="240"/>
    </row>
    <row r="177" spans="2:69" x14ac:dyDescent="0.2">
      <c r="B177" s="69">
        <f t="shared" si="133"/>
        <v>1</v>
      </c>
      <c r="C177" s="69">
        <f t="shared" si="128"/>
        <v>13</v>
      </c>
      <c r="D177" s="69" t="str">
        <f t="shared" si="134"/>
        <v>SCE&amp;G</v>
      </c>
      <c r="F177" s="70">
        <v>2004</v>
      </c>
      <c r="G177" s="372">
        <v>750.5</v>
      </c>
      <c r="H177" s="372"/>
      <c r="I177" s="372"/>
      <c r="J177" s="76">
        <f t="shared" si="130"/>
        <v>0.17241047825042058</v>
      </c>
      <c r="K177" s="71"/>
      <c r="L177" s="71"/>
      <c r="M177" s="71"/>
      <c r="N177" s="71"/>
      <c r="O177" s="372">
        <v>6709.1752199999992</v>
      </c>
      <c r="P177" s="76">
        <f>O177/$O$216</f>
        <v>1.1169253436125157E-2</v>
      </c>
      <c r="Q177" s="76"/>
      <c r="R177" s="372">
        <v>1133492</v>
      </c>
      <c r="S177" s="372"/>
      <c r="T177" s="372">
        <v>1152908</v>
      </c>
      <c r="U177" s="427">
        <f t="shared" si="109"/>
        <v>-19416</v>
      </c>
      <c r="V177" s="112">
        <f t="shared" si="110"/>
        <v>-1.7129366594559114E-2</v>
      </c>
      <c r="W177" s="372">
        <v>11193.024172133533</v>
      </c>
      <c r="X177" s="71">
        <f t="shared" si="131"/>
        <v>4483.8489521335341</v>
      </c>
      <c r="Y177" s="76">
        <f t="shared" si="135"/>
        <v>0.4005931625964545</v>
      </c>
      <c r="Z177" s="76">
        <f t="shared" si="136"/>
        <v>0.5994068374035455</v>
      </c>
      <c r="AA177" s="126">
        <f t="shared" si="132"/>
        <v>0</v>
      </c>
      <c r="AB177" s="126">
        <f t="shared" si="137"/>
        <v>0.5994068374035455</v>
      </c>
      <c r="AC177" s="126">
        <f t="shared" si="137"/>
        <v>-0.5994068374035455</v>
      </c>
      <c r="AG177" s="240"/>
      <c r="AH177" s="240"/>
      <c r="AI177" s="240"/>
      <c r="AJ177" s="240"/>
      <c r="AK177" s="240"/>
      <c r="AL177" s="240"/>
      <c r="AM177" s="240"/>
      <c r="AN177" s="240"/>
      <c r="AO177" s="240"/>
      <c r="AP177" s="240"/>
      <c r="AQ177" s="240"/>
      <c r="AR177" s="240"/>
      <c r="AS177" s="240"/>
      <c r="AT177" s="240"/>
      <c r="AU177" s="240"/>
      <c r="AV177" s="240"/>
      <c r="AW177" s="240"/>
      <c r="AX177" s="240"/>
      <c r="AY177" s="240"/>
      <c r="AZ177" s="240"/>
      <c r="BA177" s="240"/>
      <c r="BB177" s="240"/>
      <c r="BC177" s="240"/>
      <c r="BD177" s="240"/>
      <c r="BE177" s="240"/>
      <c r="BF177" s="240"/>
      <c r="BG177" s="240"/>
      <c r="BH177" s="240"/>
      <c r="BI177" s="240"/>
      <c r="BJ177" s="240"/>
      <c r="BK177" s="240"/>
      <c r="BL177" s="240"/>
      <c r="BM177" s="240"/>
      <c r="BN177" s="240"/>
      <c r="BO177" s="240"/>
      <c r="BP177" s="240"/>
      <c r="BQ177" s="240"/>
    </row>
    <row r="178" spans="2:69" x14ac:dyDescent="0.2">
      <c r="B178" s="69">
        <f t="shared" si="133"/>
        <v>1</v>
      </c>
      <c r="C178" s="69">
        <f t="shared" si="128"/>
        <v>13</v>
      </c>
      <c r="D178" s="69" t="str">
        <f t="shared" si="134"/>
        <v>SCE&amp;G</v>
      </c>
      <c r="F178" s="70">
        <v>2005</v>
      </c>
      <c r="G178" s="372">
        <v>750.5</v>
      </c>
      <c r="H178" s="372"/>
      <c r="I178" s="372"/>
      <c r="J178" s="76">
        <f t="shared" si="130"/>
        <v>0.19368062083420795</v>
      </c>
      <c r="K178" s="71"/>
      <c r="L178" s="71"/>
      <c r="M178" s="71"/>
      <c r="N178" s="71"/>
      <c r="O178" s="372">
        <v>6809.7437100000006</v>
      </c>
      <c r="P178" s="76">
        <f>O178/$O$217</f>
        <v>1.0901121494521817E-2</v>
      </c>
      <c r="Q178" s="76"/>
      <c r="R178" s="372">
        <v>1273330</v>
      </c>
      <c r="S178" s="372"/>
      <c r="T178" s="372">
        <v>1284771</v>
      </c>
      <c r="U178" s="427">
        <f t="shared" si="109"/>
        <v>-11441</v>
      </c>
      <c r="V178" s="112">
        <f t="shared" si="110"/>
        <v>-8.9851020552409819E-3</v>
      </c>
      <c r="W178" s="372">
        <v>24820.439900745001</v>
      </c>
      <c r="X178" s="71">
        <f t="shared" si="131"/>
        <v>18010.696190745002</v>
      </c>
      <c r="Y178" s="76">
        <f t="shared" si="135"/>
        <v>0.72563968498416498</v>
      </c>
      <c r="Z178" s="76">
        <f t="shared" si="136"/>
        <v>0.27436031501583502</v>
      </c>
      <c r="AA178" s="126">
        <f t="shared" si="132"/>
        <v>0</v>
      </c>
      <c r="AB178" s="126">
        <f t="shared" si="137"/>
        <v>0.27436031501583502</v>
      </c>
      <c r="AC178" s="126">
        <f t="shared" si="137"/>
        <v>-0.27436031501583502</v>
      </c>
      <c r="AG178" s="240"/>
      <c r="AH178" s="240"/>
      <c r="AI178" s="240"/>
      <c r="AJ178" s="240"/>
      <c r="AK178" s="240"/>
      <c r="AL178" s="240"/>
      <c r="AM178" s="240"/>
      <c r="AN178" s="240"/>
      <c r="AO178" s="240"/>
      <c r="AP178" s="240"/>
      <c r="AQ178" s="240"/>
      <c r="AR178" s="240"/>
      <c r="AS178" s="240"/>
      <c r="AT178" s="240"/>
      <c r="AU178" s="240"/>
      <c r="AV178" s="240"/>
      <c r="AW178" s="240"/>
      <c r="AX178" s="240"/>
      <c r="AY178" s="240"/>
      <c r="AZ178" s="240"/>
      <c r="BA178" s="240"/>
      <c r="BB178" s="240"/>
      <c r="BC178" s="240"/>
      <c r="BD178" s="240"/>
      <c r="BE178" s="240"/>
      <c r="BF178" s="240"/>
      <c r="BG178" s="240"/>
      <c r="BH178" s="240"/>
      <c r="BI178" s="240"/>
      <c r="BJ178" s="240"/>
      <c r="BK178" s="240"/>
      <c r="BL178" s="240"/>
      <c r="BM178" s="240"/>
      <c r="BN178" s="240"/>
      <c r="BO178" s="240"/>
      <c r="BP178" s="240"/>
      <c r="BQ178" s="240"/>
    </row>
    <row r="179" spans="2:69" x14ac:dyDescent="0.2">
      <c r="B179" s="69">
        <f t="shared" si="133"/>
        <v>1</v>
      </c>
      <c r="C179" s="69">
        <f t="shared" si="128"/>
        <v>13</v>
      </c>
      <c r="D179" s="69" t="str">
        <f t="shared" si="134"/>
        <v>SCE&amp;G</v>
      </c>
      <c r="F179" s="70">
        <v>2006</v>
      </c>
      <c r="G179" s="372">
        <v>750.5</v>
      </c>
      <c r="H179" s="372"/>
      <c r="I179" s="372"/>
      <c r="J179" s="76">
        <f t="shared" si="130"/>
        <v>0.1551315865526483</v>
      </c>
      <c r="K179" s="71"/>
      <c r="L179" s="71"/>
      <c r="M179" s="71"/>
      <c r="N179" s="71"/>
      <c r="O179" s="372">
        <v>7664.6785799999998</v>
      </c>
      <c r="P179" s="76">
        <f>O179/$O$218</f>
        <v>1.1535673958018701E-2</v>
      </c>
      <c r="Q179" s="76"/>
      <c r="R179" s="372">
        <v>1019894</v>
      </c>
      <c r="S179" s="372"/>
      <c r="T179" s="372">
        <v>1039999</v>
      </c>
      <c r="U179" s="427">
        <f t="shared" si="109"/>
        <v>-20105</v>
      </c>
      <c r="V179" s="112">
        <f t="shared" si="110"/>
        <v>-1.9712832902242784E-2</v>
      </c>
      <c r="W179" s="372">
        <v>10817.392776589499</v>
      </c>
      <c r="X179" s="71">
        <f t="shared" si="131"/>
        <v>3152.7141965894989</v>
      </c>
      <c r="Y179" s="76">
        <f t="shared" si="135"/>
        <v>0.29144861998655142</v>
      </c>
      <c r="Z179" s="76">
        <f t="shared" si="136"/>
        <v>0.70855138001344864</v>
      </c>
      <c r="AA179" s="126">
        <f t="shared" si="132"/>
        <v>0</v>
      </c>
      <c r="AB179" s="126">
        <f t="shared" si="137"/>
        <v>0.70855138001344864</v>
      </c>
      <c r="AC179" s="126">
        <f t="shared" si="137"/>
        <v>-0.70855138001344864</v>
      </c>
      <c r="AG179" s="240"/>
      <c r="AH179" s="240"/>
      <c r="AI179" s="240"/>
      <c r="AJ179" s="240"/>
      <c r="AK179" s="240"/>
      <c r="AL179" s="240"/>
      <c r="AM179" s="240"/>
      <c r="AN179" s="240"/>
      <c r="AO179" s="240"/>
      <c r="AP179" s="240"/>
      <c r="AQ179" s="240"/>
      <c r="AR179" s="240"/>
      <c r="AS179" s="240"/>
      <c r="AT179" s="240"/>
      <c r="AU179" s="240"/>
      <c r="AV179" s="240"/>
      <c r="AW179" s="240"/>
      <c r="AX179" s="240"/>
      <c r="AY179" s="240"/>
      <c r="AZ179" s="240"/>
      <c r="BA179" s="240"/>
      <c r="BB179" s="240"/>
      <c r="BC179" s="240"/>
      <c r="BD179" s="240"/>
      <c r="BE179" s="240"/>
      <c r="BF179" s="240"/>
      <c r="BG179" s="240"/>
      <c r="BH179" s="240"/>
      <c r="BI179" s="240"/>
      <c r="BJ179" s="240"/>
      <c r="BK179" s="240"/>
      <c r="BL179" s="240"/>
      <c r="BM179" s="240"/>
      <c r="BN179" s="240"/>
      <c r="BO179" s="240"/>
      <c r="BP179" s="240"/>
      <c r="BQ179" s="240"/>
    </row>
    <row r="180" spans="2:69" x14ac:dyDescent="0.2">
      <c r="B180" s="69">
        <f t="shared" si="133"/>
        <v>1</v>
      </c>
      <c r="C180" s="69">
        <f t="shared" si="128"/>
        <v>13</v>
      </c>
      <c r="D180" s="69" t="str">
        <f t="shared" si="134"/>
        <v>SCE&amp;G</v>
      </c>
      <c r="F180" s="70">
        <v>2007</v>
      </c>
      <c r="G180" s="372">
        <v>750.5</v>
      </c>
      <c r="H180" s="372"/>
      <c r="I180" s="372"/>
      <c r="J180" s="76">
        <f t="shared" si="130"/>
        <v>0.15487954757710992</v>
      </c>
      <c r="K180" s="71"/>
      <c r="L180" s="71"/>
      <c r="M180" s="71"/>
      <c r="N180" s="71"/>
      <c r="O180" s="372">
        <v>6986.7702300000001</v>
      </c>
      <c r="P180" s="76">
        <f>O180/$O$219</f>
        <v>9.6867246741781775E-3</v>
      </c>
      <c r="Q180" s="76"/>
      <c r="R180" s="372">
        <v>1018237</v>
      </c>
      <c r="S180" s="372"/>
      <c r="T180" s="372">
        <v>1032985</v>
      </c>
      <c r="U180" s="427">
        <f t="shared" si="109"/>
        <v>-14748</v>
      </c>
      <c r="V180" s="112">
        <f t="shared" si="110"/>
        <v>-1.4483857883773621E-2</v>
      </c>
      <c r="W180" s="372">
        <v>11101.447910757601</v>
      </c>
      <c r="X180" s="71">
        <f t="shared" si="131"/>
        <v>4114.6776807576007</v>
      </c>
      <c r="Y180" s="76">
        <f t="shared" si="135"/>
        <v>0.37064333534100247</v>
      </c>
      <c r="Z180" s="76">
        <f t="shared" si="136"/>
        <v>0.62935666465899753</v>
      </c>
      <c r="AA180" s="126">
        <f t="shared" si="132"/>
        <v>0</v>
      </c>
      <c r="AB180" s="126">
        <f t="shared" si="137"/>
        <v>0.62935666465899753</v>
      </c>
      <c r="AC180" s="126">
        <f t="shared" si="137"/>
        <v>-0.62935666465899753</v>
      </c>
      <c r="AG180" s="240"/>
      <c r="AH180" s="240"/>
      <c r="AI180" s="240"/>
      <c r="AJ180" s="240"/>
      <c r="AK180" s="240"/>
      <c r="AL180" s="240"/>
      <c r="AM180" s="240"/>
      <c r="AN180" s="240"/>
      <c r="AO180" s="240"/>
      <c r="AP180" s="240"/>
      <c r="AQ180" s="240"/>
      <c r="AR180" s="240"/>
      <c r="AS180" s="240"/>
      <c r="AT180" s="240"/>
      <c r="AU180" s="240"/>
      <c r="AV180" s="240"/>
      <c r="AW180" s="240"/>
      <c r="AX180" s="240"/>
      <c r="AY180" s="240"/>
      <c r="AZ180" s="240"/>
      <c r="BA180" s="240"/>
      <c r="BB180" s="240"/>
      <c r="BC180" s="240"/>
      <c r="BD180" s="240"/>
      <c r="BE180" s="240"/>
      <c r="BF180" s="240"/>
      <c r="BG180" s="240"/>
      <c r="BH180" s="240"/>
      <c r="BI180" s="240"/>
      <c r="BJ180" s="240"/>
      <c r="BK180" s="240"/>
      <c r="BL180" s="240"/>
      <c r="BM180" s="240"/>
      <c r="BN180" s="240"/>
      <c r="BO180" s="240"/>
      <c r="BP180" s="240"/>
      <c r="BQ180" s="240"/>
    </row>
    <row r="181" spans="2:69" x14ac:dyDescent="0.2">
      <c r="B181" s="69">
        <f t="shared" si="133"/>
        <v>1</v>
      </c>
      <c r="C181" s="69">
        <f t="shared" si="128"/>
        <v>13</v>
      </c>
      <c r="D181" s="69" t="str">
        <f t="shared" si="134"/>
        <v>SCE&amp;G</v>
      </c>
      <c r="F181" s="70">
        <v>2008</v>
      </c>
      <c r="G181" s="372">
        <v>750.3</v>
      </c>
      <c r="H181" s="372"/>
      <c r="I181" s="372"/>
      <c r="J181" s="76">
        <f t="shared" si="130"/>
        <v>0.13963486142833581</v>
      </c>
      <c r="K181" s="71"/>
      <c r="L181" s="71"/>
      <c r="M181" s="71"/>
      <c r="N181" s="71"/>
      <c r="O181" s="372">
        <v>7493.8155900000002</v>
      </c>
      <c r="P181" s="76">
        <f>O181/$O$220</f>
        <v>9.5872007840300429E-3</v>
      </c>
      <c r="Q181" s="76"/>
      <c r="R181" s="372">
        <v>917768</v>
      </c>
      <c r="S181" s="372"/>
      <c r="T181" s="372">
        <v>927309</v>
      </c>
      <c r="U181" s="427">
        <f t="shared" si="109"/>
        <v>-9541</v>
      </c>
      <c r="V181" s="112">
        <f t="shared" si="110"/>
        <v>-1.039587346693282E-2</v>
      </c>
      <c r="W181" s="372">
        <v>7397.8510074288542</v>
      </c>
      <c r="X181" s="71">
        <f t="shared" si="131"/>
        <v>-95.964582571145911</v>
      </c>
      <c r="Y181" s="76">
        <f>AVERAGE($Y$176:$Y$180,$Y$182:$Y$183)</f>
        <v>0.44666486599078531</v>
      </c>
      <c r="Z181" s="76">
        <f t="shared" si="136"/>
        <v>0.55333513400921475</v>
      </c>
      <c r="AA181" s="126">
        <f t="shared" si="132"/>
        <v>0</v>
      </c>
      <c r="AB181" s="126">
        <f t="shared" si="137"/>
        <v>0.55333513400921475</v>
      </c>
      <c r="AC181" s="126">
        <f t="shared" si="137"/>
        <v>-0.55333513400921475</v>
      </c>
      <c r="AG181" s="240"/>
      <c r="AH181" s="240"/>
      <c r="AI181" s="240"/>
      <c r="AJ181" s="240"/>
      <c r="AK181" s="240"/>
      <c r="AL181" s="240"/>
      <c r="AM181" s="240"/>
      <c r="AN181" s="240"/>
      <c r="AO181" s="240"/>
      <c r="AP181" s="240"/>
      <c r="AQ181" s="240"/>
      <c r="AR181" s="240"/>
      <c r="AS181" s="240"/>
      <c r="AT181" s="240"/>
      <c r="AU181" s="240"/>
      <c r="AV181" s="240"/>
      <c r="AW181" s="240"/>
      <c r="AX181" s="240"/>
      <c r="AY181" s="240"/>
      <c r="AZ181" s="240"/>
      <c r="BA181" s="240"/>
      <c r="BB181" s="240"/>
      <c r="BC181" s="240"/>
      <c r="BD181" s="240"/>
      <c r="BE181" s="240"/>
      <c r="BF181" s="240"/>
      <c r="BG181" s="240"/>
      <c r="BH181" s="240"/>
      <c r="BI181" s="240"/>
      <c r="BJ181" s="240"/>
      <c r="BK181" s="240"/>
      <c r="BL181" s="240"/>
      <c r="BM181" s="240"/>
      <c r="BN181" s="240"/>
      <c r="BO181" s="240"/>
      <c r="BP181" s="240"/>
      <c r="BQ181" s="240"/>
    </row>
    <row r="182" spans="2:69" x14ac:dyDescent="0.2">
      <c r="B182" s="69">
        <f t="shared" si="133"/>
        <v>1</v>
      </c>
      <c r="C182" s="69">
        <f t="shared" si="128"/>
        <v>13</v>
      </c>
      <c r="D182" s="69" t="str">
        <f t="shared" si="134"/>
        <v>SCE&amp;G</v>
      </c>
      <c r="F182" s="70">
        <v>2009</v>
      </c>
      <c r="G182" s="372">
        <v>750.3</v>
      </c>
      <c r="H182" s="372"/>
      <c r="I182" s="372"/>
      <c r="J182" s="76">
        <f t="shared" si="130"/>
        <v>0.14609179159386473</v>
      </c>
      <c r="K182" s="71"/>
      <c r="L182" s="71"/>
      <c r="M182" s="71"/>
      <c r="N182" s="71"/>
      <c r="O182" s="372">
        <v>8426.2945799999979</v>
      </c>
      <c r="P182" s="76">
        <f>O182/$O$221</f>
        <v>1.0778436894149581E-2</v>
      </c>
      <c r="Q182" s="76"/>
      <c r="R182" s="372">
        <v>960207</v>
      </c>
      <c r="S182" s="372"/>
      <c r="T182" s="372">
        <v>974736</v>
      </c>
      <c r="U182" s="427">
        <f t="shared" si="109"/>
        <v>-14529</v>
      </c>
      <c r="V182" s="112">
        <f t="shared" si="110"/>
        <v>-1.513111235389869E-2</v>
      </c>
      <c r="W182" s="372">
        <v>12035.583572090065</v>
      </c>
      <c r="X182" s="71">
        <f t="shared" si="131"/>
        <v>3609.288992090067</v>
      </c>
      <c r="Y182" s="76">
        <f t="shared" si="135"/>
        <v>0.29988483487081036</v>
      </c>
      <c r="Z182" s="76">
        <f t="shared" si="136"/>
        <v>0.7001151651291897</v>
      </c>
      <c r="AA182" s="126">
        <f t="shared" si="132"/>
        <v>0</v>
      </c>
      <c r="AB182" s="126">
        <f t="shared" si="137"/>
        <v>0.7001151651291897</v>
      </c>
      <c r="AC182" s="126">
        <f t="shared" si="137"/>
        <v>-0.7001151651291897</v>
      </c>
      <c r="AG182" s="240"/>
      <c r="AH182" s="240"/>
      <c r="AI182" s="240"/>
      <c r="AJ182" s="240"/>
      <c r="AK182" s="240"/>
      <c r="AL182" s="240"/>
      <c r="AM182" s="240"/>
      <c r="AN182" s="240"/>
      <c r="AO182" s="240"/>
      <c r="AP182" s="240"/>
      <c r="AQ182" s="240"/>
      <c r="AR182" s="240"/>
      <c r="AS182" s="240"/>
      <c r="AT182" s="240"/>
      <c r="AU182" s="240"/>
      <c r="AV182" s="240"/>
      <c r="AW182" s="240"/>
      <c r="AX182" s="240"/>
      <c r="AY182" s="240"/>
      <c r="AZ182" s="240"/>
      <c r="BA182" s="240"/>
      <c r="BB182" s="240"/>
      <c r="BC182" s="240"/>
      <c r="BD182" s="240"/>
      <c r="BE182" s="240"/>
      <c r="BF182" s="240"/>
      <c r="BG182" s="240"/>
      <c r="BH182" s="240"/>
      <c r="BI182" s="240"/>
      <c r="BJ182" s="240"/>
      <c r="BK182" s="240"/>
      <c r="BL182" s="240"/>
      <c r="BM182" s="240"/>
      <c r="BN182" s="240"/>
      <c r="BO182" s="240"/>
      <c r="BP182" s="240"/>
      <c r="BQ182" s="240"/>
    </row>
    <row r="183" spans="2:69" x14ac:dyDescent="0.2">
      <c r="B183" s="69">
        <f t="shared" si="133"/>
        <v>1</v>
      </c>
      <c r="C183" s="69">
        <f t="shared" si="128"/>
        <v>13</v>
      </c>
      <c r="D183" s="69" t="str">
        <f t="shared" si="134"/>
        <v>SCE&amp;G</v>
      </c>
      <c r="F183" s="70">
        <v>2010</v>
      </c>
      <c r="G183" s="372">
        <v>750.3</v>
      </c>
      <c r="H183" s="372"/>
      <c r="I183" s="372"/>
      <c r="J183" s="76">
        <f t="shared" si="130"/>
        <v>0.13243332803864755</v>
      </c>
      <c r="K183" s="71"/>
      <c r="L183" s="71"/>
      <c r="M183" s="71"/>
      <c r="N183" s="71"/>
      <c r="O183" s="372">
        <v>7307.6624700000002</v>
      </c>
      <c r="P183" s="76">
        <f>O183/$O$222</f>
        <v>8.6959171635798398E-3</v>
      </c>
      <c r="Q183" s="76"/>
      <c r="R183" s="372">
        <v>870435</v>
      </c>
      <c r="S183" s="372"/>
      <c r="T183" s="372">
        <v>889511</v>
      </c>
      <c r="U183" s="427">
        <f t="shared" si="109"/>
        <v>-19076</v>
      </c>
      <c r="V183" s="112">
        <f t="shared" si="110"/>
        <v>-2.1915479042088151E-2</v>
      </c>
      <c r="W183" s="372">
        <v>12040.506547515704</v>
      </c>
      <c r="X183" s="71">
        <f t="shared" si="131"/>
        <v>4732.8440775157042</v>
      </c>
      <c r="Y183" s="76">
        <f t="shared" si="135"/>
        <v>0.39307682437099983</v>
      </c>
      <c r="Z183" s="76">
        <f t="shared" si="136"/>
        <v>0.60692317562900011</v>
      </c>
      <c r="AA183" s="126">
        <f t="shared" si="132"/>
        <v>0</v>
      </c>
      <c r="AB183" s="126">
        <f t="shared" si="137"/>
        <v>0.60692317562900011</v>
      </c>
      <c r="AC183" s="126">
        <f t="shared" si="137"/>
        <v>-0.60692317562900011</v>
      </c>
      <c r="AG183" s="240"/>
      <c r="AH183" s="240"/>
      <c r="AI183" s="240"/>
      <c r="AJ183" s="240"/>
      <c r="AK183" s="240"/>
      <c r="AL183" s="240"/>
      <c r="AM183" s="240"/>
      <c r="AN183" s="240"/>
      <c r="AO183" s="240"/>
      <c r="AP183" s="240"/>
      <c r="AQ183" s="240"/>
      <c r="AR183" s="240"/>
      <c r="AS183" s="240"/>
      <c r="AT183" s="240"/>
      <c r="AU183" s="240"/>
      <c r="AV183" s="240"/>
      <c r="AW183" s="240"/>
      <c r="AX183" s="240"/>
      <c r="AY183" s="240"/>
      <c r="AZ183" s="240"/>
      <c r="BA183" s="240"/>
      <c r="BB183" s="240"/>
      <c r="BC183" s="240"/>
      <c r="BD183" s="240"/>
      <c r="BE183" s="240"/>
      <c r="BF183" s="240"/>
      <c r="BG183" s="240"/>
      <c r="BH183" s="240"/>
      <c r="BI183" s="240"/>
      <c r="BJ183" s="240"/>
      <c r="BK183" s="240"/>
      <c r="BL183" s="240"/>
      <c r="BM183" s="240"/>
      <c r="BN183" s="240"/>
      <c r="BO183" s="240"/>
      <c r="BP183" s="240"/>
      <c r="BQ183" s="240"/>
    </row>
    <row r="184" spans="2:69" x14ac:dyDescent="0.2">
      <c r="B184" s="69">
        <f t="shared" si="133"/>
        <v>1</v>
      </c>
      <c r="C184" s="69">
        <f t="shared" si="128"/>
        <v>13</v>
      </c>
      <c r="D184" s="69" t="str">
        <f>D183</f>
        <v>SCE&amp;G</v>
      </c>
      <c r="F184" s="70">
        <v>2011</v>
      </c>
      <c r="G184" s="372">
        <v>750.3</v>
      </c>
      <c r="H184" s="372"/>
      <c r="I184" s="372"/>
      <c r="J184" s="76">
        <f t="shared" si="130"/>
        <v>0.11008960190657374</v>
      </c>
      <c r="K184" s="71"/>
      <c r="L184" s="71"/>
      <c r="M184" s="71"/>
      <c r="N184" s="71"/>
      <c r="O184" s="372">
        <v>7016.5682100000004</v>
      </c>
      <c r="P184" s="76">
        <f>O184/$O$223</f>
        <v>8.621824640802812E-3</v>
      </c>
      <c r="Q184" s="76"/>
      <c r="R184" s="372">
        <v>723578</v>
      </c>
      <c r="S184" s="372"/>
      <c r="T184" s="372">
        <v>734747</v>
      </c>
      <c r="U184" s="427">
        <f t="shared" si="109"/>
        <v>-11169</v>
      </c>
      <c r="V184" s="112">
        <f t="shared" si="110"/>
        <v>-1.5435792685791995E-2</v>
      </c>
      <c r="W184" s="372">
        <v>7326.3518371603623</v>
      </c>
      <c r="X184" s="71">
        <f t="shared" si="131"/>
        <v>309.7836271603619</v>
      </c>
      <c r="Y184" s="76">
        <f>AVERAGE($Y$176:$Y$180,$Y$182:$Y$183)</f>
        <v>0.44666486599078531</v>
      </c>
      <c r="Z184" s="76">
        <f t="shared" si="136"/>
        <v>0.55333513400921475</v>
      </c>
      <c r="AA184" s="126">
        <f t="shared" si="132"/>
        <v>0</v>
      </c>
      <c r="AB184" s="126">
        <f t="shared" si="137"/>
        <v>0.55333513400921475</v>
      </c>
      <c r="AC184" s="126">
        <f t="shared" si="137"/>
        <v>-0.55333513400921475</v>
      </c>
      <c r="AG184" s="240"/>
      <c r="AH184" s="240"/>
      <c r="AI184" s="240"/>
      <c r="AJ184" s="240"/>
      <c r="AK184" s="240"/>
      <c r="AL184" s="240"/>
      <c r="AM184" s="240"/>
      <c r="AN184" s="240"/>
      <c r="AO184" s="240"/>
      <c r="AP184" s="240"/>
      <c r="AQ184" s="240"/>
      <c r="AR184" s="240"/>
      <c r="AS184" s="240"/>
      <c r="AT184" s="240"/>
      <c r="AU184" s="240"/>
      <c r="AV184" s="240"/>
      <c r="AW184" s="240"/>
      <c r="AX184" s="240"/>
      <c r="AY184" s="240"/>
      <c r="AZ184" s="240"/>
      <c r="BA184" s="240"/>
      <c r="BB184" s="240"/>
      <c r="BC184" s="240"/>
      <c r="BD184" s="240"/>
      <c r="BE184" s="240"/>
      <c r="BF184" s="240"/>
      <c r="BG184" s="240"/>
      <c r="BH184" s="240"/>
      <c r="BI184" s="240"/>
      <c r="BJ184" s="240"/>
      <c r="BK184" s="240"/>
      <c r="BL184" s="240"/>
      <c r="BM184" s="240"/>
      <c r="BN184" s="240"/>
      <c r="BO184" s="240"/>
      <c r="BP184" s="240"/>
      <c r="BQ184" s="240"/>
    </row>
    <row r="185" spans="2:69" x14ac:dyDescent="0.2">
      <c r="B185" s="69">
        <f t="shared" si="133"/>
        <v>1</v>
      </c>
      <c r="C185" s="69">
        <f t="shared" si="128"/>
        <v>13</v>
      </c>
      <c r="D185" s="69" t="str">
        <f>D184</f>
        <v>SCE&amp;G</v>
      </c>
      <c r="F185" s="70">
        <v>2012</v>
      </c>
      <c r="G185" s="372">
        <v>750.3</v>
      </c>
      <c r="H185" s="372"/>
      <c r="I185" s="372"/>
      <c r="J185" s="76">
        <f t="shared" si="130"/>
        <v>0.11450442653988632</v>
      </c>
      <c r="K185" s="71"/>
      <c r="L185" s="71"/>
      <c r="M185" s="71"/>
      <c r="N185" s="71"/>
      <c r="O185" s="372">
        <v>7009.2767700000004</v>
      </c>
      <c r="P185" s="76">
        <f>O185/$O$224</f>
        <v>8.4950988223876107E-3</v>
      </c>
      <c r="Q185" s="76"/>
      <c r="R185" s="372">
        <v>752595</v>
      </c>
      <c r="S185" s="372"/>
      <c r="T185" s="372">
        <v>766266</v>
      </c>
      <c r="U185" s="427">
        <f t="shared" si="109"/>
        <v>-13671</v>
      </c>
      <c r="V185" s="112">
        <f t="shared" si="110"/>
        <v>-1.8165148585892812E-2</v>
      </c>
      <c r="W185" s="372">
        <v>4825.4885870306171</v>
      </c>
      <c r="X185" s="71">
        <f t="shared" si="131"/>
        <v>-2183.7881829693833</v>
      </c>
      <c r="Y185" s="76">
        <f>AVERAGE($Y$176:$Y$180,$Y$182:$Y$183)</f>
        <v>0.44666486599078531</v>
      </c>
      <c r="Z185" s="76">
        <f t="shared" si="136"/>
        <v>0.55333513400921475</v>
      </c>
      <c r="AA185" s="126">
        <f t="shared" si="132"/>
        <v>0</v>
      </c>
      <c r="AB185" s="126">
        <f t="shared" si="137"/>
        <v>0.55333513400921475</v>
      </c>
      <c r="AC185" s="126">
        <f t="shared" si="137"/>
        <v>-0.55333513400921475</v>
      </c>
      <c r="AG185" s="240"/>
      <c r="AH185" s="240"/>
      <c r="AI185" s="240"/>
      <c r="AJ185" s="240"/>
      <c r="AK185" s="240"/>
      <c r="AL185" s="240"/>
      <c r="AM185" s="240"/>
      <c r="AN185" s="240"/>
      <c r="AO185" s="240"/>
      <c r="AP185" s="240"/>
      <c r="AQ185" s="240"/>
      <c r="AR185" s="240"/>
      <c r="AS185" s="240"/>
      <c r="AT185" s="240"/>
      <c r="AU185" s="240"/>
      <c r="AV185" s="240"/>
      <c r="AW185" s="240"/>
      <c r="AX185" s="240"/>
      <c r="AY185" s="240"/>
      <c r="AZ185" s="240"/>
      <c r="BA185" s="240"/>
      <c r="BB185" s="240"/>
      <c r="BC185" s="240"/>
      <c r="BD185" s="240"/>
      <c r="BE185" s="240"/>
      <c r="BF185" s="240"/>
      <c r="BG185" s="240"/>
      <c r="BH185" s="240"/>
      <c r="BI185" s="240"/>
      <c r="BJ185" s="240"/>
      <c r="BK185" s="240"/>
      <c r="BL185" s="240"/>
      <c r="BM185" s="240"/>
      <c r="BN185" s="240"/>
      <c r="BO185" s="240"/>
      <c r="BP185" s="240"/>
      <c r="BQ185" s="240"/>
    </row>
    <row r="186" spans="2:69" x14ac:dyDescent="0.2">
      <c r="B186" s="69">
        <f t="shared" si="133"/>
        <v>1</v>
      </c>
      <c r="C186" s="69">
        <f t="shared" si="128"/>
        <v>13</v>
      </c>
      <c r="D186" s="69" t="str">
        <f>D185</f>
        <v>SCE&amp;G</v>
      </c>
      <c r="F186" s="70">
        <v>2013</v>
      </c>
      <c r="G186" s="372">
        <v>750.3</v>
      </c>
      <c r="H186" s="372"/>
      <c r="I186" s="372"/>
      <c r="J186" s="76">
        <f t="shared" si="130"/>
        <v>0.12312015832936232</v>
      </c>
      <c r="K186" s="69"/>
      <c r="L186" s="69"/>
      <c r="M186" s="69"/>
      <c r="N186" s="69"/>
      <c r="O186" s="372">
        <v>7537.7782499999994</v>
      </c>
      <c r="P186" s="76">
        <f>O186/$O$225</f>
        <v>8.9528452683507193E-3</v>
      </c>
      <c r="Q186" s="69"/>
      <c r="R186" s="372">
        <v>809223</v>
      </c>
      <c r="S186" s="372"/>
      <c r="T186" s="372">
        <v>832363</v>
      </c>
      <c r="U186" s="427">
        <f t="shared" si="109"/>
        <v>-23140</v>
      </c>
      <c r="V186" s="112">
        <f t="shared" si="110"/>
        <v>-2.8595331571149116E-2</v>
      </c>
      <c r="W186" s="372">
        <v>15565.697534817702</v>
      </c>
      <c r="X186" s="71">
        <f>W186-O186</f>
        <v>8027.9192848177026</v>
      </c>
      <c r="Y186" s="76">
        <f>X186/W186</f>
        <v>0.51574426824500941</v>
      </c>
      <c r="Z186" s="76">
        <f>1-Y186</f>
        <v>0.48425573175499059</v>
      </c>
      <c r="AA186" s="126">
        <f>Z186*Q186</f>
        <v>0</v>
      </c>
      <c r="AB186" s="126">
        <f t="shared" ref="AB186:AC188" si="138">Z186-AA186</f>
        <v>0.48425573175499059</v>
      </c>
      <c r="AC186" s="126">
        <f t="shared" si="138"/>
        <v>-0.48425573175499059</v>
      </c>
      <c r="AG186" s="240"/>
      <c r="AH186" s="240"/>
      <c r="AI186" s="240"/>
      <c r="AJ186" s="240"/>
      <c r="AK186" s="240"/>
      <c r="AL186" s="240"/>
      <c r="AM186" s="240"/>
      <c r="AN186" s="240"/>
      <c r="AO186" s="240"/>
      <c r="AP186" s="240"/>
      <c r="AQ186" s="240"/>
      <c r="AR186" s="240"/>
      <c r="AS186" s="240"/>
      <c r="AT186" s="240"/>
      <c r="AU186" s="240"/>
      <c r="AV186" s="240"/>
      <c r="AW186" s="240"/>
      <c r="AX186" s="240"/>
      <c r="AY186" s="240"/>
      <c r="AZ186" s="240"/>
      <c r="BA186" s="240"/>
      <c r="BB186" s="240"/>
      <c r="BC186" s="240"/>
      <c r="BD186" s="240"/>
      <c r="BE186" s="240"/>
      <c r="BF186" s="240"/>
      <c r="BG186" s="240"/>
      <c r="BH186" s="240"/>
      <c r="BI186" s="240"/>
      <c r="BJ186" s="240"/>
      <c r="BK186" s="240"/>
      <c r="BL186" s="240"/>
      <c r="BM186" s="240"/>
      <c r="BN186" s="240"/>
      <c r="BO186" s="240"/>
      <c r="BP186" s="240"/>
      <c r="BQ186" s="240"/>
    </row>
    <row r="187" spans="2:69" x14ac:dyDescent="0.2">
      <c r="B187" s="69">
        <f t="shared" si="133"/>
        <v>1</v>
      </c>
      <c r="C187" s="69">
        <f t="shared" si="128"/>
        <v>13</v>
      </c>
      <c r="D187" s="69" t="str">
        <f>D186</f>
        <v>SCE&amp;G</v>
      </c>
      <c r="F187" s="70">
        <v>2014</v>
      </c>
      <c r="G187" s="372">
        <v>750.66</v>
      </c>
      <c r="H187" s="372"/>
      <c r="I187" s="372"/>
      <c r="J187" s="76">
        <f t="shared" si="130"/>
        <v>9.3299935630465597E-2</v>
      </c>
      <c r="K187" s="69"/>
      <c r="L187" s="69"/>
      <c r="M187" s="69"/>
      <c r="N187" s="69"/>
      <c r="O187" s="372">
        <v>7830.4518299999991</v>
      </c>
      <c r="P187" s="76">
        <f>O187/$O$226</f>
        <v>9.0490230485918248E-3</v>
      </c>
      <c r="Q187" s="69"/>
      <c r="R187" s="372">
        <v>613520</v>
      </c>
      <c r="S187" s="372"/>
      <c r="T187" s="372">
        <v>633826</v>
      </c>
      <c r="U187" s="427">
        <f t="shared" si="109"/>
        <v>-20306</v>
      </c>
      <c r="V187" s="112">
        <f t="shared" si="110"/>
        <v>-3.3097535532663973E-2</v>
      </c>
      <c r="W187" s="372">
        <v>14944.725632175001</v>
      </c>
      <c r="X187" s="71">
        <f>W187-O187</f>
        <v>7114.2738021750019</v>
      </c>
      <c r="Y187" s="76">
        <f>X187/W187</f>
        <v>0.4760391041812399</v>
      </c>
      <c r="Z187" s="76">
        <f>1-Y187</f>
        <v>0.52396089581876004</v>
      </c>
      <c r="AA187" s="126">
        <f>Z187*Q187</f>
        <v>0</v>
      </c>
      <c r="AB187" s="126">
        <f t="shared" si="138"/>
        <v>0.52396089581876004</v>
      </c>
      <c r="AC187" s="126">
        <f t="shared" si="138"/>
        <v>-0.52396089581876004</v>
      </c>
      <c r="AG187" s="240"/>
      <c r="AH187" s="240"/>
      <c r="AI187" s="240"/>
      <c r="AJ187" s="240"/>
      <c r="AK187" s="240"/>
      <c r="AL187" s="240"/>
      <c r="AM187" s="240"/>
      <c r="AN187" s="240"/>
      <c r="AO187" s="240"/>
      <c r="AP187" s="240"/>
      <c r="AQ187" s="240"/>
      <c r="AR187" s="240"/>
      <c r="AS187" s="240"/>
      <c r="AT187" s="240"/>
      <c r="AU187" s="240"/>
      <c r="AV187" s="240"/>
      <c r="AW187" s="240"/>
      <c r="AX187" s="240"/>
      <c r="AY187" s="240"/>
      <c r="AZ187" s="240"/>
      <c r="BA187" s="240"/>
      <c r="BB187" s="240"/>
      <c r="BC187" s="240"/>
      <c r="BD187" s="240"/>
      <c r="BE187" s="240"/>
      <c r="BF187" s="240"/>
      <c r="BG187" s="240"/>
      <c r="BH187" s="240"/>
      <c r="BI187" s="240"/>
      <c r="BJ187" s="240"/>
      <c r="BK187" s="240"/>
      <c r="BL187" s="240"/>
      <c r="BM187" s="240"/>
      <c r="BN187" s="240"/>
      <c r="BO187" s="240"/>
      <c r="BP187" s="240"/>
      <c r="BQ187" s="240"/>
    </row>
    <row r="188" spans="2:69" x14ac:dyDescent="0.2">
      <c r="B188" s="72">
        <f>'OPG hydro peers'!B19</f>
        <v>1</v>
      </c>
      <c r="C188" s="72">
        <f t="shared" si="128"/>
        <v>14</v>
      </c>
      <c r="D188" s="72" t="str">
        <f>'OPG hydro peers'!D19</f>
        <v>SEPA</v>
      </c>
      <c r="F188" s="73">
        <v>2002</v>
      </c>
      <c r="G188" s="374">
        <v>3412</v>
      </c>
      <c r="H188" s="374"/>
      <c r="I188" s="374"/>
      <c r="J188" s="75">
        <f>R188/(G188*8760)</f>
        <v>0.17938771700203954</v>
      </c>
      <c r="K188" s="127"/>
      <c r="L188" s="127"/>
      <c r="M188" s="127"/>
      <c r="N188" s="127"/>
      <c r="O188" s="373">
        <v>71519.58</v>
      </c>
      <c r="P188" s="75">
        <f>O188/$O$214</f>
        <v>0.13823000662654905</v>
      </c>
      <c r="Q188" s="75"/>
      <c r="R188" s="374">
        <v>5361741</v>
      </c>
      <c r="S188" s="374"/>
      <c r="T188" s="374"/>
      <c r="U188" s="374"/>
      <c r="V188" s="374"/>
      <c r="W188" s="373">
        <v>165323.07</v>
      </c>
      <c r="X188" s="127">
        <f t="shared" ref="X188:X198" si="139">W188-O188</f>
        <v>93803.49</v>
      </c>
      <c r="Y188" s="75">
        <f>X188/W188</f>
        <v>0.56739504051068013</v>
      </c>
      <c r="Z188" s="75">
        <f>1-Y188</f>
        <v>0.43260495948931987</v>
      </c>
      <c r="AA188" s="125">
        <f t="shared" ref="AA188:AA198" si="140">Z188*Q188</f>
        <v>0</v>
      </c>
      <c r="AB188" s="125">
        <f t="shared" si="138"/>
        <v>0.43260495948931987</v>
      </c>
      <c r="AC188" s="125">
        <f t="shared" si="138"/>
        <v>-0.43260495948931987</v>
      </c>
      <c r="AG188" s="240"/>
      <c r="AH188" s="240"/>
      <c r="AI188" s="240"/>
      <c r="AJ188" s="240"/>
      <c r="AK188" s="240"/>
      <c r="AL188" s="240"/>
      <c r="AM188" s="240"/>
      <c r="AN188" s="240"/>
      <c r="AO188" s="240"/>
      <c r="AP188" s="240"/>
      <c r="AQ188" s="240"/>
      <c r="AR188" s="240"/>
      <c r="AS188" s="240"/>
      <c r="AT188" s="240"/>
      <c r="AU188" s="240"/>
      <c r="AV188" s="240"/>
      <c r="AW188" s="240"/>
      <c r="AX188" s="240"/>
      <c r="AY188" s="240"/>
      <c r="AZ188" s="240"/>
      <c r="BA188" s="240"/>
      <c r="BB188" s="240"/>
      <c r="BC188" s="240"/>
      <c r="BD188" s="240"/>
      <c r="BE188" s="240"/>
      <c r="BF188" s="240"/>
      <c r="BG188" s="240"/>
      <c r="BH188" s="240"/>
      <c r="BI188" s="240"/>
      <c r="BJ188" s="240"/>
      <c r="BK188" s="240"/>
      <c r="BL188" s="240"/>
      <c r="BM188" s="240"/>
      <c r="BN188" s="240"/>
      <c r="BO188" s="240"/>
      <c r="BP188" s="240"/>
      <c r="BQ188" s="240"/>
    </row>
    <row r="189" spans="2:69" x14ac:dyDescent="0.2">
      <c r="B189" s="72">
        <f t="shared" ref="B189:D196" si="141">B188</f>
        <v>1</v>
      </c>
      <c r="C189" s="72">
        <f t="shared" si="128"/>
        <v>14</v>
      </c>
      <c r="D189" s="72" t="str">
        <f t="shared" si="141"/>
        <v>SEPA</v>
      </c>
      <c r="F189" s="73">
        <v>2003</v>
      </c>
      <c r="G189" s="374">
        <v>3412</v>
      </c>
      <c r="H189" s="374"/>
      <c r="I189" s="374"/>
      <c r="J189" s="75">
        <f t="shared" ref="J189:J200" si="142">R189/(G189*8760)</f>
        <v>0.31167187257436818</v>
      </c>
      <c r="K189" s="127"/>
      <c r="L189" s="127"/>
      <c r="M189" s="127"/>
      <c r="N189" s="127"/>
      <c r="O189" s="373">
        <v>82754.399999999994</v>
      </c>
      <c r="P189" s="75">
        <f>O189/$O$215</f>
        <v>0.14755369850911423</v>
      </c>
      <c r="Q189" s="75"/>
      <c r="R189" s="374">
        <v>9315598</v>
      </c>
      <c r="S189" s="374"/>
      <c r="T189" s="374"/>
      <c r="U189" s="374"/>
      <c r="V189" s="374"/>
      <c r="W189" s="373">
        <v>211791.24</v>
      </c>
      <c r="X189" s="127">
        <f t="shared" si="139"/>
        <v>129036.84</v>
      </c>
      <c r="Y189" s="75">
        <f t="shared" ref="Y189:Y198" si="143">X189/W189</f>
        <v>0.60926429251748093</v>
      </c>
      <c r="Z189" s="75">
        <f t="shared" ref="Z189:Z198" si="144">1-Y189</f>
        <v>0.39073570748251907</v>
      </c>
      <c r="AA189" s="125">
        <f t="shared" si="140"/>
        <v>0</v>
      </c>
      <c r="AB189" s="125">
        <f t="shared" ref="AB189:AB198" si="145">Z189-AA189</f>
        <v>0.39073570748251907</v>
      </c>
      <c r="AC189" s="125">
        <f t="shared" ref="AC189:AC198" si="146">AA189-AB189</f>
        <v>-0.39073570748251907</v>
      </c>
      <c r="AG189" s="240"/>
      <c r="AH189" s="240"/>
      <c r="AI189" s="240"/>
      <c r="AJ189" s="240"/>
      <c r="AK189" s="240"/>
      <c r="AL189" s="240"/>
      <c r="AM189" s="240"/>
      <c r="AN189" s="240"/>
      <c r="AO189" s="240"/>
      <c r="AP189" s="240"/>
      <c r="AQ189" s="240"/>
      <c r="AR189" s="240"/>
      <c r="AS189" s="240"/>
      <c r="AT189" s="240"/>
      <c r="AU189" s="240"/>
      <c r="AV189" s="240"/>
      <c r="AW189" s="240"/>
      <c r="AX189" s="240"/>
      <c r="AY189" s="240"/>
      <c r="AZ189" s="240"/>
      <c r="BA189" s="240"/>
      <c r="BB189" s="240"/>
      <c r="BC189" s="240"/>
      <c r="BD189" s="240"/>
      <c r="BE189" s="240"/>
      <c r="BF189" s="240"/>
      <c r="BG189" s="240"/>
      <c r="BH189" s="240"/>
      <c r="BI189" s="240"/>
      <c r="BJ189" s="240"/>
      <c r="BK189" s="240"/>
      <c r="BL189" s="240"/>
      <c r="BM189" s="240"/>
      <c r="BN189" s="240"/>
      <c r="BO189" s="240"/>
      <c r="BP189" s="240"/>
      <c r="BQ189" s="240"/>
    </row>
    <row r="190" spans="2:69" x14ac:dyDescent="0.2">
      <c r="B190" s="72">
        <f t="shared" si="141"/>
        <v>1</v>
      </c>
      <c r="C190" s="72">
        <f t="shared" si="128"/>
        <v>14</v>
      </c>
      <c r="D190" s="72" t="str">
        <f t="shared" si="141"/>
        <v>SEPA</v>
      </c>
      <c r="F190" s="73">
        <v>2004</v>
      </c>
      <c r="G190" s="374">
        <v>3412</v>
      </c>
      <c r="H190" s="374"/>
      <c r="I190" s="374"/>
      <c r="J190" s="75">
        <f t="shared" si="142"/>
        <v>0.27881433110108295</v>
      </c>
      <c r="K190" s="127"/>
      <c r="L190" s="127"/>
      <c r="M190" s="127"/>
      <c r="N190" s="127"/>
      <c r="O190" s="373">
        <v>84330.03</v>
      </c>
      <c r="P190" s="75">
        <f>O190/$O$216</f>
        <v>0.14039035298083</v>
      </c>
      <c r="Q190" s="75"/>
      <c r="R190" s="374">
        <v>8333515</v>
      </c>
      <c r="S190" s="374"/>
      <c r="T190" s="374"/>
      <c r="U190" s="374"/>
      <c r="V190" s="374"/>
      <c r="W190" s="373">
        <v>239578.16999999998</v>
      </c>
      <c r="X190" s="127">
        <f t="shared" si="139"/>
        <v>155248.13999999998</v>
      </c>
      <c r="Y190" s="75">
        <f t="shared" si="143"/>
        <v>0.64800620190061553</v>
      </c>
      <c r="Z190" s="75">
        <f t="shared" si="144"/>
        <v>0.35199379809938447</v>
      </c>
      <c r="AA190" s="125">
        <f t="shared" si="140"/>
        <v>0</v>
      </c>
      <c r="AB190" s="125">
        <f t="shared" si="145"/>
        <v>0.35199379809938447</v>
      </c>
      <c r="AC190" s="125">
        <f t="shared" si="146"/>
        <v>-0.35199379809938447</v>
      </c>
      <c r="AG190" s="240"/>
      <c r="AH190" s="240"/>
      <c r="AI190" s="240"/>
      <c r="AJ190" s="240"/>
      <c r="AK190" s="240"/>
      <c r="AL190" s="240"/>
      <c r="AM190" s="240"/>
      <c r="AN190" s="240"/>
      <c r="AO190" s="240"/>
      <c r="AP190" s="240"/>
      <c r="AQ190" s="240"/>
      <c r="AR190" s="240"/>
      <c r="AS190" s="240"/>
      <c r="AT190" s="240"/>
      <c r="AU190" s="240"/>
      <c r="AV190" s="240"/>
      <c r="AW190" s="240"/>
      <c r="AX190" s="240"/>
      <c r="AY190" s="240"/>
      <c r="AZ190" s="240"/>
      <c r="BA190" s="240"/>
      <c r="BB190" s="240"/>
      <c r="BC190" s="240"/>
      <c r="BD190" s="240"/>
      <c r="BE190" s="240"/>
      <c r="BF190" s="240"/>
      <c r="BG190" s="240"/>
      <c r="BH190" s="240"/>
      <c r="BI190" s="240"/>
      <c r="BJ190" s="240"/>
      <c r="BK190" s="240"/>
      <c r="BL190" s="240"/>
      <c r="BM190" s="240"/>
      <c r="BN190" s="240"/>
      <c r="BO190" s="240"/>
      <c r="BP190" s="240"/>
      <c r="BQ190" s="240"/>
    </row>
    <row r="191" spans="2:69" x14ac:dyDescent="0.2">
      <c r="B191" s="72">
        <f t="shared" si="141"/>
        <v>1</v>
      </c>
      <c r="C191" s="72">
        <f t="shared" si="128"/>
        <v>14</v>
      </c>
      <c r="D191" s="72" t="str">
        <f t="shared" si="141"/>
        <v>SEPA</v>
      </c>
      <c r="F191" s="73">
        <v>2005</v>
      </c>
      <c r="G191" s="374">
        <v>3392</v>
      </c>
      <c r="H191" s="374"/>
      <c r="I191" s="374"/>
      <c r="J191" s="75">
        <f t="shared" si="142"/>
        <v>0.3117265241341432</v>
      </c>
      <c r="K191" s="127"/>
      <c r="L191" s="127"/>
      <c r="M191" s="127"/>
      <c r="N191" s="127"/>
      <c r="O191" s="373">
        <v>83637.539999999994</v>
      </c>
      <c r="P191" s="75">
        <f>O191/$O$217</f>
        <v>0.13388800281926147</v>
      </c>
      <c r="Q191" s="75"/>
      <c r="R191" s="374">
        <v>9262617</v>
      </c>
      <c r="S191" s="374"/>
      <c r="T191" s="374"/>
      <c r="U191" s="374"/>
      <c r="V191" s="374"/>
      <c r="W191" s="373">
        <v>246161.13</v>
      </c>
      <c r="X191" s="127">
        <f t="shared" si="139"/>
        <v>162523.59000000003</v>
      </c>
      <c r="Y191" s="75">
        <f t="shared" si="143"/>
        <v>0.66023254768126882</v>
      </c>
      <c r="Z191" s="75">
        <f t="shared" si="144"/>
        <v>0.33976745231873118</v>
      </c>
      <c r="AA191" s="125">
        <f t="shared" si="140"/>
        <v>0</v>
      </c>
      <c r="AB191" s="125">
        <f t="shared" si="145"/>
        <v>0.33976745231873118</v>
      </c>
      <c r="AC191" s="125">
        <f t="shared" si="146"/>
        <v>-0.33976745231873118</v>
      </c>
      <c r="AG191" s="240"/>
      <c r="AH191" s="240"/>
      <c r="AI191" s="240"/>
      <c r="AJ191" s="240"/>
      <c r="AK191" s="240"/>
      <c r="AL191" s="240"/>
      <c r="AM191" s="240"/>
      <c r="AN191" s="240"/>
      <c r="AO191" s="240"/>
      <c r="AP191" s="240"/>
      <c r="AQ191" s="240"/>
      <c r="AR191" s="240"/>
      <c r="AS191" s="240"/>
      <c r="AT191" s="240"/>
      <c r="AU191" s="240"/>
      <c r="AV191" s="240"/>
      <c r="AW191" s="240"/>
      <c r="AX191" s="240"/>
      <c r="AY191" s="240"/>
      <c r="AZ191" s="240"/>
      <c r="BA191" s="240"/>
      <c r="BB191" s="240"/>
      <c r="BC191" s="240"/>
      <c r="BD191" s="240"/>
      <c r="BE191" s="240"/>
      <c r="BF191" s="240"/>
      <c r="BG191" s="240"/>
      <c r="BH191" s="240"/>
      <c r="BI191" s="240"/>
      <c r="BJ191" s="240"/>
      <c r="BK191" s="240"/>
      <c r="BL191" s="240"/>
      <c r="BM191" s="240"/>
      <c r="BN191" s="240"/>
      <c r="BO191" s="240"/>
      <c r="BP191" s="240"/>
      <c r="BQ191" s="240"/>
    </row>
    <row r="192" spans="2:69" x14ac:dyDescent="0.2">
      <c r="B192" s="72">
        <f t="shared" si="141"/>
        <v>1</v>
      </c>
      <c r="C192" s="72">
        <f t="shared" si="128"/>
        <v>14</v>
      </c>
      <c r="D192" s="72" t="str">
        <f t="shared" si="141"/>
        <v>SEPA</v>
      </c>
      <c r="F192" s="73">
        <v>2006</v>
      </c>
      <c r="G192" s="374">
        <v>3392</v>
      </c>
      <c r="H192" s="374"/>
      <c r="I192" s="374"/>
      <c r="J192" s="75">
        <f t="shared" si="142"/>
        <v>0.190244841474972</v>
      </c>
      <c r="K192" s="127"/>
      <c r="L192" s="127"/>
      <c r="M192" s="127"/>
      <c r="N192" s="127"/>
      <c r="O192" s="373">
        <v>108053.04</v>
      </c>
      <c r="P192" s="75">
        <f>O192/$O$218</f>
        <v>0.16262451537958073</v>
      </c>
      <c r="Q192" s="75"/>
      <c r="R192" s="374">
        <v>5652920</v>
      </c>
      <c r="S192" s="374"/>
      <c r="T192" s="374"/>
      <c r="U192" s="374"/>
      <c r="V192" s="374"/>
      <c r="W192" s="373">
        <v>219526.71</v>
      </c>
      <c r="X192" s="127">
        <f t="shared" si="139"/>
        <v>111473.67</v>
      </c>
      <c r="Y192" s="75">
        <f t="shared" si="143"/>
        <v>0.50779091983841051</v>
      </c>
      <c r="Z192" s="75">
        <f t="shared" si="144"/>
        <v>0.49220908016158949</v>
      </c>
      <c r="AA192" s="125">
        <f t="shared" si="140"/>
        <v>0</v>
      </c>
      <c r="AB192" s="125">
        <f t="shared" si="145"/>
        <v>0.49220908016158949</v>
      </c>
      <c r="AC192" s="125">
        <f t="shared" si="146"/>
        <v>-0.49220908016158949</v>
      </c>
      <c r="AG192" s="240"/>
      <c r="AH192" s="240"/>
      <c r="AI192" s="240"/>
      <c r="AJ192" s="240"/>
      <c r="AK192" s="240"/>
      <c r="AL192" s="240"/>
      <c r="AM192" s="240"/>
      <c r="AN192" s="240"/>
      <c r="AO192" s="240"/>
      <c r="AP192" s="240"/>
      <c r="AQ192" s="240"/>
      <c r="AR192" s="240"/>
      <c r="AS192" s="240"/>
      <c r="AT192" s="240"/>
      <c r="AU192" s="240"/>
      <c r="AV192" s="240"/>
      <c r="AW192" s="240"/>
      <c r="AX192" s="240"/>
      <c r="AY192" s="240"/>
      <c r="AZ192" s="240"/>
      <c r="BA192" s="240"/>
      <c r="BB192" s="240"/>
      <c r="BC192" s="240"/>
      <c r="BD192" s="240"/>
      <c r="BE192" s="240"/>
      <c r="BF192" s="240"/>
      <c r="BG192" s="240"/>
      <c r="BH192" s="240"/>
      <c r="BI192" s="240"/>
      <c r="BJ192" s="240"/>
      <c r="BK192" s="240"/>
      <c r="BL192" s="240"/>
      <c r="BM192" s="240"/>
      <c r="BN192" s="240"/>
      <c r="BO192" s="240"/>
      <c r="BP192" s="240"/>
      <c r="BQ192" s="240"/>
    </row>
    <row r="193" spans="2:69" x14ac:dyDescent="0.2">
      <c r="B193" s="72">
        <f t="shared" si="141"/>
        <v>1</v>
      </c>
      <c r="C193" s="72">
        <f t="shared" si="128"/>
        <v>14</v>
      </c>
      <c r="D193" s="72" t="str">
        <f t="shared" si="141"/>
        <v>SEPA</v>
      </c>
      <c r="F193" s="73">
        <v>2007</v>
      </c>
      <c r="G193" s="374">
        <v>3392</v>
      </c>
      <c r="H193" s="374"/>
      <c r="I193" s="374"/>
      <c r="J193" s="75">
        <f t="shared" si="142"/>
        <v>0.17611237426768331</v>
      </c>
      <c r="K193" s="127"/>
      <c r="L193" s="127"/>
      <c r="M193" s="127"/>
      <c r="N193" s="127"/>
      <c r="O193" s="373">
        <v>96188.459999999992</v>
      </c>
      <c r="P193" s="75">
        <f>O193/$O$219</f>
        <v>0.13335934890951762</v>
      </c>
      <c r="Q193" s="75"/>
      <c r="R193" s="374">
        <v>5232989</v>
      </c>
      <c r="S193" s="374"/>
      <c r="T193" s="374"/>
      <c r="U193" s="374"/>
      <c r="V193" s="374"/>
      <c r="W193" s="373">
        <v>216467.69999999998</v>
      </c>
      <c r="X193" s="127">
        <f t="shared" si="139"/>
        <v>120279.23999999999</v>
      </c>
      <c r="Y193" s="75">
        <f t="shared" si="143"/>
        <v>0.55564520711404053</v>
      </c>
      <c r="Z193" s="75">
        <f t="shared" si="144"/>
        <v>0.44435479288595947</v>
      </c>
      <c r="AA193" s="125">
        <f t="shared" si="140"/>
        <v>0</v>
      </c>
      <c r="AB193" s="125">
        <f t="shared" si="145"/>
        <v>0.44435479288595947</v>
      </c>
      <c r="AC193" s="125">
        <f t="shared" si="146"/>
        <v>-0.44435479288595947</v>
      </c>
      <c r="AG193" s="240"/>
      <c r="AH193" s="240"/>
      <c r="AI193" s="240"/>
      <c r="AJ193" s="240"/>
      <c r="AK193" s="240"/>
      <c r="AL193" s="240"/>
      <c r="AM193" s="240"/>
      <c r="AN193" s="240"/>
      <c r="AO193" s="240"/>
      <c r="AP193" s="240"/>
      <c r="AQ193" s="240"/>
      <c r="AR193" s="240"/>
      <c r="AS193" s="240"/>
      <c r="AT193" s="240"/>
      <c r="AU193" s="240"/>
      <c r="AV193" s="240"/>
      <c r="AW193" s="240"/>
      <c r="AX193" s="240"/>
      <c r="AY193" s="240"/>
      <c r="AZ193" s="240"/>
      <c r="BA193" s="240"/>
      <c r="BB193" s="240"/>
      <c r="BC193" s="240"/>
      <c r="BD193" s="240"/>
      <c r="BE193" s="240"/>
      <c r="BF193" s="240"/>
      <c r="BG193" s="240"/>
      <c r="BH193" s="240"/>
      <c r="BI193" s="240"/>
      <c r="BJ193" s="240"/>
      <c r="BK193" s="240"/>
      <c r="BL193" s="240"/>
      <c r="BM193" s="240"/>
      <c r="BN193" s="240"/>
      <c r="BO193" s="240"/>
      <c r="BP193" s="240"/>
      <c r="BQ193" s="240"/>
    </row>
    <row r="194" spans="2:69" x14ac:dyDescent="0.2">
      <c r="B194" s="72">
        <f t="shared" si="141"/>
        <v>1</v>
      </c>
      <c r="C194" s="72">
        <f t="shared" si="128"/>
        <v>14</v>
      </c>
      <c r="D194" s="72" t="str">
        <f t="shared" si="141"/>
        <v>SEPA</v>
      </c>
      <c r="F194" s="73">
        <v>2008</v>
      </c>
      <c r="G194" s="374">
        <v>3392</v>
      </c>
      <c r="H194" s="374"/>
      <c r="I194" s="374"/>
      <c r="J194" s="75">
        <f t="shared" si="142"/>
        <v>0.14885000026923409</v>
      </c>
      <c r="K194" s="127"/>
      <c r="L194" s="127"/>
      <c r="M194" s="127"/>
      <c r="N194" s="127"/>
      <c r="O194" s="373">
        <v>99695.19</v>
      </c>
      <c r="P194" s="75">
        <f>O194/$O$220</f>
        <v>0.12754487914107107</v>
      </c>
      <c r="Q194" s="75"/>
      <c r="R194" s="374">
        <v>4422917</v>
      </c>
      <c r="S194" s="374"/>
      <c r="T194" s="374"/>
      <c r="U194" s="374"/>
      <c r="V194" s="374"/>
      <c r="W194" s="373">
        <v>230546.28</v>
      </c>
      <c r="X194" s="127">
        <f t="shared" si="139"/>
        <v>130851.09</v>
      </c>
      <c r="Y194" s="75">
        <f t="shared" si="143"/>
        <v>0.56756973046799974</v>
      </c>
      <c r="Z194" s="75">
        <f t="shared" si="144"/>
        <v>0.43243026953200026</v>
      </c>
      <c r="AA194" s="125">
        <f t="shared" si="140"/>
        <v>0</v>
      </c>
      <c r="AB194" s="125">
        <f t="shared" si="145"/>
        <v>0.43243026953200026</v>
      </c>
      <c r="AC194" s="125">
        <f t="shared" si="146"/>
        <v>-0.43243026953200026</v>
      </c>
      <c r="AG194" s="240"/>
      <c r="AH194" s="240"/>
      <c r="AI194" s="240"/>
      <c r="AJ194" s="240"/>
      <c r="AK194" s="240"/>
      <c r="AL194" s="240"/>
      <c r="AM194" s="240"/>
      <c r="AN194" s="240"/>
      <c r="AO194" s="240"/>
      <c r="AP194" s="240"/>
      <c r="AQ194" s="240"/>
      <c r="AR194" s="240"/>
      <c r="AS194" s="240"/>
      <c r="AT194" s="240"/>
      <c r="AU194" s="240"/>
      <c r="AV194" s="240"/>
      <c r="AW194" s="240"/>
      <c r="AX194" s="240"/>
      <c r="AY194" s="240"/>
      <c r="AZ194" s="240"/>
      <c r="BA194" s="240"/>
      <c r="BB194" s="240"/>
      <c r="BC194" s="240"/>
      <c r="BD194" s="240"/>
      <c r="BE194" s="240"/>
      <c r="BF194" s="240"/>
      <c r="BG194" s="240"/>
      <c r="BH194" s="240"/>
      <c r="BI194" s="240"/>
      <c r="BJ194" s="240"/>
      <c r="BK194" s="240"/>
      <c r="BL194" s="240"/>
      <c r="BM194" s="240"/>
      <c r="BN194" s="240"/>
      <c r="BO194" s="240"/>
      <c r="BP194" s="240"/>
      <c r="BQ194" s="240"/>
    </row>
    <row r="195" spans="2:69" x14ac:dyDescent="0.2">
      <c r="B195" s="72">
        <f t="shared" si="141"/>
        <v>1</v>
      </c>
      <c r="C195" s="72">
        <f t="shared" si="128"/>
        <v>14</v>
      </c>
      <c r="D195" s="72" t="str">
        <f t="shared" si="141"/>
        <v>SEPA</v>
      </c>
      <c r="F195" s="73">
        <v>2009</v>
      </c>
      <c r="G195" s="374">
        <v>3392</v>
      </c>
      <c r="H195" s="374"/>
      <c r="I195" s="374"/>
      <c r="J195" s="75">
        <f t="shared" si="142"/>
        <v>0.20646986328293271</v>
      </c>
      <c r="K195" s="127"/>
      <c r="L195" s="127"/>
      <c r="M195" s="127"/>
      <c r="N195" s="127"/>
      <c r="O195" s="373">
        <v>111926.31</v>
      </c>
      <c r="P195" s="75">
        <f>O195/$O$221</f>
        <v>0.14316977144300402</v>
      </c>
      <c r="Q195" s="75"/>
      <c r="R195" s="374">
        <v>6135029</v>
      </c>
      <c r="S195" s="374"/>
      <c r="T195" s="374"/>
      <c r="U195" s="374"/>
      <c r="V195" s="374"/>
      <c r="W195" s="373">
        <v>236135.4</v>
      </c>
      <c r="X195" s="127">
        <f t="shared" si="139"/>
        <v>124209.09</v>
      </c>
      <c r="Y195" s="75">
        <f t="shared" si="143"/>
        <v>0.52600791749140541</v>
      </c>
      <c r="Z195" s="75">
        <f t="shared" si="144"/>
        <v>0.47399208250859459</v>
      </c>
      <c r="AA195" s="125">
        <f t="shared" si="140"/>
        <v>0</v>
      </c>
      <c r="AB195" s="125">
        <f t="shared" si="145"/>
        <v>0.47399208250859459</v>
      </c>
      <c r="AC195" s="125">
        <f t="shared" si="146"/>
        <v>-0.47399208250859459</v>
      </c>
      <c r="AG195" s="240"/>
      <c r="AH195" s="240"/>
      <c r="AI195" s="240"/>
      <c r="AJ195" s="240"/>
      <c r="AK195" s="240"/>
      <c r="AL195" s="240"/>
      <c r="AM195" s="240"/>
      <c r="AN195" s="240"/>
      <c r="AO195" s="240"/>
      <c r="AP195" s="240"/>
      <c r="AQ195" s="240"/>
      <c r="AR195" s="240"/>
      <c r="AS195" s="240"/>
      <c r="AT195" s="240"/>
      <c r="AU195" s="240"/>
      <c r="AV195" s="240"/>
      <c r="AW195" s="240"/>
      <c r="AX195" s="240"/>
      <c r="AY195" s="240"/>
      <c r="AZ195" s="240"/>
      <c r="BA195" s="240"/>
      <c r="BB195" s="240"/>
      <c r="BC195" s="240"/>
      <c r="BD195" s="240"/>
      <c r="BE195" s="240"/>
      <c r="BF195" s="240"/>
      <c r="BG195" s="240"/>
      <c r="BH195" s="240"/>
      <c r="BI195" s="240"/>
      <c r="BJ195" s="240"/>
      <c r="BK195" s="240"/>
      <c r="BL195" s="240"/>
      <c r="BM195" s="240"/>
      <c r="BN195" s="240"/>
      <c r="BO195" s="240"/>
      <c r="BP195" s="240"/>
      <c r="BQ195" s="240"/>
    </row>
    <row r="196" spans="2:69" x14ac:dyDescent="0.2">
      <c r="B196" s="72">
        <f t="shared" si="141"/>
        <v>1</v>
      </c>
      <c r="C196" s="72">
        <f t="shared" si="128"/>
        <v>14</v>
      </c>
      <c r="D196" s="72" t="str">
        <f t="shared" si="141"/>
        <v>SEPA</v>
      </c>
      <c r="F196" s="73">
        <v>2010</v>
      </c>
      <c r="G196" s="374">
        <v>3392</v>
      </c>
      <c r="H196" s="374"/>
      <c r="I196" s="374"/>
      <c r="J196" s="75">
        <f t="shared" si="142"/>
        <v>0.27678966625743084</v>
      </c>
      <c r="K196" s="127"/>
      <c r="L196" s="127"/>
      <c r="M196" s="127"/>
      <c r="N196" s="127"/>
      <c r="O196" s="373">
        <v>150046.47</v>
      </c>
      <c r="P196" s="75">
        <f>O196/$O$222</f>
        <v>0.17855116860748602</v>
      </c>
      <c r="Q196" s="75"/>
      <c r="R196" s="374">
        <v>8224506</v>
      </c>
      <c r="S196" s="374"/>
      <c r="T196" s="374"/>
      <c r="U196" s="374"/>
      <c r="V196" s="374"/>
      <c r="W196" s="373">
        <v>255416.88</v>
      </c>
      <c r="X196" s="127">
        <f t="shared" si="139"/>
        <v>105370.41</v>
      </c>
      <c r="Y196" s="75">
        <f t="shared" si="143"/>
        <v>0.41254285934430018</v>
      </c>
      <c r="Z196" s="75">
        <f t="shared" si="144"/>
        <v>0.58745714065569987</v>
      </c>
      <c r="AA196" s="125">
        <f t="shared" si="140"/>
        <v>0</v>
      </c>
      <c r="AB196" s="125">
        <f t="shared" si="145"/>
        <v>0.58745714065569987</v>
      </c>
      <c r="AC196" s="125">
        <f t="shared" si="146"/>
        <v>-0.58745714065569987</v>
      </c>
      <c r="AG196" s="240"/>
      <c r="AH196" s="240"/>
      <c r="AI196" s="240"/>
      <c r="AJ196" s="240"/>
      <c r="AK196" s="240"/>
      <c r="AL196" s="240"/>
      <c r="AM196" s="240"/>
      <c r="AN196" s="240"/>
      <c r="AO196" s="240"/>
      <c r="AP196" s="240"/>
      <c r="AQ196" s="240"/>
      <c r="AR196" s="240"/>
      <c r="AS196" s="240"/>
      <c r="AT196" s="240"/>
      <c r="AU196" s="240"/>
      <c r="AV196" s="240"/>
      <c r="AW196" s="240"/>
      <c r="AX196" s="240"/>
      <c r="AY196" s="240"/>
      <c r="AZ196" s="240"/>
      <c r="BA196" s="240"/>
      <c r="BB196" s="240"/>
      <c r="BC196" s="240"/>
      <c r="BD196" s="240"/>
      <c r="BE196" s="240"/>
      <c r="BF196" s="240"/>
      <c r="BG196" s="240"/>
      <c r="BH196" s="240"/>
      <c r="BI196" s="240"/>
      <c r="BJ196" s="240"/>
      <c r="BK196" s="240"/>
      <c r="BL196" s="240"/>
      <c r="BM196" s="240"/>
      <c r="BN196" s="240"/>
      <c r="BO196" s="240"/>
      <c r="BP196" s="240"/>
      <c r="BQ196" s="240"/>
    </row>
    <row r="197" spans="2:69" x14ac:dyDescent="0.2">
      <c r="B197" s="72">
        <f t="shared" ref="B197:D200" si="147">B196</f>
        <v>1</v>
      </c>
      <c r="C197" s="72">
        <f t="shared" si="128"/>
        <v>14</v>
      </c>
      <c r="D197" s="72" t="str">
        <f t="shared" si="147"/>
        <v>SEPA</v>
      </c>
      <c r="F197" s="73">
        <v>2011</v>
      </c>
      <c r="G197" s="374">
        <v>3392</v>
      </c>
      <c r="H197" s="374"/>
      <c r="I197" s="374"/>
      <c r="J197" s="75">
        <f t="shared" si="142"/>
        <v>0.21911272561816145</v>
      </c>
      <c r="K197" s="127"/>
      <c r="L197" s="127"/>
      <c r="M197" s="127"/>
      <c r="N197" s="127"/>
      <c r="O197" s="373">
        <v>128499.33</v>
      </c>
      <c r="P197" s="75">
        <f>O197/$O$223</f>
        <v>0.15789751578865532</v>
      </c>
      <c r="Q197" s="75"/>
      <c r="R197" s="374">
        <v>6510698</v>
      </c>
      <c r="S197" s="374"/>
      <c r="T197" s="374"/>
      <c r="U197" s="374"/>
      <c r="V197" s="374"/>
      <c r="W197" s="373">
        <v>274686.06</v>
      </c>
      <c r="X197" s="127">
        <f t="shared" si="139"/>
        <v>146186.72999999998</v>
      </c>
      <c r="Y197" s="75">
        <f t="shared" si="143"/>
        <v>0.53219566366054394</v>
      </c>
      <c r="Z197" s="75">
        <f t="shared" si="144"/>
        <v>0.46780433633945606</v>
      </c>
      <c r="AA197" s="125">
        <f t="shared" si="140"/>
        <v>0</v>
      </c>
      <c r="AB197" s="125">
        <f t="shared" si="145"/>
        <v>0.46780433633945606</v>
      </c>
      <c r="AC197" s="125">
        <f t="shared" si="146"/>
        <v>-0.46780433633945606</v>
      </c>
      <c r="AG197" s="240"/>
      <c r="AH197" s="240"/>
      <c r="AI197" s="240"/>
      <c r="AJ197" s="240"/>
      <c r="AK197" s="240"/>
      <c r="AL197" s="240"/>
      <c r="AM197" s="240"/>
      <c r="AN197" s="240"/>
      <c r="AO197" s="240"/>
      <c r="AP197" s="240"/>
      <c r="AQ197" s="240"/>
      <c r="AR197" s="240"/>
      <c r="AS197" s="240"/>
      <c r="AT197" s="240"/>
      <c r="AU197" s="240"/>
      <c r="AV197" s="240"/>
      <c r="AW197" s="240"/>
      <c r="AX197" s="240"/>
      <c r="AY197" s="240"/>
      <c r="AZ197" s="240"/>
      <c r="BA197" s="240"/>
      <c r="BB197" s="240"/>
      <c r="BC197" s="240"/>
      <c r="BD197" s="240"/>
      <c r="BE197" s="240"/>
      <c r="BF197" s="240"/>
      <c r="BG197" s="240"/>
      <c r="BH197" s="240"/>
      <c r="BI197" s="240"/>
      <c r="BJ197" s="240"/>
      <c r="BK197" s="240"/>
      <c r="BL197" s="240"/>
      <c r="BM197" s="240"/>
      <c r="BN197" s="240"/>
      <c r="BO197" s="240"/>
      <c r="BP197" s="240"/>
      <c r="BQ197" s="240"/>
    </row>
    <row r="198" spans="2:69" x14ac:dyDescent="0.2">
      <c r="B198" s="72">
        <f t="shared" si="147"/>
        <v>1</v>
      </c>
      <c r="C198" s="72">
        <f t="shared" si="128"/>
        <v>14</v>
      </c>
      <c r="D198" s="72" t="str">
        <f t="shared" si="147"/>
        <v>SEPA</v>
      </c>
      <c r="F198" s="73">
        <v>2012</v>
      </c>
      <c r="G198" s="374">
        <v>3392</v>
      </c>
      <c r="H198" s="374"/>
      <c r="I198" s="374"/>
      <c r="J198" s="75">
        <f t="shared" si="142"/>
        <v>0.18907545689023864</v>
      </c>
      <c r="K198" s="127"/>
      <c r="L198" s="127"/>
      <c r="M198" s="127"/>
      <c r="N198" s="127"/>
      <c r="O198" s="373">
        <v>122088.56999999999</v>
      </c>
      <c r="P198" s="75">
        <f>O198/$O$224</f>
        <v>0.14796882777878767</v>
      </c>
      <c r="Q198" s="75"/>
      <c r="R198" s="374">
        <v>5618173</v>
      </c>
      <c r="S198" s="374"/>
      <c r="T198" s="374"/>
      <c r="U198" s="374"/>
      <c r="V198" s="374"/>
      <c r="W198" s="373">
        <v>267661.52999999997</v>
      </c>
      <c r="X198" s="127">
        <f t="shared" si="139"/>
        <v>145572.95999999996</v>
      </c>
      <c r="Y198" s="75">
        <f t="shared" si="143"/>
        <v>0.54386956541718934</v>
      </c>
      <c r="Z198" s="75">
        <f t="shared" si="144"/>
        <v>0.45613043458281066</v>
      </c>
      <c r="AA198" s="125">
        <f t="shared" si="140"/>
        <v>0</v>
      </c>
      <c r="AB198" s="125">
        <f t="shared" si="145"/>
        <v>0.45613043458281066</v>
      </c>
      <c r="AC198" s="125">
        <f t="shared" si="146"/>
        <v>-0.45613043458281066</v>
      </c>
      <c r="AG198" s="240"/>
      <c r="AH198" s="240"/>
      <c r="AI198" s="240"/>
      <c r="AJ198" s="240"/>
      <c r="AK198" s="240"/>
      <c r="AL198" s="240"/>
      <c r="AM198" s="240"/>
      <c r="AN198" s="240"/>
      <c r="AO198" s="240"/>
      <c r="AP198" s="240"/>
      <c r="AQ198" s="240"/>
      <c r="AR198" s="240"/>
      <c r="AS198" s="240"/>
      <c r="AT198" s="240"/>
      <c r="AU198" s="240"/>
      <c r="AV198" s="240"/>
      <c r="AW198" s="240"/>
      <c r="AX198" s="240"/>
      <c r="AY198" s="240"/>
      <c r="AZ198" s="240"/>
      <c r="BA198" s="240"/>
      <c r="BB198" s="240"/>
      <c r="BC198" s="240"/>
      <c r="BD198" s="240"/>
      <c r="BE198" s="240"/>
      <c r="BF198" s="240"/>
      <c r="BG198" s="240"/>
      <c r="BH198" s="240"/>
      <c r="BI198" s="240"/>
      <c r="BJ198" s="240"/>
      <c r="BK198" s="240"/>
      <c r="BL198" s="240"/>
      <c r="BM198" s="240"/>
      <c r="BN198" s="240"/>
      <c r="BO198" s="240"/>
      <c r="BP198" s="240"/>
      <c r="BQ198" s="240"/>
    </row>
    <row r="199" spans="2:69" x14ac:dyDescent="0.2">
      <c r="B199" s="72">
        <f t="shared" si="147"/>
        <v>1</v>
      </c>
      <c r="C199" s="72">
        <f t="shared" si="128"/>
        <v>14</v>
      </c>
      <c r="D199" s="72" t="str">
        <f t="shared" si="147"/>
        <v>SEPA</v>
      </c>
      <c r="F199" s="73">
        <v>2013</v>
      </c>
      <c r="G199" s="374">
        <v>3392</v>
      </c>
      <c r="H199" s="374"/>
      <c r="I199" s="374"/>
      <c r="J199" s="75">
        <f t="shared" si="142"/>
        <v>0.25776417248212286</v>
      </c>
      <c r="K199" s="127"/>
      <c r="L199" s="127"/>
      <c r="M199" s="127"/>
      <c r="N199" s="127"/>
      <c r="O199" s="373">
        <v>114310.05</v>
      </c>
      <c r="P199" s="75">
        <f>O199/$O$225</f>
        <v>0.1357694742834116</v>
      </c>
      <c r="Q199" s="72"/>
      <c r="R199" s="374">
        <v>7659184</v>
      </c>
      <c r="S199" s="374"/>
      <c r="T199" s="374"/>
      <c r="U199" s="374"/>
      <c r="V199" s="374"/>
      <c r="W199" s="373">
        <v>317460.52429290005</v>
      </c>
      <c r="X199" s="127">
        <f>W199-O200</f>
        <v>193084.15429290006</v>
      </c>
      <c r="Y199" s="75">
        <f>X199/W199</f>
        <v>0.60821468975699777</v>
      </c>
      <c r="Z199" s="75">
        <f>1-Y199</f>
        <v>0.39178531024300223</v>
      </c>
      <c r="AA199" s="125">
        <f>Z199*Q199</f>
        <v>0</v>
      </c>
      <c r="AB199" s="125">
        <f t="shared" ref="AB199:AC201" si="148">Z199-AA199</f>
        <v>0.39178531024300223</v>
      </c>
      <c r="AC199" s="125">
        <f t="shared" si="148"/>
        <v>-0.39178531024300223</v>
      </c>
      <c r="AG199" s="240"/>
      <c r="AH199" s="240"/>
      <c r="AI199" s="240"/>
      <c r="AJ199" s="240"/>
      <c r="AK199" s="240"/>
      <c r="AL199" s="240"/>
      <c r="AM199" s="240"/>
      <c r="AN199" s="240"/>
      <c r="AO199" s="240"/>
      <c r="AP199" s="240"/>
      <c r="AQ199" s="240"/>
      <c r="AR199" s="240"/>
      <c r="AS199" s="240"/>
      <c r="AT199" s="240"/>
      <c r="AU199" s="240"/>
      <c r="AV199" s="240"/>
      <c r="AW199" s="240"/>
      <c r="AX199" s="240"/>
      <c r="AY199" s="240"/>
      <c r="AZ199" s="240"/>
      <c r="BA199" s="240"/>
      <c r="BB199" s="240"/>
      <c r="BC199" s="240"/>
      <c r="BD199" s="240"/>
      <c r="BE199" s="240"/>
      <c r="BF199" s="240"/>
      <c r="BG199" s="240"/>
      <c r="BH199" s="240"/>
      <c r="BI199" s="240"/>
      <c r="BJ199" s="240"/>
      <c r="BK199" s="240"/>
      <c r="BL199" s="240"/>
      <c r="BM199" s="240"/>
      <c r="BN199" s="240"/>
      <c r="BO199" s="240"/>
      <c r="BP199" s="240"/>
      <c r="BQ199" s="240"/>
    </row>
    <row r="200" spans="2:69" x14ac:dyDescent="0.2">
      <c r="B200" s="72">
        <f t="shared" si="147"/>
        <v>1</v>
      </c>
      <c r="C200" s="72">
        <f t="shared" si="128"/>
        <v>14</v>
      </c>
      <c r="D200" s="72" t="str">
        <f t="shared" si="147"/>
        <v>SEPA</v>
      </c>
      <c r="F200" s="73">
        <v>2014</v>
      </c>
      <c r="G200" s="374">
        <v>3392</v>
      </c>
      <c r="H200" s="374"/>
      <c r="I200" s="374"/>
      <c r="J200" s="75">
        <f t="shared" si="142"/>
        <v>0.24900201656328078</v>
      </c>
      <c r="K200" s="127"/>
      <c r="L200" s="127"/>
      <c r="M200" s="127"/>
      <c r="N200" s="127"/>
      <c r="O200" s="373">
        <v>124376.37</v>
      </c>
      <c r="P200" s="75">
        <f>O200/$O$226</f>
        <v>0.1437317620061504</v>
      </c>
      <c r="Q200" s="72"/>
      <c r="R200" s="374">
        <v>7398826</v>
      </c>
      <c r="S200" s="374"/>
      <c r="T200" s="374"/>
      <c r="U200" s="374"/>
      <c r="V200" s="374"/>
      <c r="W200" s="373">
        <v>312081.49910792091</v>
      </c>
      <c r="X200" s="127">
        <f>W200-O199</f>
        <v>197771.44910792093</v>
      </c>
      <c r="Y200" s="75">
        <f>X200/W200</f>
        <v>0.63371731318020097</v>
      </c>
      <c r="Z200" s="75">
        <f>1-Y200</f>
        <v>0.36628268681979903</v>
      </c>
      <c r="AA200" s="125">
        <f>Z200*Q200</f>
        <v>0</v>
      </c>
      <c r="AB200" s="125">
        <f t="shared" si="148"/>
        <v>0.36628268681979903</v>
      </c>
      <c r="AC200" s="125">
        <f t="shared" si="148"/>
        <v>-0.36628268681979903</v>
      </c>
      <c r="AG200" s="240"/>
      <c r="AH200" s="240"/>
      <c r="AI200" s="240"/>
      <c r="AJ200" s="240"/>
      <c r="AK200" s="240"/>
      <c r="AL200" s="240"/>
      <c r="AM200" s="240"/>
      <c r="AN200" s="240"/>
      <c r="AO200" s="240"/>
      <c r="AP200" s="240"/>
      <c r="AQ200" s="240"/>
      <c r="AR200" s="240"/>
      <c r="AS200" s="240"/>
      <c r="AT200" s="240"/>
      <c r="AU200" s="240"/>
      <c r="AV200" s="240"/>
      <c r="AW200" s="240"/>
      <c r="AX200" s="240"/>
      <c r="AY200" s="240"/>
      <c r="AZ200" s="240"/>
      <c r="BA200" s="240"/>
      <c r="BB200" s="240"/>
      <c r="BC200" s="240"/>
      <c r="BD200" s="240"/>
      <c r="BE200" s="240"/>
      <c r="BF200" s="240"/>
      <c r="BG200" s="240"/>
      <c r="BH200" s="240"/>
      <c r="BI200" s="240"/>
      <c r="BJ200" s="240"/>
      <c r="BK200" s="240"/>
      <c r="BL200" s="240"/>
      <c r="BM200" s="240"/>
      <c r="BN200" s="240"/>
      <c r="BO200" s="240"/>
      <c r="BP200" s="240"/>
      <c r="BQ200" s="240"/>
    </row>
    <row r="201" spans="2:69" x14ac:dyDescent="0.2">
      <c r="B201" s="69">
        <f>'OPG hydro peers'!B20</f>
        <v>1</v>
      </c>
      <c r="C201" s="69">
        <f t="shared" si="128"/>
        <v>15</v>
      </c>
      <c r="D201" s="69" t="str">
        <f>'OPG hydro peers'!D20</f>
        <v>Seattle</v>
      </c>
      <c r="F201" s="70">
        <v>2002</v>
      </c>
      <c r="G201" s="372">
        <v>1928.7</v>
      </c>
      <c r="H201" s="372"/>
      <c r="I201" s="372"/>
      <c r="J201" s="76">
        <f>R201/(G201*8760)</f>
        <v>0.40790121010366603</v>
      </c>
      <c r="K201" s="71"/>
      <c r="L201" s="71"/>
      <c r="M201" s="71"/>
      <c r="N201" s="71"/>
      <c r="O201" s="372">
        <v>22811.579999999998</v>
      </c>
      <c r="P201" s="76">
        <f>O201/$O$214</f>
        <v>4.4089252964881136E-2</v>
      </c>
      <c r="Q201" s="76"/>
      <c r="R201" s="372">
        <v>6891659</v>
      </c>
      <c r="S201" s="372"/>
      <c r="T201" s="372"/>
      <c r="U201" s="372"/>
      <c r="V201" s="372"/>
      <c r="W201" s="372">
        <v>181848.12</v>
      </c>
      <c r="X201" s="71">
        <f t="shared" ref="X201:X211" si="149">W201-O201</f>
        <v>159036.54</v>
      </c>
      <c r="Y201" s="76">
        <f>X201/W201</f>
        <v>0.87455696545006911</v>
      </c>
      <c r="Z201" s="76">
        <f>1-Y201</f>
        <v>0.12544303454993089</v>
      </c>
      <c r="AA201" s="126">
        <f t="shared" ref="AA201:AA211" si="150">Z201*Q201</f>
        <v>0</v>
      </c>
      <c r="AB201" s="126">
        <f t="shared" si="148"/>
        <v>0.12544303454993089</v>
      </c>
      <c r="AC201" s="126">
        <f t="shared" si="148"/>
        <v>-0.12544303454993089</v>
      </c>
      <c r="AG201" s="240"/>
      <c r="AH201" s="240"/>
      <c r="AI201" s="240"/>
      <c r="AJ201" s="240"/>
      <c r="AK201" s="240"/>
      <c r="AL201" s="240"/>
      <c r="AM201" s="240"/>
      <c r="AN201" s="240"/>
      <c r="AO201" s="240"/>
      <c r="AP201" s="240"/>
      <c r="AQ201" s="240"/>
      <c r="AR201" s="240"/>
      <c r="AS201" s="240"/>
      <c r="AT201" s="240"/>
      <c r="AU201" s="240"/>
      <c r="AV201" s="240"/>
      <c r="AW201" s="240"/>
      <c r="AX201" s="240"/>
      <c r="AY201" s="240"/>
      <c r="AZ201" s="240"/>
      <c r="BA201" s="240"/>
      <c r="BB201" s="240"/>
      <c r="BC201" s="240"/>
      <c r="BD201" s="240"/>
      <c r="BE201" s="240"/>
      <c r="BF201" s="240"/>
      <c r="BG201" s="240"/>
      <c r="BH201" s="240"/>
      <c r="BI201" s="240"/>
      <c r="BJ201" s="240"/>
      <c r="BK201" s="240"/>
      <c r="BL201" s="240"/>
      <c r="BM201" s="240"/>
      <c r="BN201" s="240"/>
      <c r="BO201" s="240"/>
      <c r="BP201" s="240"/>
      <c r="BQ201" s="240"/>
    </row>
    <row r="202" spans="2:69" x14ac:dyDescent="0.2">
      <c r="B202" s="69">
        <f t="shared" ref="B202:B213" si="151">B201</f>
        <v>1</v>
      </c>
      <c r="C202" s="69">
        <f t="shared" si="128"/>
        <v>15</v>
      </c>
      <c r="D202" s="69" t="str">
        <f t="shared" ref="D202:D213" si="152">D201</f>
        <v>Seattle</v>
      </c>
      <c r="F202" s="70">
        <v>2003</v>
      </c>
      <c r="G202" s="372">
        <v>1928.7</v>
      </c>
      <c r="H202" s="372"/>
      <c r="I202" s="372"/>
      <c r="J202" s="76">
        <f t="shared" ref="J202:J210" si="153">R202/(G202*8760)</f>
        <v>0.36097095471835788</v>
      </c>
      <c r="K202" s="71"/>
      <c r="L202" s="71"/>
      <c r="M202" s="71"/>
      <c r="N202" s="71"/>
      <c r="O202" s="372">
        <v>24859.53</v>
      </c>
      <c r="P202" s="76">
        <f>O202/$O$215</f>
        <v>4.4325324027462962E-2</v>
      </c>
      <c r="Q202" s="76"/>
      <c r="R202" s="372">
        <v>6098753</v>
      </c>
      <c r="S202" s="372"/>
      <c r="T202" s="372"/>
      <c r="U202" s="372"/>
      <c r="V202" s="372"/>
      <c r="W202" s="372">
        <v>293020.44</v>
      </c>
      <c r="X202" s="71">
        <f t="shared" si="149"/>
        <v>268160.91000000003</v>
      </c>
      <c r="Y202" s="76">
        <f t="shared" ref="Y202:Y211" si="154">X202/W202</f>
        <v>0.91516110616720125</v>
      </c>
      <c r="Z202" s="76">
        <f t="shared" ref="Z202:Z211" si="155">1-Y202</f>
        <v>8.4838893832798745E-2</v>
      </c>
      <c r="AA202" s="126">
        <f t="shared" si="150"/>
        <v>0</v>
      </c>
      <c r="AB202" s="126">
        <f t="shared" ref="AB202:AB211" si="156">Z202-AA202</f>
        <v>8.4838893832798745E-2</v>
      </c>
      <c r="AC202" s="126">
        <f t="shared" ref="AC202:AC211" si="157">AA202-AB202</f>
        <v>-8.4838893832798745E-2</v>
      </c>
      <c r="AG202" s="240"/>
      <c r="AH202" s="240"/>
      <c r="AI202" s="240"/>
      <c r="AJ202" s="240"/>
      <c r="AK202" s="240"/>
      <c r="AL202" s="240"/>
      <c r="AM202" s="240"/>
      <c r="AN202" s="240"/>
      <c r="AO202" s="240"/>
      <c r="AP202" s="240"/>
      <c r="AQ202" s="240"/>
      <c r="AR202" s="240"/>
      <c r="AS202" s="240"/>
      <c r="AT202" s="240"/>
      <c r="AU202" s="240"/>
      <c r="AV202" s="240"/>
      <c r="AW202" s="240"/>
      <c r="AX202" s="240"/>
      <c r="AY202" s="240"/>
      <c r="AZ202" s="240"/>
      <c r="BA202" s="240"/>
      <c r="BB202" s="240"/>
      <c r="BC202" s="240"/>
      <c r="BD202" s="240"/>
      <c r="BE202" s="240"/>
      <c r="BF202" s="240"/>
      <c r="BG202" s="240"/>
      <c r="BH202" s="240"/>
      <c r="BI202" s="240"/>
      <c r="BJ202" s="240"/>
      <c r="BK202" s="240"/>
      <c r="BL202" s="240"/>
      <c r="BM202" s="240"/>
      <c r="BN202" s="240"/>
      <c r="BO202" s="240"/>
      <c r="BP202" s="240"/>
      <c r="BQ202" s="240"/>
    </row>
    <row r="203" spans="2:69" x14ac:dyDescent="0.2">
      <c r="B203" s="69">
        <f t="shared" si="151"/>
        <v>1</v>
      </c>
      <c r="C203" s="69">
        <f t="shared" si="128"/>
        <v>15</v>
      </c>
      <c r="D203" s="69" t="str">
        <f t="shared" si="152"/>
        <v>Seattle</v>
      </c>
      <c r="F203" s="70">
        <v>2004</v>
      </c>
      <c r="G203" s="372">
        <v>1928.7</v>
      </c>
      <c r="H203" s="372"/>
      <c r="I203" s="372"/>
      <c r="J203" s="76">
        <f t="shared" si="153"/>
        <v>0.35629240648289606</v>
      </c>
      <c r="K203" s="69"/>
      <c r="L203" s="69"/>
      <c r="M203" s="69"/>
      <c r="N203" s="69"/>
      <c r="O203" s="372">
        <v>24949.32</v>
      </c>
      <c r="P203" s="76">
        <f>O203/$O$216</f>
        <v>4.1534953105455803E-2</v>
      </c>
      <c r="Q203" s="69"/>
      <c r="R203" s="372">
        <v>6019707</v>
      </c>
      <c r="S203" s="372"/>
      <c r="T203" s="372"/>
      <c r="U203" s="372"/>
      <c r="V203" s="372"/>
      <c r="W203" s="372">
        <v>324412.5</v>
      </c>
      <c r="X203" s="71">
        <f t="shared" si="149"/>
        <v>299463.18</v>
      </c>
      <c r="Y203" s="76">
        <f t="shared" si="154"/>
        <v>0.92309383886255925</v>
      </c>
      <c r="Z203" s="76">
        <f t="shared" si="155"/>
        <v>7.6906161137440754E-2</v>
      </c>
      <c r="AA203" s="126">
        <f t="shared" si="150"/>
        <v>0</v>
      </c>
      <c r="AB203" s="126">
        <f t="shared" si="156"/>
        <v>7.6906161137440754E-2</v>
      </c>
      <c r="AC203" s="126">
        <f t="shared" si="157"/>
        <v>-7.6906161137440754E-2</v>
      </c>
      <c r="AG203" s="240"/>
      <c r="AH203" s="240"/>
      <c r="AI203" s="240"/>
      <c r="AJ203" s="240"/>
      <c r="AK203" s="240"/>
      <c r="AL203" s="240"/>
      <c r="AM203" s="240"/>
      <c r="AN203" s="240"/>
      <c r="AO203" s="240"/>
      <c r="AP203" s="240"/>
      <c r="AQ203" s="240"/>
      <c r="AR203" s="240"/>
      <c r="AS203" s="240"/>
      <c r="AT203" s="240"/>
      <c r="AU203" s="240"/>
      <c r="AV203" s="240"/>
      <c r="AW203" s="240"/>
      <c r="AX203" s="240"/>
      <c r="AY203" s="240"/>
      <c r="AZ203" s="240"/>
      <c r="BA203" s="240"/>
      <c r="BB203" s="240"/>
      <c r="BC203" s="240"/>
      <c r="BD203" s="240"/>
      <c r="BE203" s="240"/>
      <c r="BF203" s="240"/>
      <c r="BG203" s="240"/>
      <c r="BH203" s="240"/>
      <c r="BI203" s="240"/>
      <c r="BJ203" s="240"/>
      <c r="BK203" s="240"/>
      <c r="BL203" s="240"/>
      <c r="BM203" s="240"/>
      <c r="BN203" s="240"/>
      <c r="BO203" s="240"/>
      <c r="BP203" s="240"/>
      <c r="BQ203" s="240"/>
    </row>
    <row r="204" spans="2:69" x14ac:dyDescent="0.2">
      <c r="B204" s="69">
        <f t="shared" si="151"/>
        <v>1</v>
      </c>
      <c r="C204" s="69">
        <f t="shared" si="128"/>
        <v>15</v>
      </c>
      <c r="D204" s="69" t="str">
        <f t="shared" si="152"/>
        <v>Seattle</v>
      </c>
      <c r="F204" s="70">
        <v>2005</v>
      </c>
      <c r="G204" s="372">
        <v>1928.6</v>
      </c>
      <c r="H204" s="372"/>
      <c r="I204" s="372"/>
      <c r="J204" s="76">
        <f t="shared" si="153"/>
        <v>0.32820037200193009</v>
      </c>
      <c r="K204" s="69"/>
      <c r="L204" s="69"/>
      <c r="M204" s="69"/>
      <c r="N204" s="69"/>
      <c r="O204" s="372">
        <v>23242.079999999998</v>
      </c>
      <c r="P204" s="76">
        <f>O204/$O$217</f>
        <v>3.7206207554233428E-2</v>
      </c>
      <c r="Q204" s="69"/>
      <c r="R204" s="372">
        <v>5544793</v>
      </c>
      <c r="S204" s="372"/>
      <c r="T204" s="372"/>
      <c r="U204" s="372"/>
      <c r="V204" s="372"/>
      <c r="W204" s="372">
        <v>401320.71</v>
      </c>
      <c r="X204" s="71">
        <f t="shared" si="149"/>
        <v>378078.63</v>
      </c>
      <c r="Y204" s="76">
        <f t="shared" si="154"/>
        <v>0.94208601893483146</v>
      </c>
      <c r="Z204" s="76">
        <f t="shared" si="155"/>
        <v>5.791398106516854E-2</v>
      </c>
      <c r="AA204" s="126">
        <f t="shared" si="150"/>
        <v>0</v>
      </c>
      <c r="AB204" s="126">
        <f t="shared" si="156"/>
        <v>5.791398106516854E-2</v>
      </c>
      <c r="AC204" s="126">
        <f t="shared" si="157"/>
        <v>-5.791398106516854E-2</v>
      </c>
      <c r="AG204" s="240"/>
      <c r="AH204" s="240"/>
      <c r="AI204" s="240"/>
      <c r="AJ204" s="240"/>
      <c r="AK204" s="240"/>
      <c r="AL204" s="240"/>
      <c r="AM204" s="240"/>
      <c r="AN204" s="240"/>
      <c r="AO204" s="240"/>
      <c r="AP204" s="240"/>
      <c r="AQ204" s="240"/>
      <c r="AR204" s="240"/>
      <c r="AS204" s="240"/>
      <c r="AT204" s="240"/>
      <c r="AU204" s="240"/>
      <c r="AV204" s="240"/>
      <c r="AW204" s="240"/>
      <c r="AX204" s="240"/>
      <c r="AY204" s="240"/>
      <c r="AZ204" s="240"/>
      <c r="BA204" s="240"/>
      <c r="BB204" s="240"/>
      <c r="BC204" s="240"/>
      <c r="BD204" s="240"/>
      <c r="BE204" s="240"/>
      <c r="BF204" s="240"/>
      <c r="BG204" s="240"/>
      <c r="BH204" s="240"/>
      <c r="BI204" s="240"/>
      <c r="BJ204" s="240"/>
      <c r="BK204" s="240"/>
      <c r="BL204" s="240"/>
      <c r="BM204" s="240"/>
      <c r="BN204" s="240"/>
      <c r="BO204" s="240"/>
      <c r="BP204" s="240"/>
      <c r="BQ204" s="240"/>
    </row>
    <row r="205" spans="2:69" x14ac:dyDescent="0.2">
      <c r="B205" s="69">
        <f t="shared" si="151"/>
        <v>1</v>
      </c>
      <c r="C205" s="69">
        <f t="shared" ref="C205:C239" si="158">IF(D205=D204,C204,C204+1)</f>
        <v>15</v>
      </c>
      <c r="D205" s="69" t="str">
        <f t="shared" si="152"/>
        <v>Seattle</v>
      </c>
      <c r="F205" s="70">
        <v>2006</v>
      </c>
      <c r="G205" s="372">
        <v>1928.6</v>
      </c>
      <c r="H205" s="372"/>
      <c r="I205" s="372"/>
      <c r="J205" s="76">
        <f t="shared" si="153"/>
        <v>0.39752740175876983</v>
      </c>
      <c r="K205" s="71"/>
      <c r="L205" s="71"/>
      <c r="M205" s="71"/>
      <c r="N205" s="71"/>
      <c r="O205" s="372">
        <v>24063.72</v>
      </c>
      <c r="P205" s="76">
        <f>O205/$O$218</f>
        <v>3.6216943116361415E-2</v>
      </c>
      <c r="Q205" s="76"/>
      <c r="R205" s="372">
        <v>6716041</v>
      </c>
      <c r="S205" s="372"/>
      <c r="T205" s="372"/>
      <c r="U205" s="372"/>
      <c r="V205" s="372"/>
      <c r="W205" s="372">
        <v>387697.23</v>
      </c>
      <c r="X205" s="71">
        <f t="shared" si="149"/>
        <v>363633.51</v>
      </c>
      <c r="Y205" s="76">
        <f t="shared" si="154"/>
        <v>0.9379316689985121</v>
      </c>
      <c r="Z205" s="76">
        <f t="shared" si="155"/>
        <v>6.2068331001487898E-2</v>
      </c>
      <c r="AA205" s="126">
        <f t="shared" si="150"/>
        <v>0</v>
      </c>
      <c r="AB205" s="126">
        <f t="shared" si="156"/>
        <v>6.2068331001487898E-2</v>
      </c>
      <c r="AC205" s="126">
        <f t="shared" si="157"/>
        <v>-6.2068331001487898E-2</v>
      </c>
      <c r="AG205" s="240"/>
      <c r="AH205" s="240"/>
      <c r="AI205" s="240"/>
      <c r="AJ205" s="240"/>
      <c r="AK205" s="240"/>
      <c r="AL205" s="240"/>
      <c r="AM205" s="240"/>
      <c r="AN205" s="240"/>
      <c r="AO205" s="240"/>
      <c r="AP205" s="240"/>
      <c r="AQ205" s="240"/>
      <c r="AR205" s="240"/>
      <c r="AS205" s="240"/>
      <c r="AT205" s="240"/>
      <c r="AU205" s="240"/>
      <c r="AV205" s="240"/>
      <c r="AW205" s="240"/>
      <c r="AX205" s="240"/>
      <c r="AY205" s="240"/>
      <c r="AZ205" s="240"/>
      <c r="BA205" s="240"/>
      <c r="BB205" s="240"/>
      <c r="BC205" s="240"/>
      <c r="BD205" s="240"/>
      <c r="BE205" s="240"/>
      <c r="BF205" s="240"/>
      <c r="BG205" s="240"/>
      <c r="BH205" s="240"/>
      <c r="BI205" s="240"/>
      <c r="BJ205" s="240"/>
      <c r="BK205" s="240"/>
      <c r="BL205" s="240"/>
      <c r="BM205" s="240"/>
      <c r="BN205" s="240"/>
      <c r="BO205" s="240"/>
      <c r="BP205" s="240"/>
      <c r="BQ205" s="240"/>
    </row>
    <row r="206" spans="2:69" x14ac:dyDescent="0.2">
      <c r="B206" s="69">
        <f t="shared" si="151"/>
        <v>1</v>
      </c>
      <c r="C206" s="69">
        <f t="shared" si="158"/>
        <v>15</v>
      </c>
      <c r="D206" s="69" t="str">
        <f t="shared" si="152"/>
        <v>Seattle</v>
      </c>
      <c r="F206" s="70">
        <v>2007</v>
      </c>
      <c r="G206" s="372">
        <v>1928.6</v>
      </c>
      <c r="H206" s="372"/>
      <c r="I206" s="372"/>
      <c r="J206" s="76">
        <f t="shared" si="153"/>
        <v>0.3865438506272087</v>
      </c>
      <c r="K206" s="71"/>
      <c r="L206" s="71"/>
      <c r="M206" s="71"/>
      <c r="N206" s="71"/>
      <c r="O206" s="372">
        <v>30718.02</v>
      </c>
      <c r="P206" s="76">
        <f>O206/$O$219</f>
        <v>4.2588634301760735E-2</v>
      </c>
      <c r="Q206" s="76"/>
      <c r="R206" s="372">
        <v>6530479</v>
      </c>
      <c r="S206" s="372"/>
      <c r="T206" s="372"/>
      <c r="U206" s="372"/>
      <c r="V206" s="372"/>
      <c r="W206" s="372">
        <v>432000.6</v>
      </c>
      <c r="X206" s="71">
        <f t="shared" si="149"/>
        <v>401282.57999999996</v>
      </c>
      <c r="Y206" s="76">
        <f t="shared" si="154"/>
        <v>0.92889357098115133</v>
      </c>
      <c r="Z206" s="76">
        <f t="shared" si="155"/>
        <v>7.1106429018848671E-2</v>
      </c>
      <c r="AA206" s="126">
        <f t="shared" si="150"/>
        <v>0</v>
      </c>
      <c r="AB206" s="126">
        <f t="shared" si="156"/>
        <v>7.1106429018848671E-2</v>
      </c>
      <c r="AC206" s="126">
        <f t="shared" si="157"/>
        <v>-7.1106429018848671E-2</v>
      </c>
      <c r="AG206" s="240"/>
      <c r="AH206" s="240"/>
      <c r="AI206" s="240"/>
      <c r="AJ206" s="240"/>
      <c r="AK206" s="240"/>
      <c r="AL206" s="240"/>
      <c r="AM206" s="240"/>
      <c r="AN206" s="240"/>
      <c r="AO206" s="240"/>
      <c r="AP206" s="240"/>
      <c r="AQ206" s="240"/>
      <c r="AR206" s="240"/>
      <c r="AS206" s="240"/>
      <c r="AT206" s="240"/>
      <c r="AU206" s="240"/>
      <c r="AV206" s="240"/>
      <c r="AW206" s="240"/>
      <c r="AX206" s="240"/>
      <c r="AY206" s="240"/>
      <c r="AZ206" s="240"/>
      <c r="BA206" s="240"/>
      <c r="BB206" s="240"/>
      <c r="BC206" s="240"/>
      <c r="BD206" s="240"/>
      <c r="BE206" s="240"/>
      <c r="BF206" s="240"/>
      <c r="BG206" s="240"/>
      <c r="BH206" s="240"/>
      <c r="BI206" s="240"/>
      <c r="BJ206" s="240"/>
      <c r="BK206" s="240"/>
      <c r="BL206" s="240"/>
      <c r="BM206" s="240"/>
      <c r="BN206" s="240"/>
      <c r="BO206" s="240"/>
      <c r="BP206" s="240"/>
      <c r="BQ206" s="240"/>
    </row>
    <row r="207" spans="2:69" x14ac:dyDescent="0.2">
      <c r="B207" s="69">
        <f t="shared" si="151"/>
        <v>1</v>
      </c>
      <c r="C207" s="69">
        <f t="shared" si="158"/>
        <v>15</v>
      </c>
      <c r="D207" s="69" t="str">
        <f t="shared" si="152"/>
        <v>Seattle</v>
      </c>
      <c r="F207" s="70">
        <v>2008</v>
      </c>
      <c r="G207" s="372">
        <v>1928.6</v>
      </c>
      <c r="H207" s="372"/>
      <c r="I207" s="372"/>
      <c r="J207" s="76">
        <f t="shared" si="153"/>
        <v>0.37282610188288096</v>
      </c>
      <c r="K207" s="71"/>
      <c r="L207" s="71"/>
      <c r="M207" s="71"/>
      <c r="N207" s="71"/>
      <c r="O207" s="372">
        <v>34412.94</v>
      </c>
      <c r="P207" s="76">
        <f>O207/$O$220</f>
        <v>4.40261388055826E-2</v>
      </c>
      <c r="Q207" s="76"/>
      <c r="R207" s="372">
        <v>6298724</v>
      </c>
      <c r="S207" s="372"/>
      <c r="T207" s="372"/>
      <c r="U207" s="372"/>
      <c r="V207" s="372"/>
      <c r="W207" s="372">
        <v>478724.61</v>
      </c>
      <c r="X207" s="71">
        <f t="shared" si="149"/>
        <v>444311.67</v>
      </c>
      <c r="Y207" s="76">
        <f t="shared" si="154"/>
        <v>0.92811537305341374</v>
      </c>
      <c r="Z207" s="76">
        <f t="shared" si="155"/>
        <v>7.1884626946586261E-2</v>
      </c>
      <c r="AA207" s="126">
        <f t="shared" si="150"/>
        <v>0</v>
      </c>
      <c r="AB207" s="126">
        <f t="shared" si="156"/>
        <v>7.1884626946586261E-2</v>
      </c>
      <c r="AC207" s="126">
        <f t="shared" si="157"/>
        <v>-7.1884626946586261E-2</v>
      </c>
      <c r="AG207" s="240"/>
      <c r="AH207" s="240"/>
      <c r="AI207" s="240"/>
      <c r="AJ207" s="240"/>
      <c r="AK207" s="240"/>
      <c r="AL207" s="240"/>
      <c r="AM207" s="240"/>
      <c r="AN207" s="240"/>
      <c r="AO207" s="240"/>
      <c r="AP207" s="240"/>
      <c r="AQ207" s="240"/>
      <c r="AR207" s="240"/>
      <c r="AS207" s="240"/>
      <c r="AT207" s="240"/>
      <c r="AU207" s="240"/>
      <c r="AV207" s="240"/>
      <c r="AW207" s="240"/>
      <c r="AX207" s="240"/>
      <c r="AY207" s="240"/>
      <c r="AZ207" s="240"/>
      <c r="BA207" s="240"/>
      <c r="BB207" s="240"/>
      <c r="BC207" s="240"/>
      <c r="BD207" s="240"/>
      <c r="BE207" s="240"/>
      <c r="BF207" s="240"/>
      <c r="BG207" s="240"/>
      <c r="BH207" s="240"/>
      <c r="BI207" s="240"/>
      <c r="BJ207" s="240"/>
      <c r="BK207" s="240"/>
      <c r="BL207" s="240"/>
      <c r="BM207" s="240"/>
      <c r="BN207" s="240"/>
      <c r="BO207" s="240"/>
      <c r="BP207" s="240"/>
      <c r="BQ207" s="240"/>
    </row>
    <row r="208" spans="2:69" x14ac:dyDescent="0.2">
      <c r="B208" s="69">
        <f t="shared" si="151"/>
        <v>1</v>
      </c>
      <c r="C208" s="69">
        <f t="shared" si="158"/>
        <v>15</v>
      </c>
      <c r="D208" s="69" t="str">
        <f t="shared" si="152"/>
        <v>Seattle</v>
      </c>
      <c r="F208" s="70">
        <v>2009</v>
      </c>
      <c r="G208" s="372">
        <v>1928.6</v>
      </c>
      <c r="H208" s="372"/>
      <c r="I208" s="372"/>
      <c r="J208" s="76">
        <f t="shared" si="153"/>
        <v>0.34794575003421224</v>
      </c>
      <c r="K208" s="71"/>
      <c r="L208" s="71"/>
      <c r="M208" s="71"/>
      <c r="N208" s="71"/>
      <c r="O208" s="372">
        <v>35205.06</v>
      </c>
      <c r="P208" s="76">
        <f>O208/$O$221</f>
        <v>4.5032310935983172E-2</v>
      </c>
      <c r="Q208" s="76"/>
      <c r="R208" s="372">
        <v>5878382</v>
      </c>
      <c r="S208" s="372"/>
      <c r="T208" s="372"/>
      <c r="U208" s="372"/>
      <c r="V208" s="372"/>
      <c r="W208" s="372">
        <v>239954.55</v>
      </c>
      <c r="X208" s="71">
        <f t="shared" si="149"/>
        <v>204749.49</v>
      </c>
      <c r="Y208" s="76">
        <f t="shared" si="154"/>
        <v>0.8532844657457006</v>
      </c>
      <c r="Z208" s="76">
        <f t="shared" si="155"/>
        <v>0.1467155342542994</v>
      </c>
      <c r="AA208" s="126">
        <f t="shared" si="150"/>
        <v>0</v>
      </c>
      <c r="AB208" s="126">
        <f t="shared" si="156"/>
        <v>0.1467155342542994</v>
      </c>
      <c r="AC208" s="126">
        <f t="shared" si="157"/>
        <v>-0.1467155342542994</v>
      </c>
      <c r="AG208" s="240"/>
      <c r="AH208" s="240"/>
      <c r="AI208" s="240"/>
      <c r="AJ208" s="240"/>
      <c r="AK208" s="240"/>
      <c r="AL208" s="240"/>
      <c r="AM208" s="240"/>
      <c r="AN208" s="240"/>
      <c r="AO208" s="240"/>
      <c r="AP208" s="240"/>
      <c r="AQ208" s="240"/>
      <c r="AR208" s="240"/>
      <c r="AS208" s="240"/>
      <c r="AT208" s="240"/>
      <c r="AU208" s="240"/>
      <c r="AV208" s="240"/>
      <c r="AW208" s="240"/>
      <c r="AX208" s="240"/>
      <c r="AY208" s="240"/>
      <c r="AZ208" s="240"/>
      <c r="BA208" s="240"/>
      <c r="BB208" s="240"/>
      <c r="BC208" s="240"/>
      <c r="BD208" s="240"/>
      <c r="BE208" s="240"/>
      <c r="BF208" s="240"/>
      <c r="BG208" s="240"/>
      <c r="BH208" s="240"/>
      <c r="BI208" s="240"/>
      <c r="BJ208" s="240"/>
      <c r="BK208" s="240"/>
      <c r="BL208" s="240"/>
      <c r="BM208" s="240"/>
      <c r="BN208" s="240"/>
      <c r="BO208" s="240"/>
      <c r="BP208" s="240"/>
      <c r="BQ208" s="240"/>
    </row>
    <row r="209" spans="2:69" x14ac:dyDescent="0.2">
      <c r="B209" s="69">
        <f t="shared" si="151"/>
        <v>1</v>
      </c>
      <c r="C209" s="69">
        <f t="shared" si="158"/>
        <v>15</v>
      </c>
      <c r="D209" s="69" t="str">
        <f t="shared" si="152"/>
        <v>Seattle</v>
      </c>
      <c r="F209" s="70">
        <v>2010</v>
      </c>
      <c r="G209" s="372">
        <v>1928.6</v>
      </c>
      <c r="H209" s="372"/>
      <c r="I209" s="372"/>
      <c r="J209" s="76">
        <f t="shared" si="153"/>
        <v>0.32609306346146472</v>
      </c>
      <c r="K209" s="71"/>
      <c r="L209" s="71"/>
      <c r="M209" s="71"/>
      <c r="N209" s="71"/>
      <c r="O209" s="372">
        <v>27512.639999999999</v>
      </c>
      <c r="P209" s="76">
        <f>O209/$O$222</f>
        <v>3.2739284192937451E-2</v>
      </c>
      <c r="Q209" s="76"/>
      <c r="R209" s="372">
        <v>5509191</v>
      </c>
      <c r="S209" s="372"/>
      <c r="T209" s="372"/>
      <c r="U209" s="372"/>
      <c r="V209" s="372"/>
      <c r="W209" s="372">
        <v>229894.38</v>
      </c>
      <c r="X209" s="71">
        <f t="shared" si="149"/>
        <v>202381.74</v>
      </c>
      <c r="Y209" s="76">
        <f t="shared" si="154"/>
        <v>0.88032486918557984</v>
      </c>
      <c r="Z209" s="76">
        <f t="shared" si="155"/>
        <v>0.11967513081442016</v>
      </c>
      <c r="AA209" s="126">
        <f t="shared" si="150"/>
        <v>0</v>
      </c>
      <c r="AB209" s="126">
        <f t="shared" si="156"/>
        <v>0.11967513081442016</v>
      </c>
      <c r="AC209" s="126">
        <f t="shared" si="157"/>
        <v>-0.11967513081442016</v>
      </c>
      <c r="AG209" s="240"/>
      <c r="AH209" s="240"/>
      <c r="AI209" s="240"/>
      <c r="AJ209" s="240"/>
      <c r="AK209" s="240"/>
      <c r="AL209" s="240"/>
      <c r="AM209" s="240"/>
      <c r="AN209" s="240"/>
      <c r="AO209" s="240"/>
      <c r="AP209" s="240"/>
      <c r="AQ209" s="240"/>
      <c r="AR209" s="240"/>
      <c r="AS209" s="240"/>
      <c r="AT209" s="240"/>
      <c r="AU209" s="240"/>
      <c r="AV209" s="240"/>
      <c r="AW209" s="240"/>
      <c r="AX209" s="240"/>
      <c r="AY209" s="240"/>
      <c r="AZ209" s="240"/>
      <c r="BA209" s="240"/>
      <c r="BB209" s="240"/>
      <c r="BC209" s="240"/>
      <c r="BD209" s="240"/>
      <c r="BE209" s="240"/>
      <c r="BF209" s="240"/>
      <c r="BG209" s="240"/>
      <c r="BH209" s="240"/>
      <c r="BI209" s="240"/>
      <c r="BJ209" s="240"/>
      <c r="BK209" s="240"/>
      <c r="BL209" s="240"/>
      <c r="BM209" s="240"/>
      <c r="BN209" s="240"/>
      <c r="BO209" s="240"/>
      <c r="BP209" s="240"/>
      <c r="BQ209" s="240"/>
    </row>
    <row r="210" spans="2:69" x14ac:dyDescent="0.2">
      <c r="B210" s="69">
        <f t="shared" si="151"/>
        <v>1</v>
      </c>
      <c r="C210" s="69">
        <f t="shared" si="158"/>
        <v>15</v>
      </c>
      <c r="D210" s="69" t="str">
        <f t="shared" si="152"/>
        <v>Seattle</v>
      </c>
      <c r="F210" s="70">
        <v>2011</v>
      </c>
      <c r="G210" s="372">
        <v>1928.6</v>
      </c>
      <c r="H210" s="372"/>
      <c r="I210" s="372"/>
      <c r="J210" s="76">
        <f t="shared" si="153"/>
        <v>0.44670685244033931</v>
      </c>
      <c r="K210" s="71"/>
      <c r="L210" s="71"/>
      <c r="M210" s="71"/>
      <c r="N210" s="71"/>
      <c r="O210" s="372">
        <v>36035.31</v>
      </c>
      <c r="P210" s="76">
        <f>O210/$O$223</f>
        <v>4.4279498808858293E-2</v>
      </c>
      <c r="Q210" s="76"/>
      <c r="R210" s="372">
        <v>7546905</v>
      </c>
      <c r="S210" s="372"/>
      <c r="T210" s="372"/>
      <c r="U210" s="372"/>
      <c r="V210" s="372"/>
      <c r="W210" s="372">
        <v>256800.63</v>
      </c>
      <c r="X210" s="71">
        <f t="shared" si="149"/>
        <v>220765.32</v>
      </c>
      <c r="Y210" s="76">
        <f t="shared" si="154"/>
        <v>0.85967592836512907</v>
      </c>
      <c r="Z210" s="76">
        <f t="shared" si="155"/>
        <v>0.14032407163487093</v>
      </c>
      <c r="AA210" s="126">
        <f t="shared" si="150"/>
        <v>0</v>
      </c>
      <c r="AB210" s="126">
        <f t="shared" si="156"/>
        <v>0.14032407163487093</v>
      </c>
      <c r="AC210" s="126">
        <f t="shared" si="157"/>
        <v>-0.14032407163487093</v>
      </c>
      <c r="AG210" s="240"/>
      <c r="AH210" s="240"/>
      <c r="AI210" s="240"/>
      <c r="AJ210" s="240"/>
      <c r="AK210" s="240"/>
      <c r="AL210" s="240"/>
      <c r="AM210" s="240"/>
      <c r="AN210" s="240"/>
      <c r="AO210" s="240"/>
      <c r="AP210" s="240"/>
      <c r="AQ210" s="240"/>
      <c r="AR210" s="240"/>
      <c r="AS210" s="240"/>
      <c r="AT210" s="240"/>
      <c r="AU210" s="240"/>
      <c r="AV210" s="240"/>
      <c r="AW210" s="240"/>
      <c r="AX210" s="240"/>
      <c r="AY210" s="240"/>
      <c r="AZ210" s="240"/>
      <c r="BA210" s="240"/>
      <c r="BB210" s="240"/>
      <c r="BC210" s="240"/>
      <c r="BD210" s="240"/>
      <c r="BE210" s="240"/>
      <c r="BF210" s="240"/>
      <c r="BG210" s="240"/>
      <c r="BH210" s="240"/>
      <c r="BI210" s="240"/>
      <c r="BJ210" s="240"/>
      <c r="BK210" s="240"/>
      <c r="BL210" s="240"/>
      <c r="BM210" s="240"/>
      <c r="BN210" s="240"/>
      <c r="BO210" s="240"/>
      <c r="BP210" s="240"/>
      <c r="BQ210" s="240"/>
    </row>
    <row r="211" spans="2:69" x14ac:dyDescent="0.2">
      <c r="B211" s="69">
        <f t="shared" si="151"/>
        <v>1</v>
      </c>
      <c r="C211" s="69">
        <f t="shared" si="158"/>
        <v>15</v>
      </c>
      <c r="D211" s="69" t="str">
        <f t="shared" si="152"/>
        <v>Seattle</v>
      </c>
      <c r="F211" s="70">
        <v>2012</v>
      </c>
      <c r="G211" s="372">
        <v>1928.6</v>
      </c>
      <c r="H211" s="372"/>
      <c r="I211" s="372"/>
      <c r="J211" s="76">
        <f>R211/(G211*8760)</f>
        <v>0.41120324346285686</v>
      </c>
      <c r="K211" s="71"/>
      <c r="L211" s="71"/>
      <c r="M211" s="71"/>
      <c r="N211" s="71"/>
      <c r="O211" s="372">
        <v>39715.47</v>
      </c>
      <c r="P211" s="76">
        <f>O211/$O$224</f>
        <v>4.8134330188187226E-2</v>
      </c>
      <c r="Q211" s="76"/>
      <c r="R211" s="372">
        <v>6947088</v>
      </c>
      <c r="S211" s="372"/>
      <c r="T211" s="372"/>
      <c r="U211" s="372"/>
      <c r="V211" s="372"/>
      <c r="W211" s="372">
        <v>177021.6</v>
      </c>
      <c r="X211" s="71">
        <f t="shared" si="149"/>
        <v>137306.13</v>
      </c>
      <c r="Y211" s="76">
        <f t="shared" si="154"/>
        <v>0.77564619232907173</v>
      </c>
      <c r="Z211" s="76">
        <f t="shared" si="155"/>
        <v>0.22435380767092827</v>
      </c>
      <c r="AA211" s="126">
        <f t="shared" si="150"/>
        <v>0</v>
      </c>
      <c r="AB211" s="126">
        <f t="shared" si="156"/>
        <v>0.22435380767092827</v>
      </c>
      <c r="AC211" s="126">
        <f t="shared" si="157"/>
        <v>-0.22435380767092827</v>
      </c>
      <c r="AG211" s="240"/>
      <c r="AH211" s="240"/>
      <c r="AI211" s="240"/>
      <c r="AJ211" s="240"/>
      <c r="AK211" s="240"/>
      <c r="AL211" s="240"/>
      <c r="AM211" s="240"/>
      <c r="AN211" s="240"/>
      <c r="AO211" s="240"/>
      <c r="AP211" s="240"/>
      <c r="AQ211" s="240"/>
      <c r="AR211" s="240"/>
      <c r="AS211" s="240"/>
      <c r="AT211" s="240"/>
      <c r="AU211" s="240"/>
      <c r="AV211" s="240"/>
      <c r="AW211" s="240"/>
      <c r="AX211" s="240"/>
      <c r="AY211" s="240"/>
      <c r="AZ211" s="240"/>
      <c r="BA211" s="240"/>
      <c r="BB211" s="240"/>
      <c r="BC211" s="240"/>
      <c r="BD211" s="240"/>
      <c r="BE211" s="240"/>
      <c r="BF211" s="240"/>
      <c r="BG211" s="240"/>
      <c r="BH211" s="240"/>
      <c r="BI211" s="240"/>
      <c r="BJ211" s="240"/>
      <c r="BK211" s="240"/>
      <c r="BL211" s="240"/>
      <c r="BM211" s="240"/>
      <c r="BN211" s="240"/>
      <c r="BO211" s="240"/>
      <c r="BP211" s="240"/>
      <c r="BQ211" s="240"/>
    </row>
    <row r="212" spans="2:69" x14ac:dyDescent="0.2">
      <c r="B212" s="69">
        <f t="shared" si="151"/>
        <v>1</v>
      </c>
      <c r="C212" s="69">
        <f t="shared" si="158"/>
        <v>15</v>
      </c>
      <c r="D212" s="69" t="str">
        <f t="shared" si="152"/>
        <v>Seattle</v>
      </c>
      <c r="F212" s="70">
        <v>2013</v>
      </c>
      <c r="G212" s="372">
        <v>1928.6</v>
      </c>
      <c r="H212" s="372"/>
      <c r="I212" s="372"/>
      <c r="J212" s="76">
        <f>R212/(G212*8760)</f>
        <v>0.36159075336546681</v>
      </c>
      <c r="K212" s="71"/>
      <c r="L212" s="71"/>
      <c r="M212" s="71"/>
      <c r="N212" s="71"/>
      <c r="O212" s="372">
        <v>49200</v>
      </c>
      <c r="P212" s="76">
        <f>O212/$O$225</f>
        <v>5.8436315396099038E-2</v>
      </c>
      <c r="Q212" s="76"/>
      <c r="R212" s="372">
        <v>6108908</v>
      </c>
      <c r="S212" s="372"/>
      <c r="T212" s="372"/>
      <c r="U212" s="372"/>
      <c r="V212" s="372"/>
      <c r="W212" s="372">
        <v>267775.91109541967</v>
      </c>
      <c r="X212" s="71">
        <f>W212-O212</f>
        <v>218575.91109541967</v>
      </c>
      <c r="Y212" s="76">
        <f>X212/W212</f>
        <v>0.81626427934188595</v>
      </c>
      <c r="Z212" s="76">
        <f>1-Y212</f>
        <v>0.18373572065811405</v>
      </c>
      <c r="AA212" s="126">
        <f>Z212*Q212</f>
        <v>0</v>
      </c>
      <c r="AB212" s="126">
        <f>Z212-AA212</f>
        <v>0.18373572065811405</v>
      </c>
      <c r="AC212" s="126">
        <f>AA212-AB212</f>
        <v>-0.18373572065811405</v>
      </c>
      <c r="AG212" s="240"/>
      <c r="AH212" s="240"/>
      <c r="AI212" s="240"/>
      <c r="AJ212" s="240"/>
      <c r="AK212" s="240"/>
      <c r="AL212" s="240"/>
      <c r="AM212" s="240"/>
      <c r="AN212" s="240"/>
      <c r="AO212" s="240"/>
      <c r="AP212" s="240"/>
      <c r="AQ212" s="240"/>
      <c r="AR212" s="240"/>
      <c r="AS212" s="240"/>
      <c r="AT212" s="240"/>
      <c r="AU212" s="240"/>
      <c r="AV212" s="240"/>
      <c r="AW212" s="240"/>
      <c r="AX212" s="240"/>
      <c r="AY212" s="240"/>
      <c r="AZ212" s="240"/>
      <c r="BA212" s="240"/>
      <c r="BB212" s="240"/>
      <c r="BC212" s="240"/>
      <c r="BD212" s="240"/>
      <c r="BE212" s="240"/>
      <c r="BF212" s="240"/>
      <c r="BG212" s="240"/>
      <c r="BH212" s="240"/>
      <c r="BI212" s="240"/>
      <c r="BJ212" s="240"/>
      <c r="BK212" s="240"/>
      <c r="BL212" s="240"/>
      <c r="BM212" s="240"/>
      <c r="BN212" s="240"/>
      <c r="BO212" s="240"/>
      <c r="BP212" s="240"/>
      <c r="BQ212" s="240"/>
    </row>
    <row r="213" spans="2:69" x14ac:dyDescent="0.2">
      <c r="B213" s="69">
        <f t="shared" si="151"/>
        <v>1</v>
      </c>
      <c r="C213" s="69">
        <f t="shared" si="158"/>
        <v>15</v>
      </c>
      <c r="D213" s="69" t="str">
        <f t="shared" si="152"/>
        <v>Seattle</v>
      </c>
      <c r="F213" s="70">
        <v>2014</v>
      </c>
      <c r="G213" s="372">
        <v>1928.6</v>
      </c>
      <c r="H213" s="372"/>
      <c r="I213" s="372"/>
      <c r="J213" s="76">
        <f>R213/(G213*8760)</f>
        <v>0.41974328268027011</v>
      </c>
      <c r="K213" s="71"/>
      <c r="L213" s="71"/>
      <c r="M213" s="71"/>
      <c r="N213" s="71"/>
      <c r="O213" s="372">
        <v>43750</v>
      </c>
      <c r="P213" s="76">
        <f>O213/$O$226</f>
        <v>5.0558354354360721E-2</v>
      </c>
      <c r="Q213" s="76"/>
      <c r="R213" s="372">
        <v>7091368</v>
      </c>
      <c r="S213" s="372"/>
      <c r="T213" s="372"/>
      <c r="U213" s="372"/>
      <c r="V213" s="372"/>
      <c r="W213" s="372">
        <v>331023.64445432753</v>
      </c>
      <c r="X213" s="71">
        <f>W213-O213</f>
        <v>287273.64445432753</v>
      </c>
      <c r="Y213" s="76">
        <f>X213/W213</f>
        <v>0.86783421446489351</v>
      </c>
      <c r="Z213" s="76">
        <f>1-Y213</f>
        <v>0.13216578553510649</v>
      </c>
      <c r="AA213" s="126">
        <f>Z213*Q213</f>
        <v>0</v>
      </c>
      <c r="AB213" s="126">
        <f>Z213-AA213</f>
        <v>0.13216578553510649</v>
      </c>
      <c r="AC213" s="126">
        <f>AA213-AB213</f>
        <v>-0.13216578553510649</v>
      </c>
      <c r="AG213" s="240"/>
      <c r="AH213" s="240"/>
      <c r="AI213" s="240"/>
      <c r="AJ213" s="240"/>
      <c r="AK213" s="240"/>
      <c r="AL213" s="240"/>
      <c r="AM213" s="240"/>
      <c r="AN213" s="240"/>
      <c r="AO213" s="240"/>
      <c r="AP213" s="240"/>
      <c r="AQ213" s="240"/>
      <c r="AR213" s="240"/>
      <c r="AS213" s="240"/>
      <c r="AT213" s="240"/>
      <c r="AU213" s="240"/>
      <c r="AV213" s="240"/>
      <c r="AW213" s="240"/>
      <c r="AX213" s="240"/>
      <c r="AY213" s="240"/>
      <c r="AZ213" s="240"/>
      <c r="BA213" s="240"/>
      <c r="BB213" s="240"/>
      <c r="BC213" s="240"/>
      <c r="BD213" s="240"/>
      <c r="BE213" s="240"/>
      <c r="BF213" s="240"/>
      <c r="BG213" s="240"/>
      <c r="BH213" s="240"/>
      <c r="BI213" s="240"/>
      <c r="BJ213" s="240"/>
      <c r="BK213" s="240"/>
      <c r="BL213" s="240"/>
      <c r="BM213" s="240"/>
      <c r="BN213" s="240"/>
      <c r="BO213" s="240"/>
      <c r="BP213" s="240"/>
      <c r="BQ213" s="240"/>
    </row>
    <row r="214" spans="2:69" s="424" customFormat="1" x14ac:dyDescent="0.2">
      <c r="B214" s="463">
        <f>'OPG hydro peers'!B23</f>
        <v>1</v>
      </c>
      <c r="C214" s="463">
        <f t="shared" si="158"/>
        <v>16</v>
      </c>
      <c r="D214" s="463" t="str">
        <f>'OPG hydro peers'!D22</f>
        <v>Peer Industry</v>
      </c>
      <c r="F214" s="712">
        <v>2002</v>
      </c>
      <c r="G214" s="713">
        <f>IF($E$218="Y",SUMIF($F$6:$F$187,$F214,G$6:G$187),SUMIF($F$6:$F$213,$F214,G$6:G$213))</f>
        <v>30596.999999999996</v>
      </c>
      <c r="H214" s="713"/>
      <c r="I214" s="713"/>
      <c r="J214" s="714">
        <f>R214/(G214*8760)</f>
        <v>0.34735578425407454</v>
      </c>
      <c r="K214" s="713"/>
      <c r="L214" s="713"/>
      <c r="M214" s="713"/>
      <c r="N214" s="713"/>
      <c r="O214" s="713">
        <f>IF($E$218="Y",SUMIF($F$6:$F$187,$F214,O$6:O$187),SUMIF($F$6:$F$213,$F214,O$6:O$213))</f>
        <v>517395.47545000003</v>
      </c>
      <c r="P214" s="714">
        <f t="shared" ref="P214:P226" si="159">SUMIF($F$6:$F$213,$F214,P$6:P$213)</f>
        <v>0.99999999999999967</v>
      </c>
      <c r="Q214" s="714"/>
      <c r="R214" s="713">
        <f>IF($E$218="Y",SUMIF($F$6:$F$187,$F214,R$6:R$187),SUMIF($F$6:$F$213,$F214,R$6:R$213))</f>
        <v>93101673.593999997</v>
      </c>
      <c r="S214" s="713"/>
      <c r="T214" s="713"/>
      <c r="U214" s="713"/>
      <c r="V214" s="713"/>
      <c r="W214" s="713">
        <f>IF($E$218="Y",SUMIF($F$6:$F$187,$F214,W$6:W$187),SUMIF($F$6:$F$213,$F214,W$6:W$213))</f>
        <v>3580636.1040946147</v>
      </c>
      <c r="X214" s="713">
        <f>IF($E$218="Y",SUMIF($F$6:$F$187,$F214,X$6:X$187),SUMIF($F$6:$F$213,$F214,X$6:X$213))</f>
        <v>3063240.6286446145</v>
      </c>
      <c r="Y214" s="714">
        <f>X214/W214</f>
        <v>0.85550179900763001</v>
      </c>
      <c r="Z214" s="714">
        <f>1-Y214</f>
        <v>0.14449820099236999</v>
      </c>
      <c r="AA214" s="715">
        <f>Z214*Q214</f>
        <v>0</v>
      </c>
      <c r="AB214" s="715">
        <f>Z214-AA214</f>
        <v>0.14449820099236999</v>
      </c>
      <c r="AC214" s="715"/>
      <c r="AG214" s="716"/>
    </row>
    <row r="215" spans="2:69" s="424" customFormat="1" x14ac:dyDescent="0.2">
      <c r="B215" s="463">
        <f t="shared" ref="B215:B226" si="160">B214</f>
        <v>1</v>
      </c>
      <c r="C215" s="463">
        <f t="shared" si="158"/>
        <v>16</v>
      </c>
      <c r="D215" s="463" t="str">
        <f t="shared" ref="D215:D226" si="161">D214</f>
        <v>Peer Industry</v>
      </c>
      <c r="F215" s="712">
        <v>2003</v>
      </c>
      <c r="G215" s="713">
        <f t="shared" ref="G215:G226" si="162">IF($E$218="Y",SUMIF($F$6:$F$187,F215,$G$6:$G$187),SUMIF($F$6:$F$213,F215,$G$6:$G$213))</f>
        <v>31284.499999999996</v>
      </c>
      <c r="H215" s="713"/>
      <c r="I215" s="713"/>
      <c r="J215" s="714">
        <f t="shared" ref="J215:J226" si="163">R215/(G215*8760)</f>
        <v>0.37469440537281551</v>
      </c>
      <c r="K215" s="713"/>
      <c r="L215" s="713"/>
      <c r="M215" s="713"/>
      <c r="N215" s="713"/>
      <c r="O215" s="713">
        <f t="shared" ref="O215:O226" si="164">IF($E$218="Y",SUMIF($F$6:$F$187,$F215,O$6:O$187),SUMIF($F$6:$F$213,$F215,O$6:O$213))</f>
        <v>560842.60060000012</v>
      </c>
      <c r="P215" s="714">
        <f t="shared" si="159"/>
        <v>0.99999999999999978</v>
      </c>
      <c r="Q215" s="714"/>
      <c r="R215" s="713">
        <f t="shared" ref="R215:R226" si="165">IF($E$218="Y",SUMIF($F$6:$F$187,$F215,R$6:R$187),SUMIF($F$6:$F$213,$F215,R$6:R$213))</f>
        <v>102685833.61399999</v>
      </c>
      <c r="S215" s="713"/>
      <c r="T215" s="713"/>
      <c r="U215" s="713"/>
      <c r="V215" s="713"/>
      <c r="W215" s="713">
        <f t="shared" ref="W215:X226" si="166">IF($E$218="Y",SUMIF($F$6:$F$187,$F215,W$6:W$187),SUMIF($F$6:$F$213,$F215,W$6:W$213))</f>
        <v>4511026.4944742126</v>
      </c>
      <c r="X215" s="713">
        <f t="shared" si="166"/>
        <v>3950183.8938742112</v>
      </c>
      <c r="Y215" s="714">
        <f t="shared" ref="Y215:Y224" si="167">X215/W215</f>
        <v>0.87567295353130681</v>
      </c>
      <c r="Z215" s="714">
        <f t="shared" ref="Z215:Z224" si="168">1-Y215</f>
        <v>0.12432704646869319</v>
      </c>
      <c r="AA215" s="715">
        <f t="shared" ref="AA215:AA224" si="169">Z215*Q215</f>
        <v>0</v>
      </c>
      <c r="AB215" s="715">
        <f t="shared" ref="AB215:AB224" si="170">Z215-AA215</f>
        <v>0.12432704646869319</v>
      </c>
      <c r="AC215" s="715"/>
      <c r="AG215" s="716"/>
    </row>
    <row r="216" spans="2:69" s="424" customFormat="1" x14ac:dyDescent="0.2">
      <c r="B216" s="463">
        <f t="shared" si="160"/>
        <v>1</v>
      </c>
      <c r="C216" s="463">
        <f t="shared" si="158"/>
        <v>16</v>
      </c>
      <c r="D216" s="463" t="str">
        <f t="shared" si="161"/>
        <v>Peer Industry</v>
      </c>
      <c r="F216" s="712">
        <v>2004</v>
      </c>
      <c r="G216" s="713">
        <f t="shared" si="162"/>
        <v>31331.019999999997</v>
      </c>
      <c r="H216" s="713"/>
      <c r="I216" s="713"/>
      <c r="J216" s="714">
        <f t="shared" si="163"/>
        <v>0.36058477511057513</v>
      </c>
      <c r="K216" s="713"/>
      <c r="L216" s="713"/>
      <c r="M216" s="713"/>
      <c r="N216" s="713"/>
      <c r="O216" s="713">
        <f t="shared" si="164"/>
        <v>600682.51278999983</v>
      </c>
      <c r="P216" s="714">
        <f t="shared" si="159"/>
        <v>1.0000000000000002</v>
      </c>
      <c r="Q216" s="714"/>
      <c r="R216" s="713">
        <f t="shared" si="165"/>
        <v>98966001.893999994</v>
      </c>
      <c r="S216" s="713"/>
      <c r="T216" s="713"/>
      <c r="U216" s="713"/>
      <c r="V216" s="713"/>
      <c r="W216" s="713">
        <f t="shared" si="166"/>
        <v>4375511.8059701808</v>
      </c>
      <c r="X216" s="713">
        <f t="shared" si="166"/>
        <v>3774829.2931801821</v>
      </c>
      <c r="Y216" s="714">
        <f t="shared" si="167"/>
        <v>0.86271719985524997</v>
      </c>
      <c r="Z216" s="714">
        <f t="shared" si="168"/>
        <v>0.13728280014475003</v>
      </c>
      <c r="AA216" s="715">
        <f t="shared" si="169"/>
        <v>0</v>
      </c>
      <c r="AB216" s="715">
        <f t="shared" si="170"/>
        <v>0.13728280014475003</v>
      </c>
      <c r="AC216" s="715"/>
      <c r="AG216" s="716"/>
    </row>
    <row r="217" spans="2:69" s="424" customFormat="1" ht="14.25" thickBot="1" x14ac:dyDescent="0.25">
      <c r="B217" s="463">
        <f t="shared" si="160"/>
        <v>1</v>
      </c>
      <c r="C217" s="463">
        <f t="shared" si="158"/>
        <v>16</v>
      </c>
      <c r="D217" s="463" t="str">
        <f t="shared" si="161"/>
        <v>Peer Industry</v>
      </c>
      <c r="E217" s="717" t="s">
        <v>828</v>
      </c>
      <c r="F217" s="712">
        <v>2005</v>
      </c>
      <c r="G217" s="713">
        <f>IF($E$218="Y",SUMIF($F$6:$F$187,F217,$G$6:$G$187),SUMIF($F$6:$F$213,F217,$G$6:$G$213))</f>
        <v>31309.42</v>
      </c>
      <c r="H217" s="713"/>
      <c r="I217" s="713"/>
      <c r="J217" s="714">
        <f t="shared" si="163"/>
        <v>0.36681591442803524</v>
      </c>
      <c r="K217" s="713"/>
      <c r="L217" s="713"/>
      <c r="M217" s="713"/>
      <c r="N217" s="713"/>
      <c r="O217" s="713">
        <f t="shared" si="164"/>
        <v>624682.85611000005</v>
      </c>
      <c r="P217" s="714">
        <f t="shared" si="159"/>
        <v>1</v>
      </c>
      <c r="Q217" s="714"/>
      <c r="R217" s="713">
        <f t="shared" si="165"/>
        <v>100606791.301</v>
      </c>
      <c r="S217" s="713"/>
      <c r="T217" s="713"/>
      <c r="U217" s="713"/>
      <c r="V217" s="713"/>
      <c r="W217" s="713">
        <f t="shared" si="166"/>
        <v>5379311.2403839109</v>
      </c>
      <c r="X217" s="713">
        <f t="shared" si="166"/>
        <v>4754628.3842739118</v>
      </c>
      <c r="Y217" s="714">
        <f t="shared" si="167"/>
        <v>0.88387307813306282</v>
      </c>
      <c r="Z217" s="714">
        <f t="shared" si="168"/>
        <v>0.11612692186693718</v>
      </c>
      <c r="AA217" s="715">
        <f t="shared" si="169"/>
        <v>0</v>
      </c>
      <c r="AB217" s="715">
        <f t="shared" si="170"/>
        <v>0.11612692186693718</v>
      </c>
      <c r="AC217" s="715"/>
      <c r="AG217" s="716"/>
    </row>
    <row r="218" spans="2:69" s="424" customFormat="1" ht="14.25" thickBot="1" x14ac:dyDescent="0.25">
      <c r="B218" s="463">
        <f t="shared" si="160"/>
        <v>1</v>
      </c>
      <c r="C218" s="463">
        <f t="shared" si="158"/>
        <v>16</v>
      </c>
      <c r="D218" s="463" t="str">
        <f t="shared" si="161"/>
        <v>Peer Industry</v>
      </c>
      <c r="E218" s="464" t="s">
        <v>664</v>
      </c>
      <c r="F218" s="712">
        <v>2006</v>
      </c>
      <c r="G218" s="713">
        <f t="shared" si="162"/>
        <v>31373.799999999996</v>
      </c>
      <c r="H218" s="713"/>
      <c r="I218" s="713"/>
      <c r="J218" s="714">
        <f t="shared" si="163"/>
        <v>0.37267145461016532</v>
      </c>
      <c r="K218" s="713"/>
      <c r="L218" s="713"/>
      <c r="M218" s="713"/>
      <c r="N218" s="713"/>
      <c r="O218" s="713">
        <f t="shared" si="164"/>
        <v>664432.66408999998</v>
      </c>
      <c r="P218" s="714">
        <f t="shared" si="159"/>
        <v>1.0000000000000002</v>
      </c>
      <c r="Q218" s="714"/>
      <c r="R218" s="713">
        <f t="shared" si="165"/>
        <v>102422968.42</v>
      </c>
      <c r="S218" s="713"/>
      <c r="T218" s="713"/>
      <c r="U218" s="713"/>
      <c r="V218" s="713"/>
      <c r="W218" s="713">
        <f t="shared" si="166"/>
        <v>4612210.2487583999</v>
      </c>
      <c r="X218" s="713">
        <f t="shared" si="166"/>
        <v>3947777.5846684007</v>
      </c>
      <c r="Y218" s="714">
        <f t="shared" si="167"/>
        <v>0.85594050829125501</v>
      </c>
      <c r="Z218" s="714">
        <f t="shared" si="168"/>
        <v>0.14405949170874499</v>
      </c>
      <c r="AA218" s="715">
        <f t="shared" si="169"/>
        <v>0</v>
      </c>
      <c r="AB218" s="715">
        <f t="shared" si="170"/>
        <v>0.14405949170874499</v>
      </c>
      <c r="AC218" s="715"/>
      <c r="AG218" s="716"/>
    </row>
    <row r="219" spans="2:69" s="424" customFormat="1" x14ac:dyDescent="0.2">
      <c r="B219" s="463">
        <f t="shared" si="160"/>
        <v>1</v>
      </c>
      <c r="C219" s="463">
        <f t="shared" si="158"/>
        <v>16</v>
      </c>
      <c r="D219" s="463" t="str">
        <f t="shared" si="161"/>
        <v>Peer Industry</v>
      </c>
      <c r="E219" s="463"/>
      <c r="F219" s="712">
        <v>2007</v>
      </c>
      <c r="G219" s="713">
        <f t="shared" si="162"/>
        <v>30700.599999999995</v>
      </c>
      <c r="H219" s="713"/>
      <c r="I219" s="713"/>
      <c r="J219" s="714">
        <f t="shared" si="163"/>
        <v>0.31818192682087904</v>
      </c>
      <c r="K219" s="713"/>
      <c r="L219" s="713"/>
      <c r="M219" s="713"/>
      <c r="N219" s="713"/>
      <c r="O219" s="713">
        <f t="shared" si="164"/>
        <v>721272.71756000002</v>
      </c>
      <c r="P219" s="714">
        <f t="shared" si="159"/>
        <v>0.99999999999999989</v>
      </c>
      <c r="Q219" s="714"/>
      <c r="R219" s="713">
        <f t="shared" si="165"/>
        <v>85570974.307999998</v>
      </c>
      <c r="S219" s="713"/>
      <c r="T219" s="713"/>
      <c r="U219" s="713"/>
      <c r="V219" s="713"/>
      <c r="W219" s="713">
        <f t="shared" si="166"/>
        <v>4096345.9821861805</v>
      </c>
      <c r="X219" s="713">
        <f t="shared" si="166"/>
        <v>3375073.2646261808</v>
      </c>
      <c r="Y219" s="714">
        <f t="shared" si="167"/>
        <v>0.82392290087394826</v>
      </c>
      <c r="Z219" s="714">
        <f t="shared" si="168"/>
        <v>0.17607709912605174</v>
      </c>
      <c r="AA219" s="715">
        <f t="shared" si="169"/>
        <v>0</v>
      </c>
      <c r="AB219" s="715">
        <f t="shared" si="170"/>
        <v>0.17607709912605174</v>
      </c>
      <c r="AC219" s="715"/>
      <c r="AG219" s="716"/>
    </row>
    <row r="220" spans="2:69" s="424" customFormat="1" x14ac:dyDescent="0.2">
      <c r="B220" s="463">
        <f t="shared" si="160"/>
        <v>1</v>
      </c>
      <c r="C220" s="463">
        <f t="shared" si="158"/>
        <v>16</v>
      </c>
      <c r="D220" s="463" t="str">
        <f t="shared" si="161"/>
        <v>Peer Industry</v>
      </c>
      <c r="E220" s="463"/>
      <c r="F220" s="712">
        <v>2008</v>
      </c>
      <c r="G220" s="713">
        <f t="shared" si="162"/>
        <v>31026.799999999996</v>
      </c>
      <c r="H220" s="713"/>
      <c r="I220" s="713"/>
      <c r="J220" s="714">
        <f t="shared" si="163"/>
        <v>0.33158643121857306</v>
      </c>
      <c r="K220" s="713"/>
      <c r="L220" s="713"/>
      <c r="M220" s="713"/>
      <c r="N220" s="713"/>
      <c r="O220" s="713">
        <f t="shared" si="164"/>
        <v>781647.92402000003</v>
      </c>
      <c r="P220" s="714">
        <f t="shared" si="159"/>
        <v>1</v>
      </c>
      <c r="Q220" s="714"/>
      <c r="R220" s="713">
        <f t="shared" si="165"/>
        <v>90123457.144999996</v>
      </c>
      <c r="S220" s="713"/>
      <c r="T220" s="713"/>
      <c r="U220" s="713"/>
      <c r="V220" s="713"/>
      <c r="W220" s="713">
        <f t="shared" si="166"/>
        <v>5034783.7758249938</v>
      </c>
      <c r="X220" s="713">
        <f t="shared" si="166"/>
        <v>4253135.8518049931</v>
      </c>
      <c r="Y220" s="714">
        <f t="shared" si="167"/>
        <v>0.84475044831653756</v>
      </c>
      <c r="Z220" s="714">
        <f t="shared" si="168"/>
        <v>0.15524955168346244</v>
      </c>
      <c r="AA220" s="715">
        <f t="shared" si="169"/>
        <v>0</v>
      </c>
      <c r="AB220" s="715">
        <f t="shared" si="170"/>
        <v>0.15524955168346244</v>
      </c>
      <c r="AC220" s="715"/>
      <c r="AG220" s="716"/>
    </row>
    <row r="221" spans="2:69" s="424" customFormat="1" x14ac:dyDescent="0.2">
      <c r="B221" s="463">
        <f t="shared" si="160"/>
        <v>1</v>
      </c>
      <c r="C221" s="463">
        <f t="shared" si="158"/>
        <v>16</v>
      </c>
      <c r="D221" s="463" t="str">
        <f t="shared" si="161"/>
        <v>Peer Industry</v>
      </c>
      <c r="E221" s="463" t="s">
        <v>826</v>
      </c>
      <c r="F221" s="712">
        <v>2009</v>
      </c>
      <c r="G221" s="713">
        <f t="shared" si="162"/>
        <v>31080.072999999993</v>
      </c>
      <c r="H221" s="713"/>
      <c r="I221" s="713"/>
      <c r="J221" s="714">
        <f t="shared" si="163"/>
        <v>0.36363696426894399</v>
      </c>
      <c r="K221" s="713"/>
      <c r="L221" s="713"/>
      <c r="M221" s="713"/>
      <c r="N221" s="713"/>
      <c r="O221" s="713">
        <f t="shared" si="164"/>
        <v>781773.3371499998</v>
      </c>
      <c r="P221" s="714">
        <f t="shared" si="159"/>
        <v>1.0000000000000002</v>
      </c>
      <c r="Q221" s="714"/>
      <c r="R221" s="713">
        <f t="shared" si="165"/>
        <v>99004323.340000004</v>
      </c>
      <c r="S221" s="713"/>
      <c r="T221" s="713"/>
      <c r="U221" s="713"/>
      <c r="V221" s="713"/>
      <c r="W221" s="713">
        <f t="shared" si="166"/>
        <v>3516180.2057647663</v>
      </c>
      <c r="X221" s="713">
        <f t="shared" si="166"/>
        <v>2734406.8686147667</v>
      </c>
      <c r="Y221" s="714">
        <f t="shared" si="167"/>
        <v>0.7776640298843942</v>
      </c>
      <c r="Z221" s="714">
        <f t="shared" si="168"/>
        <v>0.2223359701156058</v>
      </c>
      <c r="AA221" s="715">
        <f t="shared" si="169"/>
        <v>0</v>
      </c>
      <c r="AB221" s="715">
        <f t="shared" si="170"/>
        <v>0.2223359701156058</v>
      </c>
      <c r="AC221" s="715"/>
      <c r="AG221" s="716"/>
    </row>
    <row r="222" spans="2:69" s="424" customFormat="1" x14ac:dyDescent="0.2">
      <c r="B222" s="463">
        <f t="shared" si="160"/>
        <v>1</v>
      </c>
      <c r="C222" s="463">
        <f t="shared" si="158"/>
        <v>16</v>
      </c>
      <c r="D222" s="463" t="str">
        <f t="shared" si="161"/>
        <v>Peer Industry</v>
      </c>
      <c r="E222" s="463" t="s">
        <v>827</v>
      </c>
      <c r="F222" s="712">
        <v>2010</v>
      </c>
      <c r="G222" s="713">
        <f t="shared" si="162"/>
        <v>31084.619999999995</v>
      </c>
      <c r="H222" s="713"/>
      <c r="I222" s="713"/>
      <c r="J222" s="714">
        <f t="shared" si="163"/>
        <v>0.34705433343566411</v>
      </c>
      <c r="K222" s="713"/>
      <c r="L222" s="713"/>
      <c r="M222" s="713"/>
      <c r="N222" s="713"/>
      <c r="O222" s="713">
        <f t="shared" si="164"/>
        <v>840355.57521245535</v>
      </c>
      <c r="P222" s="714">
        <f t="shared" si="159"/>
        <v>1</v>
      </c>
      <c r="Q222" s="714"/>
      <c r="R222" s="713">
        <f t="shared" si="165"/>
        <v>94503336.170000002</v>
      </c>
      <c r="S222" s="713"/>
      <c r="T222" s="713"/>
      <c r="U222" s="713"/>
      <c r="V222" s="713"/>
      <c r="W222" s="713">
        <f t="shared" si="166"/>
        <v>3422343.089991231</v>
      </c>
      <c r="X222" s="713">
        <f t="shared" si="166"/>
        <v>2581987.5147787761</v>
      </c>
      <c r="Y222" s="714">
        <f t="shared" si="167"/>
        <v>0.7544502251483477</v>
      </c>
      <c r="Z222" s="714">
        <f t="shared" si="168"/>
        <v>0.2455497748516523</v>
      </c>
      <c r="AA222" s="715">
        <f t="shared" si="169"/>
        <v>0</v>
      </c>
      <c r="AB222" s="715">
        <f t="shared" si="170"/>
        <v>0.2455497748516523</v>
      </c>
      <c r="AC222" s="715"/>
      <c r="AG222" s="716"/>
    </row>
    <row r="223" spans="2:69" s="424" customFormat="1" x14ac:dyDescent="0.2">
      <c r="B223" s="463">
        <f t="shared" si="160"/>
        <v>1</v>
      </c>
      <c r="C223" s="463">
        <f t="shared" si="158"/>
        <v>16</v>
      </c>
      <c r="D223" s="463" t="str">
        <f t="shared" si="161"/>
        <v>Peer Industry</v>
      </c>
      <c r="E223" s="463" t="s">
        <v>663</v>
      </c>
      <c r="F223" s="712">
        <v>2011</v>
      </c>
      <c r="G223" s="713">
        <f t="shared" si="162"/>
        <v>30703.879999999997</v>
      </c>
      <c r="H223" s="713"/>
      <c r="I223" s="713"/>
      <c r="J223" s="714">
        <f t="shared" si="163"/>
        <v>0.37194663826581192</v>
      </c>
      <c r="K223" s="713"/>
      <c r="L223" s="713"/>
      <c r="M223" s="713"/>
      <c r="N223" s="713"/>
      <c r="O223" s="713">
        <f t="shared" si="164"/>
        <v>813814.76686432119</v>
      </c>
      <c r="P223" s="714">
        <f t="shared" si="159"/>
        <v>1.0000000000000002</v>
      </c>
      <c r="Q223" s="714"/>
      <c r="R223" s="713">
        <f t="shared" si="165"/>
        <v>100040995.34200001</v>
      </c>
      <c r="S223" s="713"/>
      <c r="T223" s="713"/>
      <c r="U223" s="713"/>
      <c r="V223" s="713"/>
      <c r="W223" s="713">
        <f t="shared" si="166"/>
        <v>3339014.882398806</v>
      </c>
      <c r="X223" s="713">
        <f t="shared" si="166"/>
        <v>2525200.1155344849</v>
      </c>
      <c r="Y223" s="714">
        <f t="shared" si="167"/>
        <v>0.7562709974267432</v>
      </c>
      <c r="Z223" s="714">
        <f t="shared" si="168"/>
        <v>0.2437290025732568</v>
      </c>
      <c r="AA223" s="715">
        <f t="shared" si="169"/>
        <v>0</v>
      </c>
      <c r="AB223" s="715">
        <f t="shared" si="170"/>
        <v>0.2437290025732568</v>
      </c>
      <c r="AC223" s="715"/>
      <c r="AG223" s="716"/>
    </row>
    <row r="224" spans="2:69" s="424" customFormat="1" x14ac:dyDescent="0.2">
      <c r="B224" s="463">
        <f t="shared" si="160"/>
        <v>1</v>
      </c>
      <c r="C224" s="463">
        <f t="shared" si="158"/>
        <v>16</v>
      </c>
      <c r="D224" s="463" t="str">
        <f t="shared" si="161"/>
        <v>Peer Industry</v>
      </c>
      <c r="E224" s="463" t="s">
        <v>31</v>
      </c>
      <c r="F224" s="712">
        <v>2012</v>
      </c>
      <c r="G224" s="713">
        <f t="shared" si="162"/>
        <v>30801.859999999997</v>
      </c>
      <c r="H224" s="713"/>
      <c r="I224" s="713"/>
      <c r="J224" s="714">
        <f t="shared" si="163"/>
        <v>0.32110114314406568</v>
      </c>
      <c r="K224" s="713"/>
      <c r="L224" s="713"/>
      <c r="M224" s="713"/>
      <c r="N224" s="713"/>
      <c r="O224" s="713">
        <f t="shared" si="164"/>
        <v>825096.55467786442</v>
      </c>
      <c r="P224" s="714">
        <f t="shared" si="159"/>
        <v>0.99999999999999989</v>
      </c>
      <c r="Q224" s="714"/>
      <c r="R224" s="713">
        <f t="shared" si="165"/>
        <v>86640889.122999996</v>
      </c>
      <c r="S224" s="713"/>
      <c r="T224" s="713"/>
      <c r="U224" s="713"/>
      <c r="V224" s="713"/>
      <c r="W224" s="713">
        <f t="shared" si="166"/>
        <v>2470493.8921806784</v>
      </c>
      <c r="X224" s="713">
        <f t="shared" si="166"/>
        <v>1645397.3375028139</v>
      </c>
      <c r="Y224" s="714">
        <f t="shared" si="167"/>
        <v>0.66601959337387362</v>
      </c>
      <c r="Z224" s="714">
        <f t="shared" si="168"/>
        <v>0.33398040662612638</v>
      </c>
      <c r="AA224" s="715">
        <f t="shared" si="169"/>
        <v>0</v>
      </c>
      <c r="AB224" s="715">
        <f t="shared" si="170"/>
        <v>0.33398040662612638</v>
      </c>
      <c r="AC224" s="715"/>
      <c r="AG224" s="716"/>
    </row>
    <row r="225" spans="2:69" s="424" customFormat="1" x14ac:dyDescent="0.2">
      <c r="B225" s="463">
        <f t="shared" si="160"/>
        <v>1</v>
      </c>
      <c r="C225" s="463">
        <f t="shared" si="158"/>
        <v>16</v>
      </c>
      <c r="D225" s="463" t="str">
        <f t="shared" si="161"/>
        <v>Peer Industry</v>
      </c>
      <c r="E225" s="463" t="s">
        <v>226</v>
      </c>
      <c r="F225" s="712">
        <v>2013</v>
      </c>
      <c r="G225" s="713">
        <f t="shared" si="162"/>
        <v>30961.65</v>
      </c>
      <c r="H225" s="713"/>
      <c r="I225" s="713"/>
      <c r="J225" s="714">
        <f t="shared" si="163"/>
        <v>0.32771082085514441</v>
      </c>
      <c r="K225" s="713"/>
      <c r="L225" s="713"/>
      <c r="M225" s="713"/>
      <c r="N225" s="713"/>
      <c r="O225" s="713">
        <f t="shared" si="164"/>
        <v>841942.20095000009</v>
      </c>
      <c r="P225" s="715">
        <f t="shared" si="159"/>
        <v>0.99999999999999978</v>
      </c>
      <c r="Q225" s="463"/>
      <c r="R225" s="713">
        <f t="shared" si="165"/>
        <v>88883057.372000009</v>
      </c>
      <c r="S225" s="713"/>
      <c r="T225" s="713"/>
      <c r="U225" s="713"/>
      <c r="V225" s="713"/>
      <c r="W225" s="713">
        <f t="shared" si="166"/>
        <v>3327949.5758225247</v>
      </c>
      <c r="X225" s="713">
        <f t="shared" si="166"/>
        <v>2475941.054872524</v>
      </c>
      <c r="Y225" s="714">
        <f>X225/W225</f>
        <v>0.743983945207637</v>
      </c>
      <c r="Z225" s="714">
        <f>1-Y225</f>
        <v>0.256016054792363</v>
      </c>
      <c r="AA225" s="715">
        <f>Z225*Q225</f>
        <v>0</v>
      </c>
      <c r="AB225" s="715">
        <f>Z225-AA225</f>
        <v>0.256016054792363</v>
      </c>
      <c r="AC225" s="714"/>
      <c r="AG225" s="716"/>
    </row>
    <row r="226" spans="2:69" s="424" customFormat="1" x14ac:dyDescent="0.2">
      <c r="B226" s="463">
        <f t="shared" si="160"/>
        <v>1</v>
      </c>
      <c r="C226" s="463">
        <f t="shared" si="158"/>
        <v>16</v>
      </c>
      <c r="D226" s="463" t="str">
        <f t="shared" si="161"/>
        <v>Peer Industry</v>
      </c>
      <c r="E226" s="463" t="s">
        <v>228</v>
      </c>
      <c r="F226" s="712">
        <v>2014</v>
      </c>
      <c r="G226" s="713">
        <f t="shared" si="162"/>
        <v>31168.479999999996</v>
      </c>
      <c r="H226" s="713"/>
      <c r="I226" s="713"/>
      <c r="J226" s="714">
        <f t="shared" si="163"/>
        <v>0.31592783421924769</v>
      </c>
      <c r="K226" s="713"/>
      <c r="L226" s="713"/>
      <c r="M226" s="713"/>
      <c r="N226" s="713"/>
      <c r="O226" s="713">
        <f t="shared" si="164"/>
        <v>865336.70960408752</v>
      </c>
      <c r="P226" s="715">
        <f t="shared" si="159"/>
        <v>0.99999999999999967</v>
      </c>
      <c r="Q226" s="463"/>
      <c r="R226" s="713">
        <f t="shared" si="165"/>
        <v>86259635.748999998</v>
      </c>
      <c r="S226" s="713"/>
      <c r="T226" s="713"/>
      <c r="U226" s="713"/>
      <c r="V226" s="713"/>
      <c r="W226" s="713">
        <f t="shared" si="166"/>
        <v>3620717.7099698973</v>
      </c>
      <c r="X226" s="713">
        <f t="shared" si="166"/>
        <v>2765447.3203658098</v>
      </c>
      <c r="Y226" s="714">
        <f>X226/W226</f>
        <v>0.76378429413344184</v>
      </c>
      <c r="Z226" s="714">
        <f>1-Y226</f>
        <v>0.23621570586655816</v>
      </c>
      <c r="AA226" s="715">
        <f>Z226*Q226</f>
        <v>0</v>
      </c>
      <c r="AB226" s="715">
        <f>Z226-AA226</f>
        <v>0.23621570586655816</v>
      </c>
      <c r="AC226" s="714"/>
      <c r="AG226" s="716"/>
    </row>
    <row r="227" spans="2:69" s="237" customFormat="1" x14ac:dyDescent="0.2">
      <c r="B227" s="69">
        <f>'OPG hydro peers'!B23</f>
        <v>1</v>
      </c>
      <c r="C227" s="69">
        <f t="shared" si="158"/>
        <v>17</v>
      </c>
      <c r="D227" s="69" t="str">
        <f>'OPG hydro peers'!D23</f>
        <v>Peer Industry less OPG</v>
      </c>
      <c r="E227" s="463"/>
      <c r="F227" s="70">
        <v>2002</v>
      </c>
      <c r="G227" s="138">
        <f t="shared" ref="G227:G239" si="171">G214-G6</f>
        <v>23698.489999999998</v>
      </c>
      <c r="H227" s="138"/>
      <c r="I227" s="138"/>
      <c r="J227" s="76">
        <f t="shared" ref="J227:J236" si="172">R227/(G227*8760)</f>
        <v>0.28479896056456644</v>
      </c>
      <c r="K227" s="138"/>
      <c r="L227" s="138"/>
      <c r="M227" s="138"/>
      <c r="N227" s="138"/>
      <c r="O227" s="71">
        <f t="shared" ref="O227:P239" si="173">SUMIF($F$6:$F$213,$F227,O$6:O$213)-O6</f>
        <v>399506.35545000003</v>
      </c>
      <c r="P227" s="76">
        <f t="shared" si="173"/>
        <v>0.77214891588012602</v>
      </c>
      <c r="Q227" s="69"/>
      <c r="R227" s="138">
        <f t="shared" ref="R227:R239" si="174">R214-R6</f>
        <v>59123914.593999997</v>
      </c>
      <c r="S227" s="138"/>
      <c r="T227" s="138"/>
      <c r="U227" s="138"/>
      <c r="V227" s="138"/>
      <c r="W227" s="71">
        <f t="shared" ref="W227:W239" si="175">W214-W6</f>
        <v>1454346.3295986149</v>
      </c>
      <c r="X227" s="138">
        <f>W227-O227</f>
        <v>1054839.9741486148</v>
      </c>
      <c r="Y227" s="76">
        <f>X227/W227</f>
        <v>0.72530177488036163</v>
      </c>
      <c r="Z227" s="76">
        <f>1-Y227</f>
        <v>0.27469822511963837</v>
      </c>
      <c r="AA227" s="76">
        <f t="shared" ref="AA227:AA237" si="176">Z227*Q227</f>
        <v>0</v>
      </c>
      <c r="AB227" s="76">
        <f>Z227-AA227</f>
        <v>0.27469822511963837</v>
      </c>
      <c r="AC227" s="76">
        <f>AA227-AB227</f>
        <v>-0.27469822511963837</v>
      </c>
      <c r="AD227"/>
      <c r="AE227"/>
      <c r="AF227"/>
      <c r="AG227" s="239"/>
      <c r="AH227" s="240"/>
      <c r="AI227" s="240"/>
      <c r="AJ227" s="240"/>
      <c r="AK227" s="240"/>
      <c r="AL227" s="240"/>
      <c r="AM227" s="240"/>
      <c r="AN227" s="240"/>
      <c r="AO227" s="240"/>
      <c r="AP227" s="240"/>
      <c r="AQ227" s="240"/>
      <c r="AR227" s="240"/>
      <c r="AS227" s="240"/>
      <c r="AT227" s="240"/>
      <c r="AU227" s="240"/>
      <c r="AV227" s="240"/>
      <c r="AW227" s="240"/>
      <c r="AX227" s="240"/>
      <c r="AY227" s="240"/>
      <c r="AZ227" s="240"/>
      <c r="BA227" s="240"/>
      <c r="BB227" s="240"/>
      <c r="BC227" s="240"/>
      <c r="BD227" s="240"/>
      <c r="BE227" s="240"/>
      <c r="BF227" s="240"/>
      <c r="BG227" s="240"/>
      <c r="BH227" s="240"/>
      <c r="BI227" s="240"/>
      <c r="BJ227" s="240"/>
      <c r="BK227" s="240"/>
      <c r="BL227" s="240"/>
      <c r="BM227" s="240"/>
      <c r="BN227" s="240"/>
      <c r="BO227" s="240"/>
      <c r="BP227" s="240"/>
      <c r="BQ227" s="240"/>
    </row>
    <row r="228" spans="2:69" s="237" customFormat="1" x14ac:dyDescent="0.2">
      <c r="B228" s="69">
        <f t="shared" ref="B228:B239" si="177">B227</f>
        <v>1</v>
      </c>
      <c r="C228" s="69">
        <f t="shared" si="158"/>
        <v>17</v>
      </c>
      <c r="D228" s="69" t="str">
        <f t="shared" ref="D228:D235" si="178">D227</f>
        <v>Peer Industry less OPG</v>
      </c>
      <c r="E228" s="463"/>
      <c r="F228" s="70">
        <v>2003</v>
      </c>
      <c r="G228" s="138">
        <f t="shared" si="171"/>
        <v>24358.489999999998</v>
      </c>
      <c r="H228" s="138"/>
      <c r="I228" s="138"/>
      <c r="J228" s="76">
        <f t="shared" si="172"/>
        <v>0.32562998570340856</v>
      </c>
      <c r="K228" s="138"/>
      <c r="L228" s="138"/>
      <c r="M228" s="138"/>
      <c r="N228" s="138"/>
      <c r="O228" s="71">
        <f t="shared" si="173"/>
        <v>430140.35661000013</v>
      </c>
      <c r="P228" s="76">
        <f t="shared" si="173"/>
        <v>0.7669537873011566</v>
      </c>
      <c r="Q228" s="69"/>
      <c r="R228" s="138">
        <f t="shared" si="174"/>
        <v>69483047.613999993</v>
      </c>
      <c r="S228" s="138"/>
      <c r="T228" s="138"/>
      <c r="U228" s="138"/>
      <c r="V228" s="138"/>
      <c r="W228" s="71">
        <f t="shared" si="175"/>
        <v>2442947.4458542126</v>
      </c>
      <c r="X228" s="138">
        <f t="shared" ref="X228:X236" si="179">W228-O228</f>
        <v>2012807.0892442125</v>
      </c>
      <c r="Y228" s="76">
        <f t="shared" ref="Y228:Y237" si="180">X228/W228</f>
        <v>0.82392566105342668</v>
      </c>
      <c r="Z228" s="76">
        <f t="shared" ref="Z228:Z237" si="181">1-Y228</f>
        <v>0.17607433894657332</v>
      </c>
      <c r="AA228" s="76">
        <f t="shared" si="176"/>
        <v>0</v>
      </c>
      <c r="AB228" s="76">
        <f t="shared" ref="AB228:AC237" si="182">Z228-AA228</f>
        <v>0.17607433894657332</v>
      </c>
      <c r="AC228" s="76">
        <f t="shared" si="182"/>
        <v>-0.17607433894657332</v>
      </c>
      <c r="AD228"/>
      <c r="AE228"/>
      <c r="AF228"/>
      <c r="AG228" s="239"/>
      <c r="AH228" s="240"/>
      <c r="AI228" s="240"/>
      <c r="AJ228" s="240"/>
      <c r="AK228" s="240"/>
      <c r="AL228" s="240"/>
      <c r="AM228" s="240"/>
      <c r="AN228" s="240"/>
      <c r="AO228" s="240"/>
      <c r="AP228" s="240"/>
      <c r="AQ228" s="240"/>
      <c r="AR228" s="240"/>
      <c r="AS228" s="240"/>
      <c r="AT228" s="240"/>
      <c r="AU228" s="240"/>
      <c r="AV228" s="240"/>
      <c r="AW228" s="240"/>
      <c r="AX228" s="240"/>
      <c r="AY228" s="240"/>
      <c r="AZ228" s="240"/>
      <c r="BA228" s="240"/>
      <c r="BB228" s="240"/>
      <c r="BC228" s="240"/>
      <c r="BD228" s="240"/>
      <c r="BE228" s="240"/>
      <c r="BF228" s="240"/>
      <c r="BG228" s="240"/>
      <c r="BH228" s="240"/>
      <c r="BI228" s="240"/>
      <c r="BJ228" s="240"/>
      <c r="BK228" s="240"/>
      <c r="BL228" s="240"/>
      <c r="BM228" s="240"/>
      <c r="BN228" s="240"/>
      <c r="BO228" s="240"/>
      <c r="BP228" s="240"/>
      <c r="BQ228" s="240"/>
    </row>
    <row r="229" spans="2:69" s="237" customFormat="1" x14ac:dyDescent="0.2">
      <c r="B229" s="69">
        <f t="shared" si="177"/>
        <v>1</v>
      </c>
      <c r="C229" s="69">
        <f t="shared" si="158"/>
        <v>17</v>
      </c>
      <c r="D229" s="69" t="str">
        <f t="shared" si="178"/>
        <v>Peer Industry less OPG</v>
      </c>
      <c r="E229" s="463"/>
      <c r="F229" s="70">
        <v>2004</v>
      </c>
      <c r="G229" s="138">
        <f t="shared" si="171"/>
        <v>24373.01</v>
      </c>
      <c r="H229" s="138"/>
      <c r="I229" s="138"/>
      <c r="J229" s="76">
        <f t="shared" si="172"/>
        <v>0.29795069846507866</v>
      </c>
      <c r="K229" s="138"/>
      <c r="L229" s="138"/>
      <c r="M229" s="138"/>
      <c r="N229" s="138"/>
      <c r="O229" s="71">
        <f t="shared" si="173"/>
        <v>468471.38903999981</v>
      </c>
      <c r="P229" s="76">
        <f t="shared" si="173"/>
        <v>0.77989849723455951</v>
      </c>
      <c r="Q229" s="69"/>
      <c r="R229" s="138">
        <f t="shared" si="174"/>
        <v>63614728.893999994</v>
      </c>
      <c r="S229" s="138"/>
      <c r="T229" s="138"/>
      <c r="U229" s="138"/>
      <c r="V229" s="138"/>
      <c r="W229" s="71">
        <f t="shared" si="175"/>
        <v>2523964.5509401807</v>
      </c>
      <c r="X229" s="138">
        <f t="shared" si="179"/>
        <v>2055493.1619001809</v>
      </c>
      <c r="Y229" s="76">
        <f t="shared" si="180"/>
        <v>0.81439066215668776</v>
      </c>
      <c r="Z229" s="76">
        <f t="shared" si="181"/>
        <v>0.18560933784331224</v>
      </c>
      <c r="AA229" s="76">
        <f t="shared" si="176"/>
        <v>0</v>
      </c>
      <c r="AB229" s="76">
        <f t="shared" si="182"/>
        <v>0.18560933784331224</v>
      </c>
      <c r="AC229" s="76">
        <f t="shared" si="182"/>
        <v>-0.18560933784331224</v>
      </c>
      <c r="AD229"/>
      <c r="AE229"/>
      <c r="AF229"/>
      <c r="AG229" s="239"/>
      <c r="AH229" s="240"/>
      <c r="AI229" s="240"/>
      <c r="AJ229" s="240"/>
      <c r="AK229" s="240"/>
      <c r="AL229" s="240"/>
      <c r="AM229" s="240"/>
      <c r="AN229" s="240"/>
      <c r="AO229" s="240"/>
      <c r="AP229" s="240"/>
      <c r="AQ229" s="240"/>
      <c r="AR229" s="240"/>
      <c r="AS229" s="240"/>
      <c r="AT229" s="240"/>
      <c r="AU229" s="240"/>
      <c r="AV229" s="240"/>
      <c r="AW229" s="240"/>
      <c r="AX229" s="240"/>
      <c r="AY229" s="240"/>
      <c r="AZ229" s="240"/>
      <c r="BA229" s="240"/>
      <c r="BB229" s="240"/>
      <c r="BC229" s="240"/>
      <c r="BD229" s="240"/>
      <c r="BE229" s="240"/>
      <c r="BF229" s="240"/>
      <c r="BG229" s="240"/>
      <c r="BH229" s="240"/>
      <c r="BI229" s="240"/>
      <c r="BJ229" s="240"/>
      <c r="BK229" s="240"/>
      <c r="BL229" s="240"/>
      <c r="BM229" s="240"/>
      <c r="BN229" s="240"/>
      <c r="BO229" s="240"/>
      <c r="BP229" s="240"/>
      <c r="BQ229" s="240"/>
    </row>
    <row r="230" spans="2:69" s="237" customFormat="1" x14ac:dyDescent="0.2">
      <c r="B230" s="69">
        <f t="shared" si="177"/>
        <v>1</v>
      </c>
      <c r="C230" s="69">
        <f t="shared" si="158"/>
        <v>17</v>
      </c>
      <c r="D230" s="69" t="str">
        <f t="shared" si="178"/>
        <v>Peer Industry less OPG</v>
      </c>
      <c r="E230" s="463"/>
      <c r="F230" s="70">
        <v>2005</v>
      </c>
      <c r="G230" s="138">
        <f t="shared" si="171"/>
        <v>24385.809999999998</v>
      </c>
      <c r="H230" s="138"/>
      <c r="I230" s="138"/>
      <c r="J230" s="76">
        <f t="shared" si="172"/>
        <v>0.3142017083793654</v>
      </c>
      <c r="K230" s="138"/>
      <c r="L230" s="138"/>
      <c r="M230" s="138"/>
      <c r="N230" s="138"/>
      <c r="O230" s="71">
        <f t="shared" si="173"/>
        <v>482294.38857000007</v>
      </c>
      <c r="P230" s="76">
        <f t="shared" si="173"/>
        <v>0.77206278970632281</v>
      </c>
      <c r="Q230" s="69"/>
      <c r="R230" s="138">
        <f t="shared" si="174"/>
        <v>67119673.300999999</v>
      </c>
      <c r="S230" s="138"/>
      <c r="T230" s="138"/>
      <c r="U230" s="138"/>
      <c r="V230" s="138"/>
      <c r="W230" s="71">
        <f t="shared" si="175"/>
        <v>3541380.774213911</v>
      </c>
      <c r="X230" s="138">
        <f t="shared" si="179"/>
        <v>3059086.3856439111</v>
      </c>
      <c r="Y230" s="76">
        <f t="shared" si="180"/>
        <v>0.86381176740954779</v>
      </c>
      <c r="Z230" s="76">
        <f t="shared" si="181"/>
        <v>0.13618823259045221</v>
      </c>
      <c r="AA230" s="76">
        <f t="shared" si="176"/>
        <v>0</v>
      </c>
      <c r="AB230" s="76">
        <f t="shared" si="182"/>
        <v>0.13618823259045221</v>
      </c>
      <c r="AC230" s="76">
        <f t="shared" si="182"/>
        <v>-0.13618823259045221</v>
      </c>
      <c r="AD230"/>
      <c r="AE230"/>
      <c r="AF230"/>
      <c r="AG230" s="239"/>
      <c r="AH230" s="240"/>
      <c r="AI230" s="240"/>
      <c r="AJ230" s="240"/>
      <c r="AK230" s="240"/>
      <c r="AL230" s="240"/>
      <c r="AM230" s="240"/>
      <c r="AN230" s="240"/>
      <c r="AO230" s="240"/>
      <c r="AP230" s="240"/>
      <c r="AQ230" s="240"/>
      <c r="AR230" s="240"/>
      <c r="AS230" s="240"/>
      <c r="AT230" s="240"/>
      <c r="AU230" s="240"/>
      <c r="AV230" s="240"/>
      <c r="AW230" s="240"/>
      <c r="AX230" s="240"/>
      <c r="AY230" s="240"/>
      <c r="AZ230" s="240"/>
      <c r="BA230" s="240"/>
      <c r="BB230" s="240"/>
      <c r="BC230" s="240"/>
      <c r="BD230" s="240"/>
      <c r="BE230" s="240"/>
      <c r="BF230" s="240"/>
      <c r="BG230" s="240"/>
      <c r="BH230" s="240"/>
      <c r="BI230" s="240"/>
      <c r="BJ230" s="240"/>
      <c r="BK230" s="240"/>
      <c r="BL230" s="240"/>
      <c r="BM230" s="240"/>
      <c r="BN230" s="240"/>
      <c r="BO230" s="240"/>
      <c r="BP230" s="240"/>
      <c r="BQ230" s="240"/>
    </row>
    <row r="231" spans="2:69" s="237" customFormat="1" x14ac:dyDescent="0.2">
      <c r="B231" s="69">
        <f t="shared" si="177"/>
        <v>1</v>
      </c>
      <c r="C231" s="69">
        <f t="shared" si="158"/>
        <v>17</v>
      </c>
      <c r="D231" s="69" t="str">
        <f t="shared" si="178"/>
        <v>Peer Industry less OPG</v>
      </c>
      <c r="E231" s="463"/>
      <c r="F231" s="70">
        <v>2006</v>
      </c>
      <c r="G231" s="138">
        <f t="shared" si="171"/>
        <v>24402.789999999997</v>
      </c>
      <c r="H231" s="138"/>
      <c r="I231" s="138"/>
      <c r="J231" s="76">
        <f t="shared" si="172"/>
        <v>0.31853877631601979</v>
      </c>
      <c r="K231" s="138"/>
      <c r="L231" s="138"/>
      <c r="M231" s="138"/>
      <c r="N231" s="138"/>
      <c r="O231" s="71">
        <f t="shared" si="173"/>
        <v>507826.74332999997</v>
      </c>
      <c r="P231" s="76">
        <f t="shared" si="173"/>
        <v>0.76430129157709958</v>
      </c>
      <c r="Q231" s="69"/>
      <c r="R231" s="138">
        <f t="shared" si="174"/>
        <v>68093537.420000002</v>
      </c>
      <c r="S231" s="138"/>
      <c r="T231" s="138"/>
      <c r="U231" s="138"/>
      <c r="V231" s="138"/>
      <c r="W231" s="71">
        <f t="shared" si="175"/>
        <v>3203290.4427383998</v>
      </c>
      <c r="X231" s="138">
        <f t="shared" si="179"/>
        <v>2695463.6994083999</v>
      </c>
      <c r="Y231" s="76">
        <f t="shared" si="180"/>
        <v>0.84146715622331336</v>
      </c>
      <c r="Z231" s="76">
        <f t="shared" si="181"/>
        <v>0.15853284377668664</v>
      </c>
      <c r="AA231" s="76">
        <f t="shared" si="176"/>
        <v>0</v>
      </c>
      <c r="AB231" s="76">
        <f t="shared" si="182"/>
        <v>0.15853284377668664</v>
      </c>
      <c r="AC231" s="76">
        <f t="shared" si="182"/>
        <v>-0.15853284377668664</v>
      </c>
      <c r="AD231"/>
      <c r="AE231"/>
      <c r="AF231"/>
      <c r="AG231" s="239"/>
      <c r="AH231" s="240"/>
      <c r="AI231" s="240"/>
      <c r="AJ231" s="240"/>
      <c r="AK231" s="240"/>
      <c r="AL231" s="240"/>
      <c r="AM231" s="240"/>
      <c r="AN231" s="240"/>
      <c r="AO231" s="240"/>
      <c r="AP231" s="240"/>
      <c r="AQ231" s="240"/>
      <c r="AR231" s="240"/>
      <c r="AS231" s="240"/>
      <c r="AT231" s="240"/>
      <c r="AU231" s="240"/>
      <c r="AV231" s="240"/>
      <c r="AW231" s="240"/>
      <c r="AX231" s="240"/>
      <c r="AY231" s="240"/>
      <c r="AZ231" s="240"/>
      <c r="BA231" s="240"/>
      <c r="BB231" s="240"/>
      <c r="BC231" s="240"/>
      <c r="BD231" s="240"/>
      <c r="BE231" s="240"/>
      <c r="BF231" s="240"/>
      <c r="BG231" s="240"/>
      <c r="BH231" s="240"/>
      <c r="BI231" s="240"/>
      <c r="BJ231" s="240"/>
      <c r="BK231" s="240"/>
      <c r="BL231" s="240"/>
      <c r="BM231" s="240"/>
      <c r="BN231" s="240"/>
      <c r="BO231" s="240"/>
      <c r="BP231" s="240"/>
      <c r="BQ231" s="240"/>
    </row>
    <row r="232" spans="2:69" s="237" customFormat="1" x14ac:dyDescent="0.2">
      <c r="B232" s="69">
        <f t="shared" si="177"/>
        <v>1</v>
      </c>
      <c r="C232" s="69">
        <f t="shared" si="158"/>
        <v>17</v>
      </c>
      <c r="D232" s="69" t="str">
        <f t="shared" si="178"/>
        <v>Peer Industry less OPG</v>
      </c>
      <c r="E232" s="463"/>
      <c r="F232" s="70">
        <v>2007</v>
      </c>
      <c r="G232" s="138">
        <f t="shared" si="171"/>
        <v>23729.789999999997</v>
      </c>
      <c r="H232" s="138"/>
      <c r="I232" s="138"/>
      <c r="J232" s="76">
        <f t="shared" si="172"/>
        <v>0.25296342634854785</v>
      </c>
      <c r="K232" s="138"/>
      <c r="L232" s="138"/>
      <c r="M232" s="138"/>
      <c r="N232" s="138"/>
      <c r="O232" s="71">
        <f t="shared" si="173"/>
        <v>556318.61511000001</v>
      </c>
      <c r="P232" s="76">
        <f t="shared" si="173"/>
        <v>0.77130134214971446</v>
      </c>
      <c r="Q232" s="69"/>
      <c r="R232" s="138">
        <f t="shared" si="174"/>
        <v>52584256.307999998</v>
      </c>
      <c r="S232" s="138"/>
      <c r="T232" s="138"/>
      <c r="U232" s="138"/>
      <c r="V232" s="138"/>
      <c r="W232" s="71">
        <f t="shared" si="175"/>
        <v>2717824.9315861803</v>
      </c>
      <c r="X232" s="138">
        <f t="shared" si="179"/>
        <v>2161506.3164761802</v>
      </c>
      <c r="Y232" s="76">
        <f t="shared" si="180"/>
        <v>0.79530741342293865</v>
      </c>
      <c r="Z232" s="76">
        <f t="shared" si="181"/>
        <v>0.20469258657706135</v>
      </c>
      <c r="AA232" s="76">
        <f t="shared" si="176"/>
        <v>0</v>
      </c>
      <c r="AB232" s="76">
        <f t="shared" si="182"/>
        <v>0.20469258657706135</v>
      </c>
      <c r="AC232" s="76">
        <f t="shared" si="182"/>
        <v>-0.20469258657706135</v>
      </c>
      <c r="AD232"/>
      <c r="AE232"/>
      <c r="AF232"/>
      <c r="AG232" s="239"/>
      <c r="AH232" s="240"/>
      <c r="AI232" s="240"/>
      <c r="AJ232" s="240"/>
      <c r="AK232" s="240"/>
      <c r="AL232" s="240"/>
      <c r="AM232" s="240"/>
      <c r="AN232" s="240"/>
      <c r="AO232" s="240"/>
      <c r="AP232" s="240"/>
      <c r="AQ232" s="240"/>
      <c r="AR232" s="240"/>
      <c r="AS232" s="240"/>
      <c r="AT232" s="240"/>
      <c r="AU232" s="240"/>
      <c r="AV232" s="240"/>
      <c r="AW232" s="240"/>
      <c r="AX232" s="240"/>
      <c r="AY232" s="240"/>
      <c r="AZ232" s="240"/>
      <c r="BA232" s="240"/>
      <c r="BB232" s="240"/>
      <c r="BC232" s="240"/>
      <c r="BD232" s="240"/>
      <c r="BE232" s="240"/>
      <c r="BF232" s="240"/>
      <c r="BG232" s="240"/>
      <c r="BH232" s="240"/>
      <c r="BI232" s="240"/>
      <c r="BJ232" s="240"/>
      <c r="BK232" s="240"/>
      <c r="BL232" s="240"/>
      <c r="BM232" s="240"/>
      <c r="BN232" s="240"/>
      <c r="BO232" s="240"/>
      <c r="BP232" s="240"/>
      <c r="BQ232" s="240"/>
    </row>
    <row r="233" spans="2:69" s="237" customFormat="1" x14ac:dyDescent="0.2">
      <c r="B233" s="69">
        <f t="shared" si="177"/>
        <v>1</v>
      </c>
      <c r="C233" s="69">
        <f t="shared" si="158"/>
        <v>17</v>
      </c>
      <c r="D233" s="69" t="str">
        <f t="shared" si="178"/>
        <v>Peer Industry less OPG</v>
      </c>
      <c r="E233" s="463"/>
      <c r="F233" s="70">
        <v>2008</v>
      </c>
      <c r="G233" s="138">
        <f t="shared" si="171"/>
        <v>24027.639999999996</v>
      </c>
      <c r="H233" s="138"/>
      <c r="I233" s="138"/>
      <c r="J233" s="76">
        <f t="shared" si="172"/>
        <v>0.25037817674289709</v>
      </c>
      <c r="K233" s="138"/>
      <c r="L233" s="138"/>
      <c r="M233" s="138"/>
      <c r="N233" s="138"/>
      <c r="O233" s="71">
        <f t="shared" si="173"/>
        <v>595908.49227000005</v>
      </c>
      <c r="P233" s="76">
        <f t="shared" si="173"/>
        <v>0.76237456015395555</v>
      </c>
      <c r="Q233" s="69"/>
      <c r="R233" s="138">
        <f t="shared" si="174"/>
        <v>52700131.045000002</v>
      </c>
      <c r="S233" s="138"/>
      <c r="T233" s="138"/>
      <c r="U233" s="138"/>
      <c r="V233" s="138"/>
      <c r="W233" s="71">
        <f t="shared" si="175"/>
        <v>3419194.8823449938</v>
      </c>
      <c r="X233" s="138">
        <f t="shared" si="179"/>
        <v>2823286.3900749935</v>
      </c>
      <c r="Y233" s="76">
        <f t="shared" si="180"/>
        <v>0.82571672198418034</v>
      </c>
      <c r="Z233" s="76">
        <f t="shared" si="181"/>
        <v>0.17428327801581966</v>
      </c>
      <c r="AA233" s="76">
        <f t="shared" si="176"/>
        <v>0</v>
      </c>
      <c r="AB233" s="76">
        <f t="shared" si="182"/>
        <v>0.17428327801581966</v>
      </c>
      <c r="AC233" s="76">
        <f t="shared" si="182"/>
        <v>-0.17428327801581966</v>
      </c>
      <c r="AD233"/>
      <c r="AE233"/>
      <c r="AF233"/>
      <c r="AG233" s="239"/>
      <c r="AH233" s="240"/>
      <c r="AI233" s="240"/>
      <c r="AJ233" s="240"/>
      <c r="AK233" s="240"/>
      <c r="AL233" s="240"/>
      <c r="AM233" s="240"/>
      <c r="AN233" s="240"/>
      <c r="AO233" s="240"/>
      <c r="AP233" s="240"/>
      <c r="AQ233" s="240"/>
      <c r="AR233" s="240"/>
      <c r="AS233" s="240"/>
      <c r="AT233" s="240"/>
      <c r="AU233" s="240"/>
      <c r="AV233" s="240"/>
      <c r="AW233" s="240"/>
      <c r="AX233" s="240"/>
      <c r="AY233" s="240"/>
      <c r="AZ233" s="240"/>
      <c r="BA233" s="240"/>
      <c r="BB233" s="240"/>
      <c r="BC233" s="240"/>
      <c r="BD233" s="240"/>
      <c r="BE233" s="240"/>
      <c r="BF233" s="240"/>
      <c r="BG233" s="240"/>
      <c r="BH233" s="240"/>
      <c r="BI233" s="240"/>
      <c r="BJ233" s="240"/>
      <c r="BK233" s="240"/>
      <c r="BL233" s="240"/>
      <c r="BM233" s="240"/>
      <c r="BN233" s="240"/>
      <c r="BO233" s="240"/>
      <c r="BP233" s="240"/>
      <c r="BQ233" s="240"/>
    </row>
    <row r="234" spans="2:69" s="237" customFormat="1" x14ac:dyDescent="0.2">
      <c r="B234" s="69">
        <f t="shared" si="177"/>
        <v>1</v>
      </c>
      <c r="C234" s="69">
        <f t="shared" si="158"/>
        <v>17</v>
      </c>
      <c r="D234" s="69" t="str">
        <f t="shared" si="178"/>
        <v>Peer Industry less OPG</v>
      </c>
      <c r="E234" s="463"/>
      <c r="F234" s="70">
        <v>2009</v>
      </c>
      <c r="G234" s="138">
        <f t="shared" si="171"/>
        <v>24174.849999999995</v>
      </c>
      <c r="H234" s="138"/>
      <c r="I234" s="138"/>
      <c r="J234" s="76">
        <f t="shared" si="172"/>
        <v>0.29608002809214073</v>
      </c>
      <c r="K234" s="138"/>
      <c r="L234" s="138"/>
      <c r="M234" s="138"/>
      <c r="N234" s="138"/>
      <c r="O234" s="71">
        <f t="shared" si="173"/>
        <v>596676.50918999978</v>
      </c>
      <c r="P234" s="76">
        <f t="shared" si="173"/>
        <v>0.76323466257524064</v>
      </c>
      <c r="Q234" s="69"/>
      <c r="R234" s="138">
        <f t="shared" si="174"/>
        <v>62701366.740000002</v>
      </c>
      <c r="S234" s="138"/>
      <c r="T234" s="138"/>
      <c r="U234" s="138"/>
      <c r="V234" s="138"/>
      <c r="W234" s="71">
        <f t="shared" si="175"/>
        <v>2180928.969364766</v>
      </c>
      <c r="X234" s="138">
        <f t="shared" si="179"/>
        <v>1584252.4601747664</v>
      </c>
      <c r="Y234" s="76">
        <f t="shared" si="180"/>
        <v>0.7264117641741481</v>
      </c>
      <c r="Z234" s="76">
        <f t="shared" si="181"/>
        <v>0.2735882358258519</v>
      </c>
      <c r="AA234" s="76">
        <f t="shared" si="176"/>
        <v>0</v>
      </c>
      <c r="AB234" s="76">
        <f t="shared" si="182"/>
        <v>0.2735882358258519</v>
      </c>
      <c r="AC234" s="76">
        <f t="shared" si="182"/>
        <v>-0.2735882358258519</v>
      </c>
      <c r="AD234"/>
      <c r="AE234"/>
      <c r="AF234"/>
      <c r="AG234" s="239"/>
      <c r="AH234" s="240"/>
      <c r="AI234" s="240"/>
      <c r="AJ234" s="240"/>
      <c r="AK234" s="240"/>
      <c r="AL234" s="240"/>
      <c r="AM234" s="240"/>
      <c r="AN234" s="240"/>
      <c r="AO234" s="240"/>
      <c r="AP234" s="240"/>
      <c r="AQ234" s="240"/>
      <c r="AR234" s="240"/>
      <c r="AS234" s="240"/>
      <c r="AT234" s="240"/>
      <c r="AU234" s="240"/>
      <c r="AV234" s="240"/>
      <c r="AW234" s="240"/>
      <c r="AX234" s="240"/>
      <c r="AY234" s="240"/>
      <c r="AZ234" s="240"/>
      <c r="BA234" s="240"/>
      <c r="BB234" s="240"/>
      <c r="BC234" s="240"/>
      <c r="BD234" s="240"/>
      <c r="BE234" s="240"/>
      <c r="BF234" s="240"/>
      <c r="BG234" s="240"/>
      <c r="BH234" s="240"/>
      <c r="BI234" s="240"/>
      <c r="BJ234" s="240"/>
      <c r="BK234" s="240"/>
      <c r="BL234" s="240"/>
      <c r="BM234" s="240"/>
      <c r="BN234" s="240"/>
      <c r="BO234" s="240"/>
      <c r="BP234" s="240"/>
      <c r="BQ234" s="240"/>
    </row>
    <row r="235" spans="2:69" s="237" customFormat="1" x14ac:dyDescent="0.2">
      <c r="B235" s="69">
        <f t="shared" si="177"/>
        <v>1</v>
      </c>
      <c r="C235" s="69">
        <f t="shared" si="158"/>
        <v>17</v>
      </c>
      <c r="D235" s="69" t="str">
        <f t="shared" si="178"/>
        <v>Peer Industry less OPG</v>
      </c>
      <c r="E235" s="463"/>
      <c r="F235" s="70">
        <v>2010</v>
      </c>
      <c r="G235" s="138">
        <f t="shared" si="171"/>
        <v>24179.049999999996</v>
      </c>
      <c r="H235" s="138"/>
      <c r="I235" s="138"/>
      <c r="J235" s="76">
        <f t="shared" si="172"/>
        <v>0.30185325192696022</v>
      </c>
      <c r="K235" s="138"/>
      <c r="L235" s="138"/>
      <c r="M235" s="138"/>
      <c r="N235" s="138"/>
      <c r="O235" s="71">
        <f t="shared" si="173"/>
        <v>655662.46176000009</v>
      </c>
      <c r="P235" s="76">
        <f t="shared" si="173"/>
        <v>0.7802202794861427</v>
      </c>
      <c r="Q235" s="69"/>
      <c r="R235" s="138">
        <f t="shared" si="174"/>
        <v>63935077.870000005</v>
      </c>
      <c r="S235" s="138"/>
      <c r="T235" s="138"/>
      <c r="U235" s="138"/>
      <c r="V235" s="138"/>
      <c r="W235" s="71">
        <f t="shared" si="175"/>
        <v>2296417.1814012313</v>
      </c>
      <c r="X235" s="138">
        <f t="shared" si="179"/>
        <v>1640754.7196412312</v>
      </c>
      <c r="Y235" s="76">
        <f t="shared" si="180"/>
        <v>0.71448460363812161</v>
      </c>
      <c r="Z235" s="76">
        <f t="shared" si="181"/>
        <v>0.28551539636187839</v>
      </c>
      <c r="AA235" s="76">
        <f t="shared" si="176"/>
        <v>0</v>
      </c>
      <c r="AB235" s="76">
        <f t="shared" si="182"/>
        <v>0.28551539636187839</v>
      </c>
      <c r="AC235" s="76">
        <f t="shared" si="182"/>
        <v>-0.28551539636187839</v>
      </c>
      <c r="AD235"/>
      <c r="AE235"/>
      <c r="AF235"/>
      <c r="AG235" s="239"/>
      <c r="AH235" s="240"/>
      <c r="AI235" s="240"/>
      <c r="AJ235" s="240"/>
      <c r="AK235" s="240"/>
      <c r="AL235" s="240"/>
      <c r="AM235" s="240"/>
      <c r="AN235" s="240"/>
      <c r="AO235" s="240"/>
      <c r="AP235" s="240"/>
      <c r="AQ235" s="240"/>
      <c r="AR235" s="240"/>
      <c r="AS235" s="240"/>
      <c r="AT235" s="240"/>
      <c r="AU235" s="240"/>
      <c r="AV235" s="240"/>
      <c r="AW235" s="240"/>
      <c r="AX235" s="240"/>
      <c r="AY235" s="240"/>
      <c r="AZ235" s="240"/>
      <c r="BA235" s="240"/>
      <c r="BB235" s="240"/>
      <c r="BC235" s="240"/>
      <c r="BD235" s="240"/>
      <c r="BE235" s="240"/>
      <c r="BF235" s="240"/>
      <c r="BG235" s="240"/>
      <c r="BH235" s="240"/>
      <c r="BI235" s="240"/>
      <c r="BJ235" s="240"/>
      <c r="BK235" s="240"/>
      <c r="BL235" s="240"/>
      <c r="BM235" s="240"/>
      <c r="BN235" s="240"/>
      <c r="BO235" s="240"/>
      <c r="BP235" s="240"/>
      <c r="BQ235" s="240"/>
    </row>
    <row r="236" spans="2:69" s="237" customFormat="1" x14ac:dyDescent="0.2">
      <c r="B236" s="69">
        <f t="shared" si="177"/>
        <v>1</v>
      </c>
      <c r="C236" s="69">
        <f t="shared" si="158"/>
        <v>17</v>
      </c>
      <c r="D236" s="69" t="str">
        <f>D235</f>
        <v>Peer Industry less OPG</v>
      </c>
      <c r="E236" s="463"/>
      <c r="F236" s="70">
        <v>2011</v>
      </c>
      <c r="G236" s="138">
        <f t="shared" si="171"/>
        <v>24281.879999999997</v>
      </c>
      <c r="H236" s="138"/>
      <c r="I236" s="138"/>
      <c r="J236" s="76">
        <f t="shared" si="172"/>
        <v>0.32758833282210043</v>
      </c>
      <c r="K236" s="138"/>
      <c r="L236" s="138"/>
      <c r="M236" s="138"/>
      <c r="N236" s="138"/>
      <c r="O236" s="71">
        <f t="shared" si="173"/>
        <v>639204.12818999996</v>
      </c>
      <c r="P236" s="76">
        <f t="shared" si="173"/>
        <v>0.78544179119886626</v>
      </c>
      <c r="Q236" s="69"/>
      <c r="R236" s="138">
        <f t="shared" si="174"/>
        <v>69681074.742000014</v>
      </c>
      <c r="S236" s="138"/>
      <c r="T236" s="138"/>
      <c r="U236" s="138"/>
      <c r="V236" s="138"/>
      <c r="W236" s="71">
        <f t="shared" si="175"/>
        <v>2239473.5091988062</v>
      </c>
      <c r="X236" s="138">
        <f t="shared" si="179"/>
        <v>1600269.3810088062</v>
      </c>
      <c r="Y236" s="76">
        <f t="shared" si="180"/>
        <v>0.71457392750375437</v>
      </c>
      <c r="Z236" s="76">
        <f t="shared" si="181"/>
        <v>0.28542607249624563</v>
      </c>
      <c r="AA236" s="76">
        <f t="shared" si="176"/>
        <v>0</v>
      </c>
      <c r="AB236" s="76">
        <f t="shared" si="182"/>
        <v>0.28542607249624563</v>
      </c>
      <c r="AC236" s="76">
        <f t="shared" si="182"/>
        <v>-0.28542607249624563</v>
      </c>
      <c r="AD236"/>
      <c r="AE236"/>
      <c r="AF236"/>
      <c r="AG236" s="239"/>
      <c r="AH236" s="240"/>
      <c r="AI236" s="240"/>
      <c r="AJ236" s="240"/>
      <c r="AK236" s="240"/>
      <c r="AL236" s="240"/>
      <c r="AM236" s="240"/>
      <c r="AN236" s="240"/>
      <c r="AO236" s="240"/>
      <c r="AP236" s="240"/>
      <c r="AQ236" s="240"/>
      <c r="AR236" s="240"/>
      <c r="AS236" s="240"/>
      <c r="AT236" s="240"/>
      <c r="AU236" s="240"/>
      <c r="AV236" s="240"/>
      <c r="AW236" s="240"/>
      <c r="AX236" s="240"/>
      <c r="AY236" s="240"/>
      <c r="AZ236" s="240"/>
      <c r="BA236" s="240"/>
      <c r="BB236" s="240"/>
      <c r="BC236" s="240"/>
      <c r="BD236" s="240"/>
      <c r="BE236" s="240"/>
      <c r="BF236" s="240"/>
      <c r="BG236" s="240"/>
      <c r="BH236" s="240"/>
      <c r="BI236" s="240"/>
      <c r="BJ236" s="240"/>
      <c r="BK236" s="240"/>
      <c r="BL236" s="240"/>
      <c r="BM236" s="240"/>
      <c r="BN236" s="240"/>
      <c r="BO236" s="240"/>
      <c r="BP236" s="240"/>
      <c r="BQ236" s="240"/>
    </row>
    <row r="237" spans="2:69" s="237" customFormat="1" x14ac:dyDescent="0.2">
      <c r="B237" s="69">
        <f t="shared" si="177"/>
        <v>1</v>
      </c>
      <c r="C237" s="69">
        <f t="shared" si="158"/>
        <v>17</v>
      </c>
      <c r="D237" s="69" t="str">
        <f>D236</f>
        <v>Peer Industry less OPG</v>
      </c>
      <c r="E237" s="463"/>
      <c r="F237" s="70">
        <v>2012</v>
      </c>
      <c r="G237" s="138">
        <f t="shared" si="171"/>
        <v>24379.859999999997</v>
      </c>
      <c r="H237" s="138"/>
      <c r="I237" s="138"/>
      <c r="J237" s="76">
        <f>R237/(G237*8760)</f>
        <v>0.27242887598644333</v>
      </c>
      <c r="K237" s="138"/>
      <c r="L237" s="138"/>
      <c r="M237" s="138"/>
      <c r="N237" s="138"/>
      <c r="O237" s="71">
        <f t="shared" si="173"/>
        <v>646962.35810999991</v>
      </c>
      <c r="P237" s="76">
        <f t="shared" si="173"/>
        <v>0.78410502921392999</v>
      </c>
      <c r="Q237" s="69"/>
      <c r="R237" s="138">
        <f t="shared" si="174"/>
        <v>58181974.023000002</v>
      </c>
      <c r="S237" s="138"/>
      <c r="T237" s="138"/>
      <c r="U237" s="138"/>
      <c r="V237" s="138"/>
      <c r="W237" s="71">
        <f t="shared" si="175"/>
        <v>1528635.4741906784</v>
      </c>
      <c r="X237" s="138">
        <f>W237-O237</f>
        <v>881673.11608067853</v>
      </c>
      <c r="Y237" s="76">
        <f t="shared" si="180"/>
        <v>0.5767713303575347</v>
      </c>
      <c r="Z237" s="76">
        <f t="shared" si="181"/>
        <v>0.4232286696424653</v>
      </c>
      <c r="AA237" s="76">
        <f t="shared" si="176"/>
        <v>0</v>
      </c>
      <c r="AB237" s="76">
        <f t="shared" si="182"/>
        <v>0.4232286696424653</v>
      </c>
      <c r="AC237" s="76">
        <f t="shared" si="182"/>
        <v>-0.4232286696424653</v>
      </c>
      <c r="AD237"/>
      <c r="AE237"/>
      <c r="AF237"/>
      <c r="AG237" s="239"/>
      <c r="AH237" s="240"/>
      <c r="AI237" s="240"/>
      <c r="AJ237" s="240"/>
      <c r="AK237" s="240"/>
      <c r="AL237" s="240"/>
      <c r="AM237" s="240"/>
      <c r="AN237" s="240"/>
      <c r="AO237" s="240"/>
      <c r="AP237" s="240"/>
      <c r="AQ237" s="240"/>
      <c r="AR237" s="240"/>
      <c r="AS237" s="240"/>
      <c r="AT237" s="240"/>
      <c r="AU237" s="240"/>
      <c r="AV237" s="240"/>
      <c r="AW237" s="240"/>
      <c r="AX237" s="240"/>
      <c r="AY237" s="240"/>
      <c r="AZ237" s="240"/>
      <c r="BA237" s="240"/>
      <c r="BB237" s="240"/>
      <c r="BC237" s="240"/>
      <c r="BD237" s="240"/>
      <c r="BE237" s="240"/>
      <c r="BF237" s="240"/>
      <c r="BG237" s="240"/>
      <c r="BH237" s="240"/>
      <c r="BI237" s="240"/>
      <c r="BJ237" s="240"/>
      <c r="BK237" s="240"/>
      <c r="BL237" s="240"/>
      <c r="BM237" s="240"/>
      <c r="BN237" s="240"/>
      <c r="BO237" s="240"/>
      <c r="BP237" s="240"/>
      <c r="BQ237" s="240"/>
    </row>
    <row r="238" spans="2:69" s="237" customFormat="1" x14ac:dyDescent="0.2">
      <c r="B238" s="69">
        <f t="shared" si="177"/>
        <v>1</v>
      </c>
      <c r="C238" s="69">
        <f t="shared" si="158"/>
        <v>17</v>
      </c>
      <c r="D238" s="69" t="str">
        <f>D237</f>
        <v>Peer Industry less OPG</v>
      </c>
      <c r="E238" s="463"/>
      <c r="F238" s="70">
        <v>2013</v>
      </c>
      <c r="G238" s="138">
        <f t="shared" si="171"/>
        <v>24528.65</v>
      </c>
      <c r="H238" s="138"/>
      <c r="I238" s="138"/>
      <c r="J238" s="76">
        <f>R238/(G238*8760)</f>
        <v>0.27242239508813326</v>
      </c>
      <c r="K238" s="138"/>
      <c r="L238" s="138"/>
      <c r="M238" s="138"/>
      <c r="N238" s="138"/>
      <c r="O238" s="71">
        <f t="shared" si="173"/>
        <v>659358.51090000011</v>
      </c>
      <c r="P238" s="76">
        <f t="shared" si="173"/>
        <v>0.78313987605802027</v>
      </c>
      <c r="Q238" s="69"/>
      <c r="R238" s="138">
        <f t="shared" si="174"/>
        <v>58535665.372000009</v>
      </c>
      <c r="S238" s="138"/>
      <c r="T238" s="138"/>
      <c r="U238" s="138"/>
      <c r="V238" s="138"/>
      <c r="W238" s="71">
        <f t="shared" si="175"/>
        <v>2200948.1559125246</v>
      </c>
      <c r="X238" s="138">
        <f>W238-O238</f>
        <v>1541589.6450125244</v>
      </c>
      <c r="Y238" s="76">
        <f>X238/W238</f>
        <v>0.70042069862993817</v>
      </c>
      <c r="Z238" s="76">
        <f>1-Y238</f>
        <v>0.29957930137006183</v>
      </c>
      <c r="AA238" s="76">
        <f>Z238*Q238</f>
        <v>0</v>
      </c>
      <c r="AB238" s="76">
        <f>Z238-AA238</f>
        <v>0.29957930137006183</v>
      </c>
      <c r="AC238" s="76">
        <f>AA238-AB238</f>
        <v>-0.29957930137006183</v>
      </c>
      <c r="AD238"/>
      <c r="AE238"/>
      <c r="AF238"/>
      <c r="AG238" s="239"/>
      <c r="AH238" s="240"/>
      <c r="AI238" s="240"/>
      <c r="AJ238" s="240"/>
      <c r="AK238" s="240"/>
      <c r="AL238" s="240"/>
      <c r="AM238" s="240"/>
      <c r="AN238" s="240"/>
      <c r="AO238" s="240"/>
      <c r="AP238" s="240"/>
      <c r="AQ238" s="240"/>
      <c r="AR238" s="240"/>
      <c r="AS238" s="240"/>
      <c r="AT238" s="240"/>
      <c r="AU238" s="240"/>
      <c r="AV238" s="240"/>
      <c r="AW238" s="240"/>
      <c r="AX238" s="240"/>
      <c r="AY238" s="240"/>
      <c r="AZ238" s="240"/>
      <c r="BA238" s="240"/>
      <c r="BB238" s="240"/>
      <c r="BC238" s="240"/>
      <c r="BD238" s="240"/>
      <c r="BE238" s="240"/>
      <c r="BF238" s="240"/>
      <c r="BG238" s="240"/>
      <c r="BH238" s="240"/>
      <c r="BI238" s="240"/>
      <c r="BJ238" s="240"/>
      <c r="BK238" s="240"/>
      <c r="BL238" s="240"/>
      <c r="BM238" s="240"/>
      <c r="BN238" s="240"/>
      <c r="BO238" s="240"/>
      <c r="BP238" s="240"/>
      <c r="BQ238" s="240"/>
    </row>
    <row r="239" spans="2:69" s="237" customFormat="1" x14ac:dyDescent="0.2">
      <c r="B239" s="69">
        <f t="shared" si="177"/>
        <v>1</v>
      </c>
      <c r="C239" s="69">
        <f t="shared" si="158"/>
        <v>17</v>
      </c>
      <c r="D239" s="69" t="str">
        <f>D238</f>
        <v>Peer Industry less OPG</v>
      </c>
      <c r="E239" s="463"/>
      <c r="F239" s="70">
        <v>2014</v>
      </c>
      <c r="G239" s="138">
        <f t="shared" si="171"/>
        <v>24735.479999999996</v>
      </c>
      <c r="H239" s="138"/>
      <c r="I239" s="138"/>
      <c r="J239" s="76">
        <f>R239/(G239*8760)</f>
        <v>0.25675334875026506</v>
      </c>
      <c r="K239" s="138"/>
      <c r="L239" s="138"/>
      <c r="M239" s="138"/>
      <c r="N239" s="138"/>
      <c r="O239" s="71">
        <f t="shared" si="173"/>
        <v>677317.00375000015</v>
      </c>
      <c r="P239" s="76">
        <f t="shared" si="173"/>
        <v>0.78272075624745974</v>
      </c>
      <c r="Q239" s="69"/>
      <c r="R239" s="138">
        <f t="shared" si="174"/>
        <v>55634035.748999998</v>
      </c>
      <c r="S239" s="138"/>
      <c r="T239" s="138"/>
      <c r="U239" s="138"/>
      <c r="V239" s="138"/>
      <c r="W239" s="71">
        <f t="shared" si="175"/>
        <v>2310626.4687198973</v>
      </c>
      <c r="X239" s="138">
        <f>W239-O239</f>
        <v>1633309.4649698972</v>
      </c>
      <c r="Y239" s="76">
        <f>X239/W239</f>
        <v>0.70686867266553977</v>
      </c>
      <c r="Z239" s="76">
        <f>1-Y239</f>
        <v>0.29313132733446023</v>
      </c>
      <c r="AA239" s="76">
        <f>Z239*Q239</f>
        <v>0</v>
      </c>
      <c r="AB239" s="76">
        <f>Z239-AA239</f>
        <v>0.29313132733446023</v>
      </c>
      <c r="AC239" s="76">
        <f>AA239-AB239</f>
        <v>-0.29313132733446023</v>
      </c>
      <c r="AD239"/>
      <c r="AE239"/>
      <c r="AF239"/>
      <c r="AG239" s="239"/>
      <c r="AH239" s="240"/>
      <c r="AI239" s="240"/>
      <c r="AJ239" s="240"/>
      <c r="AK239" s="240"/>
      <c r="AL239" s="240"/>
      <c r="AM239" s="240"/>
      <c r="AN239" s="240"/>
      <c r="AO239" s="240"/>
      <c r="AP239" s="240"/>
      <c r="AQ239" s="240"/>
      <c r="AR239" s="240"/>
      <c r="AS239" s="240"/>
      <c r="AT239" s="240"/>
      <c r="AU239" s="240"/>
      <c r="AV239" s="240"/>
      <c r="AW239" s="240"/>
      <c r="AX239" s="240"/>
      <c r="AY239" s="240"/>
      <c r="AZ239" s="240"/>
      <c r="BA239" s="240"/>
      <c r="BB239" s="240"/>
      <c r="BC239" s="240"/>
      <c r="BD239" s="240"/>
      <c r="BE239" s="240"/>
      <c r="BF239" s="240"/>
      <c r="BG239" s="240"/>
      <c r="BH239" s="240"/>
      <c r="BI239" s="240"/>
      <c r="BJ239" s="240"/>
      <c r="BK239" s="240"/>
      <c r="BL239" s="240"/>
      <c r="BM239" s="240"/>
      <c r="BN239" s="240"/>
      <c r="BO239" s="240"/>
      <c r="BP239" s="240"/>
      <c r="BQ239" s="240"/>
    </row>
  </sheetData>
  <pageMargins left="0.7" right="0.7" top="0.75" bottom="0.75" header="0.3" footer="0.3"/>
  <pageSetup scale="83" orientation="landscape" r:id="rId1"/>
  <headerFooter>
    <oddHeader>&amp;CFiled: 2016-10-26, EB-2016-0152
Exhibit L, Tab 11.1 Schedule 1 Staff-246</oddHeader>
  </headerFooter>
  <ignoredErrors>
    <ignoredError sqref="B19:D239"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36" sqref="N36"/>
    </sheetView>
  </sheetViews>
  <sheetFormatPr defaultColWidth="8.85546875" defaultRowHeight="12.75" x14ac:dyDescent="0.2"/>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24"/>
  <sheetViews>
    <sheetView showGridLines="0" view="pageLayout" workbookViewId="0">
      <selection activeCell="I31" sqref="I31"/>
    </sheetView>
  </sheetViews>
  <sheetFormatPr defaultColWidth="8.85546875" defaultRowHeight="13.5" x14ac:dyDescent="0.25"/>
  <cols>
    <col min="1" max="13" width="8.42578125" style="1" customWidth="1"/>
    <col min="14" max="16384" width="8.85546875" style="1"/>
  </cols>
  <sheetData>
    <row r="3" spans="1:13" ht="20.25" x14ac:dyDescent="0.3">
      <c r="A3" s="777" t="s">
        <v>254</v>
      </c>
      <c r="B3" s="777"/>
      <c r="C3" s="777"/>
      <c r="D3" s="777"/>
      <c r="E3" s="777"/>
      <c r="F3" s="777"/>
      <c r="G3" s="777"/>
      <c r="H3" s="777"/>
      <c r="I3" s="777"/>
      <c r="J3" s="777"/>
      <c r="K3" s="777"/>
      <c r="L3" s="777"/>
      <c r="M3" s="777"/>
    </row>
    <row r="4" spans="1:13" ht="15.75" x14ac:dyDescent="0.25">
      <c r="A4" s="780"/>
      <c r="B4" s="781"/>
      <c r="C4" s="781"/>
      <c r="D4" s="781"/>
      <c r="E4" s="781"/>
      <c r="F4" s="781"/>
      <c r="G4" s="781"/>
      <c r="H4" s="781"/>
      <c r="I4" s="781"/>
      <c r="J4" s="781"/>
      <c r="K4" s="781"/>
      <c r="L4" s="781"/>
      <c r="M4" s="781"/>
    </row>
    <row r="5" spans="1:13" ht="16.5" x14ac:dyDescent="0.3">
      <c r="A5" s="182"/>
      <c r="B5" s="183"/>
      <c r="C5" s="183"/>
      <c r="D5" s="183"/>
      <c r="E5" s="183"/>
      <c r="F5" s="183"/>
      <c r="G5" s="183"/>
      <c r="H5" s="183"/>
      <c r="I5" s="183"/>
      <c r="J5" s="183"/>
      <c r="K5" s="182"/>
      <c r="L5" s="182"/>
      <c r="M5" s="182"/>
    </row>
    <row r="6" spans="1:13" ht="15.75" x14ac:dyDescent="0.25">
      <c r="A6" s="778" t="s">
        <v>251</v>
      </c>
      <c r="B6" s="778"/>
      <c r="C6" s="778"/>
      <c r="D6" s="778"/>
      <c r="E6" s="778"/>
      <c r="F6" s="778"/>
      <c r="G6" s="778"/>
      <c r="H6" s="778"/>
      <c r="I6" s="778"/>
      <c r="J6" s="778"/>
      <c r="K6" s="778"/>
      <c r="L6" s="778"/>
      <c r="M6" s="778"/>
    </row>
    <row r="7" spans="1:13" ht="15.75" x14ac:dyDescent="0.25">
      <c r="A7" s="778" t="s">
        <v>252</v>
      </c>
      <c r="B7" s="778"/>
      <c r="C7" s="778"/>
      <c r="D7" s="778"/>
      <c r="E7" s="778"/>
      <c r="F7" s="778"/>
      <c r="G7" s="778"/>
      <c r="H7" s="778"/>
      <c r="I7" s="778"/>
      <c r="J7" s="778"/>
      <c r="K7" s="778"/>
      <c r="L7" s="778"/>
      <c r="M7" s="778"/>
    </row>
    <row r="8" spans="1:13" ht="15.75" x14ac:dyDescent="0.25">
      <c r="A8" s="778" t="s">
        <v>253</v>
      </c>
      <c r="B8" s="778"/>
      <c r="C8" s="778"/>
      <c r="D8" s="778"/>
      <c r="E8" s="778"/>
      <c r="F8" s="778"/>
      <c r="G8" s="778"/>
      <c r="H8" s="778"/>
      <c r="I8" s="778"/>
      <c r="J8" s="778"/>
      <c r="K8" s="778"/>
      <c r="L8" s="778"/>
      <c r="M8" s="778"/>
    </row>
    <row r="9" spans="1:13" ht="15.75" x14ac:dyDescent="0.25">
      <c r="A9" s="189"/>
      <c r="B9" s="189"/>
      <c r="C9" s="189"/>
      <c r="D9" s="189"/>
      <c r="E9" s="189"/>
      <c r="F9" s="189"/>
      <c r="G9" s="189"/>
      <c r="H9" s="189"/>
      <c r="I9" s="189"/>
      <c r="J9" s="189"/>
      <c r="K9" s="189"/>
      <c r="L9" s="189"/>
      <c r="M9" s="189"/>
    </row>
    <row r="10" spans="1:13" ht="15.75" x14ac:dyDescent="0.25">
      <c r="A10" s="778" t="s">
        <v>249</v>
      </c>
      <c r="B10" s="778"/>
      <c r="C10" s="778"/>
      <c r="D10" s="778"/>
      <c r="E10" s="778"/>
      <c r="F10" s="778"/>
      <c r="G10" s="778"/>
      <c r="H10" s="778"/>
      <c r="I10" s="778"/>
      <c r="J10" s="778"/>
      <c r="K10" s="778"/>
      <c r="L10" s="778"/>
      <c r="M10" s="778"/>
    </row>
    <row r="11" spans="1:13" ht="15.75" x14ac:dyDescent="0.25">
      <c r="A11" s="778" t="s">
        <v>250</v>
      </c>
      <c r="B11" s="778"/>
      <c r="C11" s="778"/>
      <c r="D11" s="778"/>
      <c r="E11" s="778"/>
      <c r="F11" s="778"/>
      <c r="G11" s="778"/>
      <c r="H11" s="778"/>
      <c r="I11" s="778"/>
      <c r="J11" s="778"/>
      <c r="K11" s="778"/>
      <c r="L11" s="778"/>
      <c r="M11" s="778"/>
    </row>
    <row r="12" spans="1:13" ht="15.75" x14ac:dyDescent="0.25">
      <c r="A12" s="778" t="s">
        <v>310</v>
      </c>
      <c r="B12" s="778"/>
      <c r="C12" s="778"/>
      <c r="D12" s="778"/>
      <c r="E12" s="778"/>
      <c r="F12" s="778"/>
      <c r="G12" s="778"/>
      <c r="H12" s="778"/>
      <c r="I12" s="778"/>
      <c r="J12" s="778"/>
      <c r="K12" s="778"/>
      <c r="L12" s="778"/>
      <c r="M12" s="778"/>
    </row>
    <row r="13" spans="1:13" ht="16.5" x14ac:dyDescent="0.3">
      <c r="A13" s="182"/>
      <c r="B13" s="182"/>
      <c r="C13" s="182"/>
      <c r="D13" s="182"/>
      <c r="E13" s="182"/>
      <c r="F13" s="182"/>
      <c r="G13" s="182"/>
      <c r="H13" s="182"/>
      <c r="I13" s="182"/>
      <c r="J13" s="182"/>
      <c r="K13" s="182"/>
      <c r="L13" s="182"/>
      <c r="M13" s="182"/>
    </row>
    <row r="14" spans="1:13" ht="15.75" x14ac:dyDescent="0.25">
      <c r="A14" s="779"/>
      <c r="B14" s="779"/>
      <c r="C14" s="779"/>
      <c r="D14" s="779"/>
      <c r="E14" s="779"/>
      <c r="F14" s="779"/>
      <c r="G14" s="779"/>
      <c r="H14" s="779"/>
      <c r="I14" s="779"/>
      <c r="J14" s="779"/>
      <c r="K14" s="779"/>
      <c r="L14" s="779"/>
      <c r="M14" s="779"/>
    </row>
    <row r="16" spans="1:13" ht="15" x14ac:dyDescent="0.3">
      <c r="C16" s="181"/>
      <c r="E16" s="181"/>
    </row>
    <row r="20" spans="1:13" ht="15.75" x14ac:dyDescent="0.25">
      <c r="A20" s="776">
        <v>42384</v>
      </c>
      <c r="B20" s="776"/>
      <c r="C20" s="776"/>
      <c r="D20" s="776"/>
      <c r="E20" s="776"/>
      <c r="F20" s="776"/>
      <c r="G20" s="776"/>
      <c r="H20" s="776"/>
      <c r="I20" s="776"/>
      <c r="J20" s="776"/>
      <c r="K20" s="776"/>
      <c r="L20" s="776"/>
      <c r="M20" s="776"/>
    </row>
    <row r="21" spans="1:13" x14ac:dyDescent="0.25">
      <c r="F21" s="190"/>
    </row>
    <row r="24" spans="1:13" ht="15" x14ac:dyDescent="0.3">
      <c r="C24" s="181"/>
    </row>
  </sheetData>
  <mergeCells count="10">
    <mergeCell ref="A20:M20"/>
    <mergeCell ref="A3:M3"/>
    <mergeCell ref="A10:M10"/>
    <mergeCell ref="A14:M14"/>
    <mergeCell ref="A6:M6"/>
    <mergeCell ref="A7:M7"/>
    <mergeCell ref="A8:M8"/>
    <mergeCell ref="A4:M4"/>
    <mergeCell ref="A11:M11"/>
    <mergeCell ref="A12:M12"/>
  </mergeCells>
  <phoneticPr fontId="120" type="noConversion"/>
  <pageMargins left="0.7" right="0.7" top="0.75" bottom="0.75" header="0.3" footer="0.3"/>
  <pageSetup scale="83" orientation="landscape" r:id="rId1"/>
  <headerFooter>
    <oddHeader>&amp;CFiled: 2016-10-26, EB-2016-0152
Exhibit L, Tab 11.1 Schedule 1 Staff-246
Attachment 1</oddHeader>
  </headerFooter>
  <drawing r:id="rId2"/>
  <extLst>
    <ext xmlns:mx="http://schemas.microsoft.com/office/mac/excel/2008/main" uri="{64002731-A6B0-56B0-2670-7721B7C09600}">
      <mx:PLV Mode="1" OnePage="0" WScale="10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40"/>
  <sheetViews>
    <sheetView showGridLines="0" zoomScale="70" zoomScaleNormal="70" zoomScalePageLayoutView="70" workbookViewId="0">
      <selection activeCell="I31" sqref="I31"/>
    </sheetView>
  </sheetViews>
  <sheetFormatPr defaultColWidth="8.85546875" defaultRowHeight="16.5" x14ac:dyDescent="0.3"/>
  <cols>
    <col min="1" max="1" width="2.85546875" style="194" customWidth="1"/>
    <col min="2" max="4" width="13.42578125" style="194" customWidth="1"/>
    <col min="5" max="5" width="20.42578125" style="194" customWidth="1"/>
    <col min="6" max="9" width="13.42578125" style="194" customWidth="1"/>
    <col min="10" max="10" width="15.85546875" style="194" customWidth="1"/>
    <col min="11" max="11" width="19.42578125" style="194" customWidth="1"/>
    <col min="12" max="12" width="21" style="194" customWidth="1"/>
    <col min="13" max="15" width="13.42578125" style="194" customWidth="1"/>
    <col min="16" max="16" width="3.28515625" style="194" customWidth="1"/>
    <col min="17" max="24" width="13.42578125" style="194" customWidth="1"/>
    <col min="25" max="25" width="29" style="194" customWidth="1"/>
    <col min="26" max="16384" width="8.85546875" style="194"/>
  </cols>
  <sheetData>
    <row r="1" spans="2:25" ht="17.25" thickBot="1" x14ac:dyDescent="0.35">
      <c r="Q1" s="395"/>
      <c r="R1" s="395"/>
      <c r="S1" s="395"/>
      <c r="T1" s="395"/>
      <c r="U1" s="395"/>
      <c r="V1" s="395"/>
      <c r="W1" s="395"/>
      <c r="X1" s="395"/>
      <c r="Y1" s="395"/>
    </row>
    <row r="2" spans="2:25" ht="15.75" customHeight="1" x14ac:dyDescent="0.3">
      <c r="B2" s="191" t="s">
        <v>583</v>
      </c>
      <c r="C2" s="192"/>
      <c r="D2" s="192"/>
      <c r="E2" s="192"/>
      <c r="F2" s="192"/>
      <c r="G2" s="192"/>
      <c r="H2" s="192"/>
      <c r="I2" s="192"/>
      <c r="J2" s="192"/>
      <c r="K2" s="192"/>
      <c r="L2" s="192"/>
      <c r="M2" s="192"/>
      <c r="N2" s="192"/>
      <c r="O2" s="192"/>
      <c r="P2" s="193"/>
      <c r="Q2" s="231"/>
      <c r="R2" s="231"/>
      <c r="S2" s="231"/>
      <c r="T2" s="231"/>
      <c r="U2" s="231"/>
      <c r="V2" s="231"/>
      <c r="W2" s="231"/>
      <c r="X2" s="231"/>
      <c r="Y2" s="231"/>
    </row>
    <row r="3" spans="2:25" ht="15.75" customHeight="1" x14ac:dyDescent="0.3">
      <c r="B3" s="195" t="s">
        <v>257</v>
      </c>
      <c r="C3" s="196"/>
      <c r="D3" s="196"/>
      <c r="E3" s="196"/>
      <c r="F3" s="196"/>
      <c r="G3" s="196"/>
      <c r="H3" s="197"/>
      <c r="I3" s="197"/>
      <c r="J3" s="197"/>
      <c r="K3" s="197"/>
      <c r="L3" s="197"/>
      <c r="M3" s="197"/>
      <c r="N3" s="197"/>
      <c r="O3" s="197"/>
      <c r="P3" s="198"/>
      <c r="Q3" s="231"/>
      <c r="R3" s="231"/>
      <c r="S3" s="231"/>
      <c r="T3" s="231"/>
      <c r="U3" s="231"/>
      <c r="V3" s="231"/>
      <c r="W3" s="231"/>
      <c r="X3" s="231"/>
      <c r="Y3" s="231"/>
    </row>
    <row r="4" spans="2:25" ht="15.75" customHeight="1" x14ac:dyDescent="0.3">
      <c r="B4" s="199" t="s">
        <v>578</v>
      </c>
      <c r="C4" s="200"/>
      <c r="D4" s="200"/>
      <c r="E4" s="200"/>
      <c r="F4" s="200"/>
      <c r="G4" s="200"/>
      <c r="H4" s="201"/>
      <c r="I4" s="201"/>
      <c r="J4" s="201"/>
      <c r="K4" s="201"/>
      <c r="L4" s="201"/>
      <c r="M4" s="201"/>
      <c r="N4" s="201"/>
      <c r="O4" s="201"/>
      <c r="P4" s="202"/>
      <c r="Q4" s="396"/>
      <c r="R4" s="396"/>
      <c r="S4" s="396"/>
      <c r="T4" s="396"/>
      <c r="U4" s="396"/>
      <c r="V4" s="396"/>
      <c r="W4" s="396"/>
      <c r="X4" s="396"/>
      <c r="Y4" s="396"/>
    </row>
    <row r="5" spans="2:25" ht="15.75" customHeight="1" x14ac:dyDescent="0.3">
      <c r="B5" s="199"/>
      <c r="C5" s="200" t="s">
        <v>579</v>
      </c>
      <c r="D5" s="200"/>
      <c r="E5" s="200"/>
      <c r="F5" s="200"/>
      <c r="G5" s="200"/>
      <c r="H5" s="201"/>
      <c r="I5" s="201"/>
      <c r="J5" s="201"/>
      <c r="K5" s="201"/>
      <c r="L5" s="201"/>
      <c r="M5" s="201"/>
      <c r="N5" s="201"/>
      <c r="O5" s="201"/>
      <c r="P5" s="202"/>
      <c r="Q5" s="396"/>
      <c r="R5" s="396"/>
      <c r="S5" s="396"/>
      <c r="T5" s="396"/>
      <c r="U5" s="396"/>
      <c r="V5" s="396"/>
      <c r="W5" s="396"/>
      <c r="X5" s="396"/>
      <c r="Y5" s="396"/>
    </row>
    <row r="6" spans="2:25" ht="15.75" customHeight="1" x14ac:dyDescent="0.3">
      <c r="B6" s="199"/>
      <c r="C6" s="200" t="s">
        <v>576</v>
      </c>
      <c r="D6" s="200"/>
      <c r="E6" s="200"/>
      <c r="F6" s="200"/>
      <c r="G6" s="200"/>
      <c r="H6" s="201"/>
      <c r="I6" s="201"/>
      <c r="J6" s="201"/>
      <c r="K6" s="201"/>
      <c r="L6" s="201"/>
      <c r="M6" s="201"/>
      <c r="N6" s="201"/>
      <c r="O6" s="201"/>
      <c r="P6" s="202"/>
      <c r="Q6" s="396"/>
      <c r="R6" s="396"/>
      <c r="S6" s="396"/>
      <c r="T6" s="396"/>
      <c r="U6" s="396"/>
      <c r="V6" s="396"/>
      <c r="W6" s="396"/>
      <c r="X6" s="396"/>
      <c r="Y6" s="396"/>
    </row>
    <row r="7" spans="2:25" ht="15.75" customHeight="1" x14ac:dyDescent="0.3">
      <c r="B7" s="392" t="s">
        <v>580</v>
      </c>
      <c r="C7" s="204"/>
      <c r="D7" s="204"/>
      <c r="E7" s="204"/>
      <c r="F7" s="204"/>
      <c r="G7" s="204"/>
      <c r="H7" s="205"/>
      <c r="I7" s="205"/>
      <c r="J7" s="205"/>
      <c r="K7" s="205"/>
      <c r="L7" s="205"/>
      <c r="M7" s="205"/>
      <c r="N7" s="205"/>
      <c r="O7" s="205"/>
      <c r="P7" s="206"/>
      <c r="Q7" s="396"/>
      <c r="R7" s="396"/>
      <c r="S7" s="396"/>
      <c r="T7" s="396"/>
      <c r="U7" s="396"/>
      <c r="V7" s="396"/>
      <c r="W7" s="396"/>
      <c r="X7" s="396"/>
      <c r="Y7" s="396"/>
    </row>
    <row r="8" spans="2:25" s="390" customFormat="1" ht="15.75" customHeight="1" x14ac:dyDescent="0.3">
      <c r="B8" s="203"/>
      <c r="C8" s="204" t="s">
        <v>581</v>
      </c>
      <c r="D8" s="204"/>
      <c r="E8" s="204"/>
      <c r="F8" s="204"/>
      <c r="G8" s="204"/>
      <c r="H8" s="205"/>
      <c r="I8" s="205"/>
      <c r="J8" s="205"/>
      <c r="K8" s="205"/>
      <c r="L8" s="205"/>
      <c r="M8" s="205"/>
      <c r="N8" s="205"/>
      <c r="O8" s="205"/>
      <c r="P8" s="206"/>
      <c r="Q8" s="396"/>
      <c r="R8" s="396"/>
      <c r="S8" s="396"/>
      <c r="T8" s="396"/>
      <c r="U8" s="396"/>
      <c r="V8" s="396"/>
      <c r="W8" s="396"/>
      <c r="X8" s="396"/>
      <c r="Y8" s="396"/>
    </row>
    <row r="9" spans="2:25" s="390" customFormat="1" ht="15.75" customHeight="1" x14ac:dyDescent="0.3">
      <c r="B9" s="203"/>
      <c r="C9" s="204" t="s">
        <v>577</v>
      </c>
      <c r="D9" s="204"/>
      <c r="E9" s="204"/>
      <c r="F9" s="204"/>
      <c r="G9" s="204"/>
      <c r="H9" s="205"/>
      <c r="I9" s="205"/>
      <c r="J9" s="205"/>
      <c r="K9" s="205"/>
      <c r="L9" s="205"/>
      <c r="M9" s="205"/>
      <c r="N9" s="205"/>
      <c r="O9" s="205"/>
      <c r="P9" s="206"/>
      <c r="Q9" s="396"/>
      <c r="R9" s="396"/>
      <c r="S9" s="396"/>
      <c r="T9" s="396"/>
      <c r="U9" s="396"/>
      <c r="V9" s="396"/>
      <c r="W9" s="396"/>
      <c r="X9" s="396"/>
      <c r="Y9" s="396"/>
    </row>
    <row r="10" spans="2:25" ht="15.75" customHeight="1" x14ac:dyDescent="0.3">
      <c r="B10" s="207" t="s">
        <v>306</v>
      </c>
      <c r="C10" s="208"/>
      <c r="D10" s="208"/>
      <c r="E10" s="208"/>
      <c r="F10" s="208"/>
      <c r="G10" s="208"/>
      <c r="H10" s="209"/>
      <c r="I10" s="209"/>
      <c r="J10" s="209"/>
      <c r="K10" s="209"/>
      <c r="L10" s="209"/>
      <c r="M10" s="209"/>
      <c r="N10" s="209"/>
      <c r="O10" s="209"/>
      <c r="P10" s="210"/>
      <c r="Q10" s="231"/>
      <c r="R10" s="231"/>
      <c r="S10" s="231"/>
      <c r="T10" s="231"/>
      <c r="U10" s="231"/>
      <c r="V10" s="231"/>
      <c r="W10" s="231"/>
      <c r="X10" s="231"/>
      <c r="Y10" s="231"/>
    </row>
    <row r="11" spans="2:25" ht="15.75" customHeight="1" x14ac:dyDescent="0.3">
      <c r="B11" s="211"/>
      <c r="C11" s="208" t="s">
        <v>258</v>
      </c>
      <c r="D11" s="208"/>
      <c r="E11" s="208"/>
      <c r="F11" s="208"/>
      <c r="G11" s="208"/>
      <c r="H11" s="209"/>
      <c r="I11" s="209"/>
      <c r="J11" s="209"/>
      <c r="K11" s="209"/>
      <c r="L11" s="209"/>
      <c r="M11" s="209"/>
      <c r="N11" s="209"/>
      <c r="O11" s="209"/>
      <c r="P11" s="210"/>
      <c r="Q11" s="231"/>
      <c r="R11" s="231"/>
      <c r="S11" s="231"/>
      <c r="T11" s="231"/>
      <c r="U11" s="231"/>
      <c r="V11" s="231"/>
      <c r="W11" s="231"/>
      <c r="X11" s="231"/>
      <c r="Y11" s="231"/>
    </row>
    <row r="12" spans="2:25" ht="15.75" customHeight="1" x14ac:dyDescent="0.3">
      <c r="B12" s="211"/>
      <c r="C12" s="208" t="s">
        <v>259</v>
      </c>
      <c r="D12" s="208"/>
      <c r="E12" s="208"/>
      <c r="F12" s="208"/>
      <c r="G12" s="208"/>
      <c r="H12" s="209"/>
      <c r="I12" s="209"/>
      <c r="J12" s="209"/>
      <c r="K12" s="209"/>
      <c r="L12" s="209"/>
      <c r="M12" s="209"/>
      <c r="N12" s="209"/>
      <c r="O12" s="209"/>
      <c r="P12" s="210"/>
      <c r="Q12" s="231"/>
      <c r="R12" s="231"/>
      <c r="S12" s="231"/>
      <c r="T12" s="231"/>
      <c r="U12" s="231"/>
      <c r="V12" s="231"/>
      <c r="W12" s="231"/>
      <c r="X12" s="231"/>
      <c r="Y12" s="231"/>
    </row>
    <row r="13" spans="2:25" ht="15.75" customHeight="1" x14ac:dyDescent="0.3">
      <c r="B13" s="212" t="s">
        <v>307</v>
      </c>
      <c r="C13" s="213"/>
      <c r="D13" s="213"/>
      <c r="E13" s="213"/>
      <c r="F13" s="213"/>
      <c r="G13" s="213"/>
      <c r="H13" s="213"/>
      <c r="I13" s="213"/>
      <c r="J13" s="213"/>
      <c r="K13" s="213"/>
      <c r="L13" s="213"/>
      <c r="M13" s="213"/>
      <c r="N13" s="213"/>
      <c r="O13" s="213"/>
      <c r="P13" s="214"/>
      <c r="Q13" s="397"/>
      <c r="R13" s="397"/>
      <c r="S13" s="397"/>
      <c r="T13" s="397"/>
      <c r="U13" s="397"/>
      <c r="V13" s="397"/>
      <c r="W13" s="397"/>
      <c r="X13" s="397"/>
      <c r="Y13" s="397"/>
    </row>
    <row r="14" spans="2:25" ht="15.75" customHeight="1" x14ac:dyDescent="0.3">
      <c r="B14" s="215" t="s">
        <v>308</v>
      </c>
      <c r="C14" s="216"/>
      <c r="D14" s="216"/>
      <c r="E14" s="216"/>
      <c r="F14" s="216"/>
      <c r="G14" s="216"/>
      <c r="H14" s="217"/>
      <c r="I14" s="217"/>
      <c r="J14" s="217"/>
      <c r="K14" s="217"/>
      <c r="L14" s="217"/>
      <c r="M14" s="217"/>
      <c r="N14" s="217"/>
      <c r="O14" s="217"/>
      <c r="P14" s="218"/>
      <c r="Q14" s="231"/>
      <c r="R14" s="231"/>
      <c r="S14" s="231"/>
      <c r="T14" s="231"/>
      <c r="U14" s="231"/>
      <c r="V14" s="231"/>
      <c r="W14" s="231"/>
      <c r="X14" s="231"/>
      <c r="Y14" s="231"/>
    </row>
    <row r="15" spans="2:25" ht="15.75" customHeight="1" x14ac:dyDescent="0.3">
      <c r="B15" s="219" t="s">
        <v>309</v>
      </c>
      <c r="C15" s="220"/>
      <c r="D15" s="220"/>
      <c r="E15" s="220"/>
      <c r="F15" s="220"/>
      <c r="G15" s="220"/>
      <c r="H15" s="221"/>
      <c r="I15" s="221"/>
      <c r="J15" s="221"/>
      <c r="K15" s="221"/>
      <c r="L15" s="221"/>
      <c r="M15" s="221"/>
      <c r="N15" s="221"/>
      <c r="O15" s="221"/>
      <c r="P15" s="222"/>
      <c r="Q15" s="231"/>
      <c r="R15" s="231"/>
      <c r="S15" s="231"/>
      <c r="T15" s="231"/>
      <c r="U15" s="231"/>
      <c r="V15" s="231"/>
      <c r="W15" s="231"/>
      <c r="X15" s="231"/>
      <c r="Y15" s="231"/>
    </row>
    <row r="16" spans="2:25" ht="15.75" customHeight="1" x14ac:dyDescent="0.3">
      <c r="B16" s="393" t="s">
        <v>582</v>
      </c>
      <c r="C16" s="391"/>
      <c r="D16" s="391"/>
      <c r="E16" s="391"/>
      <c r="F16" s="391"/>
      <c r="G16" s="391"/>
      <c r="H16" s="391"/>
      <c r="I16" s="391"/>
      <c r="J16" s="391"/>
      <c r="K16" s="391"/>
      <c r="L16" s="391"/>
      <c r="M16" s="391"/>
      <c r="N16" s="391"/>
      <c r="O16" s="391"/>
      <c r="P16" s="394"/>
      <c r="Q16" s="397"/>
      <c r="R16" s="397"/>
      <c r="S16" s="397"/>
      <c r="T16" s="397"/>
      <c r="U16" s="397"/>
      <c r="V16" s="397"/>
      <c r="W16" s="397"/>
      <c r="X16" s="397"/>
      <c r="Y16" s="397"/>
    </row>
    <row r="17" spans="2:25" ht="15.75" customHeight="1" thickBot="1" x14ac:dyDescent="0.35">
      <c r="B17" s="223"/>
      <c r="C17" s="224" t="s">
        <v>591</v>
      </c>
      <c r="D17" s="224"/>
      <c r="E17" s="224"/>
      <c r="F17" s="224"/>
      <c r="G17" s="224"/>
      <c r="H17" s="224"/>
      <c r="I17" s="224"/>
      <c r="J17" s="224"/>
      <c r="K17" s="224"/>
      <c r="L17" s="224"/>
      <c r="M17" s="224"/>
      <c r="N17" s="224"/>
      <c r="O17" s="224"/>
      <c r="P17" s="225"/>
      <c r="Q17" s="397"/>
      <c r="R17" s="397"/>
      <c r="S17" s="397"/>
      <c r="T17" s="397"/>
      <c r="U17" s="397"/>
      <c r="V17" s="397"/>
      <c r="W17" s="397"/>
      <c r="X17" s="397"/>
      <c r="Y17" s="397"/>
    </row>
    <row r="18" spans="2:25" ht="15.75" customHeight="1" x14ac:dyDescent="0.3">
      <c r="C18" s="226"/>
      <c r="Q18" s="395"/>
      <c r="R18" s="395"/>
      <c r="S18" s="395"/>
      <c r="T18" s="395"/>
      <c r="U18" s="395"/>
      <c r="V18" s="395"/>
      <c r="W18" s="395"/>
      <c r="X18" s="395"/>
      <c r="Y18" s="395"/>
    </row>
    <row r="19" spans="2:25" ht="15.75" customHeight="1" x14ac:dyDescent="0.3">
      <c r="Q19" s="395"/>
      <c r="R19" s="395"/>
      <c r="S19" s="395"/>
      <c r="T19" s="395"/>
      <c r="U19" s="395"/>
      <c r="V19" s="395"/>
      <c r="W19" s="395"/>
      <c r="X19" s="395"/>
      <c r="Y19" s="395"/>
    </row>
    <row r="20" spans="2:25" ht="15.75" customHeight="1" x14ac:dyDescent="0.3">
      <c r="B20" s="416" t="s">
        <v>589</v>
      </c>
      <c r="Q20" s="395"/>
      <c r="R20" s="395"/>
      <c r="S20" s="395"/>
      <c r="T20" s="395"/>
      <c r="U20" s="395"/>
      <c r="V20" s="395"/>
      <c r="W20" s="395"/>
      <c r="X20" s="395"/>
      <c r="Y20" s="395"/>
    </row>
    <row r="21" spans="2:25" ht="15.75" customHeight="1" x14ac:dyDescent="0.3">
      <c r="C21" s="231"/>
    </row>
    <row r="22" spans="2:25" ht="15.75" customHeight="1" x14ac:dyDescent="0.3"/>
    <row r="23" spans="2:25" ht="15.75" customHeight="1" x14ac:dyDescent="0.3"/>
    <row r="24" spans="2:25" ht="15.75" customHeight="1" x14ac:dyDescent="0.3"/>
    <row r="25" spans="2:25" ht="15.75" customHeight="1" thickBot="1" x14ac:dyDescent="0.35"/>
    <row r="26" spans="2:25" ht="16.5" customHeight="1" x14ac:dyDescent="0.3">
      <c r="B26" s="227" t="s">
        <v>260</v>
      </c>
      <c r="C26" s="228"/>
      <c r="D26" s="228"/>
      <c r="E26" s="228"/>
      <c r="F26" s="228"/>
      <c r="G26" s="228"/>
      <c r="H26" s="228"/>
      <c r="I26" s="228"/>
      <c r="J26" s="228"/>
      <c r="K26" s="228"/>
      <c r="L26" s="229"/>
    </row>
    <row r="27" spans="2:25" ht="16.5" customHeight="1" x14ac:dyDescent="0.3">
      <c r="B27" s="230" t="s">
        <v>261</v>
      </c>
      <c r="C27" s="231"/>
      <c r="D27" s="231"/>
      <c r="E27" s="231"/>
      <c r="F27" s="231"/>
      <c r="G27" s="231"/>
      <c r="H27" s="231"/>
      <c r="I27" s="231"/>
      <c r="J27" s="231"/>
      <c r="K27" s="231"/>
      <c r="L27" s="232"/>
    </row>
    <row r="28" spans="2:25" ht="16.5" customHeight="1" x14ac:dyDescent="0.3">
      <c r="B28" s="233" t="s">
        <v>305</v>
      </c>
      <c r="C28" s="231"/>
      <c r="D28" s="231"/>
      <c r="E28" s="231"/>
      <c r="F28" s="231"/>
      <c r="G28" s="231"/>
      <c r="H28" s="231"/>
      <c r="I28" s="231"/>
      <c r="J28" s="231"/>
      <c r="K28" s="231"/>
      <c r="L28" s="232"/>
    </row>
    <row r="29" spans="2:25" ht="16.5" customHeight="1" x14ac:dyDescent="0.3">
      <c r="B29" s="412" t="s">
        <v>584</v>
      </c>
      <c r="C29" s="231" t="s">
        <v>586</v>
      </c>
      <c r="D29" s="231"/>
      <c r="E29" s="231"/>
      <c r="F29" s="231"/>
      <c r="G29" s="231"/>
      <c r="H29" s="231"/>
      <c r="I29" s="231"/>
      <c r="J29" s="231"/>
      <c r="K29" s="231"/>
      <c r="L29" s="232"/>
    </row>
    <row r="30" spans="2:25" ht="16.5" customHeight="1" x14ac:dyDescent="0.3">
      <c r="B30" s="230"/>
      <c r="C30" s="231" t="s">
        <v>585</v>
      </c>
      <c r="D30" s="231"/>
      <c r="E30" s="231"/>
      <c r="F30" s="231"/>
      <c r="G30" s="231"/>
      <c r="H30" s="231"/>
      <c r="I30" s="231"/>
      <c r="J30" s="231"/>
      <c r="K30" s="231"/>
      <c r="L30" s="232"/>
    </row>
    <row r="31" spans="2:25" ht="16.5" customHeight="1" x14ac:dyDescent="0.3">
      <c r="B31" s="230"/>
      <c r="C31" s="231" t="s">
        <v>590</v>
      </c>
      <c r="D31" s="231"/>
      <c r="E31" s="231"/>
      <c r="F31" s="231"/>
      <c r="G31" s="231"/>
      <c r="H31" s="231"/>
      <c r="I31" s="231"/>
      <c r="J31" s="231"/>
      <c r="K31" s="231"/>
      <c r="L31" s="232"/>
    </row>
    <row r="32" spans="2:25" ht="16.5" customHeight="1" x14ac:dyDescent="0.3">
      <c r="B32" s="230" t="s">
        <v>262</v>
      </c>
      <c r="C32" s="231"/>
      <c r="D32" s="231"/>
      <c r="E32" s="231"/>
      <c r="F32" s="231"/>
      <c r="G32" s="231"/>
      <c r="H32" s="231"/>
      <c r="I32" s="231"/>
      <c r="J32" s="231"/>
      <c r="K32" s="231"/>
      <c r="L32" s="232"/>
    </row>
    <row r="33" spans="2:12" ht="16.5" customHeight="1" x14ac:dyDescent="0.3">
      <c r="B33" s="233" t="s">
        <v>319</v>
      </c>
      <c r="C33" s="231"/>
      <c r="D33" s="231"/>
      <c r="E33" s="231"/>
      <c r="F33" s="231"/>
      <c r="G33" s="231"/>
      <c r="H33" s="231"/>
      <c r="I33" s="231"/>
      <c r="J33" s="231"/>
      <c r="K33" s="231"/>
      <c r="L33" s="232"/>
    </row>
    <row r="34" spans="2:12" ht="16.5" customHeight="1" x14ac:dyDescent="0.3">
      <c r="B34" s="230" t="s">
        <v>317</v>
      </c>
      <c r="C34" s="231"/>
      <c r="D34" s="231"/>
      <c r="E34" s="231"/>
      <c r="F34" s="231"/>
      <c r="G34" s="231"/>
      <c r="H34" s="231"/>
      <c r="I34" s="231"/>
      <c r="J34" s="231"/>
      <c r="K34" s="231"/>
      <c r="L34" s="232"/>
    </row>
    <row r="35" spans="2:12" ht="16.5" customHeight="1" x14ac:dyDescent="0.3">
      <c r="B35" s="230" t="s">
        <v>318</v>
      </c>
      <c r="C35" s="231"/>
      <c r="D35" s="231"/>
      <c r="E35" s="231"/>
      <c r="F35" s="231"/>
      <c r="G35" s="231"/>
      <c r="H35" s="231"/>
      <c r="I35" s="231"/>
      <c r="J35" s="231"/>
      <c r="K35" s="231"/>
      <c r="L35" s="232"/>
    </row>
    <row r="36" spans="2:12" ht="16.5" customHeight="1" x14ac:dyDescent="0.3">
      <c r="B36" s="230" t="s">
        <v>263</v>
      </c>
      <c r="C36" s="231"/>
      <c r="D36" s="231"/>
      <c r="E36" s="231"/>
      <c r="F36" s="231"/>
      <c r="G36" s="231"/>
      <c r="H36" s="231"/>
      <c r="I36" s="231"/>
      <c r="J36" s="231"/>
      <c r="K36" s="231"/>
      <c r="L36" s="232"/>
    </row>
    <row r="37" spans="2:12" ht="16.5" customHeight="1" x14ac:dyDescent="0.3">
      <c r="B37" s="230" t="s">
        <v>315</v>
      </c>
      <c r="C37" s="231"/>
      <c r="D37" s="231"/>
      <c r="E37" s="231"/>
      <c r="F37" s="231"/>
      <c r="G37" s="231"/>
      <c r="H37" s="231"/>
      <c r="I37" s="231"/>
      <c r="J37" s="231"/>
      <c r="K37" s="231"/>
      <c r="L37" s="232"/>
    </row>
    <row r="38" spans="2:12" ht="17.25" thickBot="1" x14ac:dyDescent="0.35">
      <c r="B38" s="234" t="s">
        <v>316</v>
      </c>
      <c r="C38" s="235"/>
      <c r="D38" s="235"/>
      <c r="E38" s="235"/>
      <c r="F38" s="235"/>
      <c r="G38" s="235"/>
      <c r="H38" s="235"/>
      <c r="I38" s="235"/>
      <c r="J38" s="235"/>
      <c r="K38" s="235"/>
      <c r="L38" s="236"/>
    </row>
    <row r="40" spans="2:12" x14ac:dyDescent="0.3">
      <c r="B40" s="413"/>
      <c r="C40" s="231"/>
    </row>
  </sheetData>
  <pageMargins left="0.7" right="0.7" top="0.75" bottom="0.75" header="0.3" footer="0.3"/>
  <pageSetup scale="83" orientation="landscape" r:id="rId1"/>
  <headerFooter>
    <oddHeader>&amp;CFiled: 2016-10-26, EB-2016-0152
Exhibit L, Tab 11.1 Schedule 1 Staff-246</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17"/>
  <sheetViews>
    <sheetView zoomScale="90" zoomScaleNormal="90" zoomScalePageLayoutView="90" workbookViewId="0">
      <selection activeCell="C14" sqref="C14"/>
    </sheetView>
  </sheetViews>
  <sheetFormatPr defaultColWidth="8.85546875" defaultRowHeight="12.75" x14ac:dyDescent="0.2"/>
  <cols>
    <col min="2" max="2" width="26" bestFit="1" customWidth="1"/>
    <col min="3" max="3" width="17.28515625" customWidth="1"/>
    <col min="4" max="4" width="29.42578125" bestFit="1" customWidth="1"/>
    <col min="5" max="5" width="17.28515625" customWidth="1"/>
    <col min="6" max="6" width="28.7109375" bestFit="1" customWidth="1"/>
    <col min="7" max="7" width="17.28515625" customWidth="1"/>
    <col min="8" max="8" width="19.42578125" customWidth="1"/>
    <col min="10" max="10" width="11.42578125" hidden="1" customWidth="1"/>
    <col min="11" max="12" width="0" hidden="1" customWidth="1"/>
    <col min="16" max="16" width="12" bestFit="1" customWidth="1"/>
    <col min="17" max="17" width="21.140625" bestFit="1" customWidth="1"/>
  </cols>
  <sheetData>
    <row r="4" spans="2:8" ht="13.5" thickBot="1" x14ac:dyDescent="0.25"/>
    <row r="5" spans="2:8" ht="18" x14ac:dyDescent="0.2">
      <c r="B5" s="782" t="s">
        <v>219</v>
      </c>
      <c r="C5" s="783"/>
      <c r="D5" s="783"/>
      <c r="E5" s="783"/>
      <c r="F5" s="783"/>
      <c r="G5" s="783"/>
      <c r="H5" s="784"/>
    </row>
    <row r="6" spans="2:8" ht="60" x14ac:dyDescent="0.2">
      <c r="B6" s="113" t="s">
        <v>217</v>
      </c>
      <c r="C6" s="113" t="s">
        <v>113</v>
      </c>
      <c r="D6" s="113" t="s">
        <v>218</v>
      </c>
      <c r="E6" s="113" t="s">
        <v>113</v>
      </c>
      <c r="F6" s="113"/>
      <c r="G6" s="113"/>
      <c r="H6" s="114" t="s">
        <v>114</v>
      </c>
    </row>
    <row r="7" spans="2:8" ht="30" x14ac:dyDescent="0.2">
      <c r="B7" s="115" t="s">
        <v>115</v>
      </c>
      <c r="C7" s="116">
        <v>-1.1649578334587175E-2</v>
      </c>
      <c r="D7" s="117" t="s">
        <v>115</v>
      </c>
      <c r="E7" s="116">
        <v>-1.1327538323901386E-2</v>
      </c>
      <c r="F7" s="117"/>
      <c r="G7" s="116"/>
      <c r="H7" s="118">
        <f>AVERAGE(C7,E7,G7)</f>
        <v>-1.1488558329244281E-2</v>
      </c>
    </row>
    <row r="8" spans="2:8" ht="75" x14ac:dyDescent="0.2">
      <c r="B8" s="115" t="s">
        <v>117</v>
      </c>
      <c r="C8" s="116">
        <v>-2.4843796769825621E-3</v>
      </c>
      <c r="D8" s="117" t="s">
        <v>117</v>
      </c>
      <c r="E8" s="116"/>
      <c r="F8" s="117"/>
      <c r="G8" s="116"/>
      <c r="H8" s="118">
        <f>AVERAGE(C8,E8,G8)</f>
        <v>-2.4843796769825621E-3</v>
      </c>
    </row>
    <row r="9" spans="2:8" ht="75" x14ac:dyDescent="0.2">
      <c r="B9" s="115" t="s">
        <v>118</v>
      </c>
      <c r="C9" s="116">
        <v>7.2873167501873891E-3</v>
      </c>
      <c r="D9" s="117" t="s">
        <v>118</v>
      </c>
      <c r="E9" s="116"/>
      <c r="F9" s="117"/>
      <c r="G9" s="116"/>
      <c r="H9" s="118">
        <f>AVERAGE(C9,E9,G9)</f>
        <v>7.2873167501873891E-3</v>
      </c>
    </row>
    <row r="10" spans="2:8" ht="75" x14ac:dyDescent="0.2">
      <c r="B10" s="115" t="s">
        <v>119</v>
      </c>
      <c r="C10" s="116">
        <v>1.8038200416780746E-2</v>
      </c>
      <c r="D10" s="117" t="s">
        <v>119</v>
      </c>
      <c r="E10" s="116"/>
      <c r="F10" s="117"/>
      <c r="G10" s="116"/>
      <c r="H10" s="118">
        <f>AVERAGE(C10,E10,G10)</f>
        <v>1.8038200416780746E-2</v>
      </c>
    </row>
    <row r="11" spans="2:8" ht="60" x14ac:dyDescent="0.2">
      <c r="B11" s="115" t="s">
        <v>120</v>
      </c>
      <c r="C11" s="116">
        <v>3.028311714284828E-2</v>
      </c>
      <c r="D11" s="117" t="s">
        <v>120</v>
      </c>
      <c r="E11" s="116"/>
      <c r="F11" s="117"/>
      <c r="G11" s="116"/>
      <c r="H11" s="118">
        <f>AVERAGE(C11,E11,G11)</f>
        <v>3.028311714284828E-2</v>
      </c>
    </row>
    <row r="12" spans="2:8" ht="5.25" customHeight="1" x14ac:dyDescent="0.2">
      <c r="H12" s="119"/>
    </row>
    <row r="13" spans="2:8" ht="45.75" thickBot="1" x14ac:dyDescent="0.25">
      <c r="B13" s="120" t="s">
        <v>116</v>
      </c>
      <c r="C13" s="121">
        <f>AVERAGE(C7:C11)</f>
        <v>8.2949352596493366E-3</v>
      </c>
      <c r="D13" s="122"/>
      <c r="E13" s="121">
        <f>AVERAGE(E7:E11)</f>
        <v>-1.1327538323901386E-2</v>
      </c>
      <c r="F13" s="122"/>
      <c r="G13" s="121" t="e">
        <f>AVERAGE(G7:G11)</f>
        <v>#DIV/0!</v>
      </c>
      <c r="H13" s="123" t="e">
        <f>AVERAGE(C13,E13,G13)</f>
        <v>#DIV/0!</v>
      </c>
    </row>
    <row r="17" ht="18" customHeight="1" x14ac:dyDescent="0.2"/>
  </sheetData>
  <mergeCells count="1">
    <mergeCell ref="B5:H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1:T41"/>
  <sheetViews>
    <sheetView showGridLines="0" zoomScale="90" zoomScaleNormal="90" zoomScalePageLayoutView="90" workbookViewId="0">
      <selection activeCell="R39" sqref="R39"/>
    </sheetView>
  </sheetViews>
  <sheetFormatPr defaultColWidth="8.85546875" defaultRowHeight="15" x14ac:dyDescent="0.25"/>
  <cols>
    <col min="1" max="1" width="5.42578125" style="465" customWidth="1"/>
    <col min="2" max="2" width="64.42578125" style="466" customWidth="1"/>
    <col min="3" max="3" width="28.28515625" style="465" customWidth="1"/>
    <col min="4" max="4" width="15.7109375" style="465" customWidth="1"/>
    <col min="5" max="5" width="15.42578125" style="465" hidden="1" customWidth="1"/>
    <col min="6" max="8" width="10.42578125" style="465" hidden="1" customWidth="1"/>
    <col min="9" max="9" width="1.42578125" style="465" hidden="1" customWidth="1"/>
    <col min="10" max="12" width="23.42578125" style="465" hidden="1" customWidth="1"/>
    <col min="13" max="13" width="1.28515625" style="465" hidden="1" customWidth="1"/>
    <col min="14" max="16" width="8.85546875" style="465" hidden="1" customWidth="1"/>
    <col min="17" max="17" width="8.85546875" style="465"/>
    <col min="18" max="18" width="30.42578125" style="465" customWidth="1"/>
    <col min="19" max="16384" width="8.85546875" style="465"/>
  </cols>
  <sheetData>
    <row r="1" spans="2:20" x14ac:dyDescent="0.25">
      <c r="B1" s="762" t="s">
        <v>685</v>
      </c>
      <c r="C1" s="763"/>
      <c r="D1" s="763"/>
    </row>
    <row r="2" spans="2:20" ht="27.75" customHeight="1" x14ac:dyDescent="0.25">
      <c r="B2" s="766" t="s">
        <v>686</v>
      </c>
      <c r="C2" s="766"/>
      <c r="D2" s="766"/>
      <c r="E2" s="766"/>
      <c r="F2" s="766"/>
      <c r="G2" s="766"/>
      <c r="H2" s="766"/>
      <c r="I2" s="766"/>
      <c r="J2" s="766"/>
      <c r="K2" s="766"/>
      <c r="L2" s="766"/>
      <c r="M2" s="488"/>
      <c r="N2" s="489"/>
      <c r="O2" s="489"/>
    </row>
    <row r="3" spans="2:20" ht="18.75" x14ac:dyDescent="0.25">
      <c r="B3" s="494"/>
      <c r="C3" s="488"/>
      <c r="D3" s="488"/>
      <c r="E3" s="488"/>
      <c r="F3" s="488"/>
      <c r="G3" s="488"/>
      <c r="H3" s="488"/>
      <c r="I3" s="488"/>
      <c r="J3" s="488"/>
      <c r="K3" s="488"/>
      <c r="L3" s="488"/>
      <c r="M3" s="488"/>
      <c r="N3" s="489"/>
      <c r="O3" s="489"/>
    </row>
    <row r="4" spans="2:20" x14ac:dyDescent="0.25">
      <c r="B4" s="490"/>
      <c r="C4" s="764" t="s">
        <v>677</v>
      </c>
      <c r="D4" s="764"/>
      <c r="E4" s="764"/>
      <c r="F4" s="765"/>
      <c r="G4" s="765"/>
      <c r="H4" s="765"/>
      <c r="I4" s="484"/>
      <c r="J4" s="764" t="s">
        <v>677</v>
      </c>
      <c r="K4" s="764"/>
      <c r="L4" s="764"/>
      <c r="M4" s="484"/>
      <c r="N4" s="764"/>
      <c r="O4" s="764"/>
      <c r="P4" s="467"/>
      <c r="Q4" s="467"/>
      <c r="R4" s="467"/>
      <c r="S4" s="467"/>
    </row>
    <row r="5" spans="2:20" x14ac:dyDescent="0.25">
      <c r="B5" s="673"/>
      <c r="C5" s="468" t="s">
        <v>666</v>
      </c>
      <c r="D5" s="468" t="s">
        <v>8</v>
      </c>
      <c r="E5" s="468" t="s">
        <v>678</v>
      </c>
      <c r="F5" s="484"/>
      <c r="G5" s="484"/>
      <c r="H5" s="468"/>
      <c r="I5" s="468"/>
      <c r="J5" s="468" t="s">
        <v>16</v>
      </c>
      <c r="K5" s="468" t="s">
        <v>8</v>
      </c>
      <c r="L5" s="468" t="s">
        <v>678</v>
      </c>
      <c r="M5" s="468"/>
      <c r="N5" s="468"/>
      <c r="O5" s="468"/>
      <c r="P5" s="467"/>
      <c r="Q5" s="467"/>
      <c r="R5" s="467"/>
      <c r="S5" s="467"/>
    </row>
    <row r="6" spans="2:20" x14ac:dyDescent="0.25">
      <c r="B6" s="514" t="s">
        <v>687</v>
      </c>
      <c r="C6" s="675"/>
      <c r="D6" s="657" t="s">
        <v>593</v>
      </c>
      <c r="E6" s="675"/>
      <c r="F6" s="498"/>
      <c r="G6" s="498"/>
      <c r="H6" s="498"/>
      <c r="I6" s="498"/>
      <c r="J6" s="498"/>
      <c r="K6" s="498"/>
      <c r="L6" s="498"/>
      <c r="M6" s="499"/>
      <c r="N6" s="500"/>
      <c r="O6" s="500"/>
      <c r="P6" s="467"/>
      <c r="Q6" s="467"/>
      <c r="R6" s="718" t="s">
        <v>831</v>
      </c>
      <c r="S6" s="467"/>
    </row>
    <row r="7" spans="2:20" x14ac:dyDescent="0.25">
      <c r="B7" s="672" t="s">
        <v>690</v>
      </c>
      <c r="C7" s="670">
        <f>'LEI Variations'!I25</f>
        <v>-1.0126642330030288E-2</v>
      </c>
      <c r="D7" s="670">
        <f>'LEI Variations'!D25</f>
        <v>-6.3608659938439146E-3</v>
      </c>
      <c r="E7" s="676"/>
      <c r="F7" s="470"/>
      <c r="G7" s="470"/>
      <c r="H7" s="470"/>
      <c r="I7" s="470"/>
      <c r="J7" s="502"/>
      <c r="K7" s="502"/>
      <c r="L7" s="503"/>
      <c r="M7" s="472"/>
      <c r="N7" s="473"/>
      <c r="O7" s="473"/>
      <c r="P7" s="474"/>
      <c r="Q7" s="474"/>
      <c r="R7" s="731" t="s">
        <v>842</v>
      </c>
      <c r="S7" s="467"/>
    </row>
    <row r="8" spans="2:20" x14ac:dyDescent="0.25">
      <c r="B8" s="673" t="s">
        <v>789</v>
      </c>
      <c r="C8" s="485">
        <f>'LEI Variations'!P25</f>
        <v>-1.3751697530936543E-2</v>
      </c>
      <c r="D8" s="485">
        <f>'LEI Variations'!K25</f>
        <v>-9.9262874599742156E-3</v>
      </c>
      <c r="E8" s="508"/>
      <c r="F8" s="470"/>
      <c r="G8" s="470"/>
      <c r="H8" s="472"/>
      <c r="I8" s="472"/>
      <c r="J8" s="502"/>
      <c r="K8" s="502"/>
      <c r="L8" s="502"/>
      <c r="M8" s="471"/>
      <c r="N8" s="473"/>
      <c r="O8" s="473"/>
      <c r="P8" s="474"/>
      <c r="Q8" s="474"/>
      <c r="R8" s="731" t="s">
        <v>842</v>
      </c>
      <c r="S8" s="467"/>
    </row>
    <row r="9" spans="2:20" x14ac:dyDescent="0.25">
      <c r="B9" s="672" t="s">
        <v>709</v>
      </c>
      <c r="C9" s="485">
        <f>C8+0.0005</f>
        <v>-1.3251697530936543E-2</v>
      </c>
      <c r="D9" s="485">
        <f>D8+0.0005</f>
        <v>-9.4262874599742152E-3</v>
      </c>
      <c r="E9" s="508"/>
      <c r="F9" s="470"/>
      <c r="G9" s="470"/>
      <c r="H9" s="472"/>
      <c r="I9" s="472"/>
      <c r="J9" s="502"/>
      <c r="K9" s="502"/>
      <c r="L9" s="502"/>
      <c r="M9" s="471"/>
      <c r="N9" s="473"/>
      <c r="O9" s="473"/>
      <c r="P9" s="474"/>
      <c r="Q9" s="474"/>
      <c r="R9" s="719" t="s">
        <v>829</v>
      </c>
      <c r="S9" s="467"/>
    </row>
    <row r="10" spans="2:20" x14ac:dyDescent="0.25">
      <c r="B10" s="677" t="s">
        <v>790</v>
      </c>
      <c r="C10" s="674">
        <f>'LEI Variations'!R25</f>
        <v>-1.8959970346950968E-3</v>
      </c>
      <c r="D10" s="674">
        <f>'LEI Variations'!M25</f>
        <v>1.9294130362672304E-3</v>
      </c>
      <c r="E10" s="678"/>
      <c r="F10" s="476"/>
      <c r="G10" s="492"/>
      <c r="H10" s="476"/>
      <c r="I10" s="476"/>
      <c r="J10" s="482"/>
      <c r="K10" s="482"/>
      <c r="L10" s="482"/>
      <c r="M10" s="476"/>
      <c r="N10" s="476"/>
      <c r="O10" s="476"/>
      <c r="P10" s="474"/>
      <c r="Q10" s="474"/>
      <c r="R10" s="731" t="s">
        <v>842</v>
      </c>
      <c r="S10" s="467"/>
    </row>
    <row r="11" spans="2:20" x14ac:dyDescent="0.25">
      <c r="B11" s="673"/>
      <c r="C11" s="670"/>
      <c r="D11" s="670"/>
      <c r="E11" s="670"/>
      <c r="F11" s="475"/>
      <c r="G11" s="492"/>
      <c r="H11" s="475"/>
      <c r="I11" s="475"/>
      <c r="J11" s="504"/>
      <c r="K11" s="504"/>
      <c r="L11" s="504"/>
      <c r="M11" s="475"/>
      <c r="N11" s="477"/>
      <c r="O11" s="477"/>
      <c r="P11" s="474"/>
      <c r="Q11" s="474"/>
      <c r="R11" s="491"/>
      <c r="S11" s="467"/>
      <c r="T11" s="467"/>
    </row>
    <row r="12" spans="2:20" ht="30.75" customHeight="1" x14ac:dyDescent="0.25">
      <c r="B12" s="515" t="s">
        <v>776</v>
      </c>
      <c r="C12" s="671"/>
      <c r="D12" s="671"/>
      <c r="E12" s="671"/>
      <c r="F12" s="496"/>
      <c r="G12" s="497"/>
      <c r="H12" s="496"/>
      <c r="I12" s="496"/>
      <c r="J12" s="505"/>
      <c r="K12" s="505"/>
      <c r="L12" s="505"/>
      <c r="M12" s="496"/>
      <c r="N12" s="496"/>
      <c r="O12" s="496"/>
      <c r="P12" s="474"/>
      <c r="Q12" s="474"/>
      <c r="R12" s="491"/>
      <c r="S12" s="467"/>
      <c r="T12" s="467"/>
    </row>
    <row r="13" spans="2:20" x14ac:dyDescent="0.25">
      <c r="B13" s="673" t="s">
        <v>791</v>
      </c>
      <c r="C13" s="674">
        <v>-1.6983727333333334E-2</v>
      </c>
      <c r="D13" s="487">
        <v>-1.6357779999999999E-2</v>
      </c>
      <c r="E13" s="674" t="e">
        <f>#REF!</f>
        <v>#REF!</v>
      </c>
      <c r="F13" s="476"/>
      <c r="G13" s="493"/>
      <c r="H13" s="476"/>
      <c r="I13" s="476"/>
      <c r="J13" s="482"/>
      <c r="K13" s="482"/>
      <c r="L13" s="482"/>
      <c r="M13" s="476"/>
      <c r="N13" s="476"/>
      <c r="O13" s="476"/>
      <c r="P13" s="474"/>
      <c r="Q13" s="474"/>
      <c r="R13" s="720" t="s">
        <v>830</v>
      </c>
      <c r="S13" s="476"/>
      <c r="T13" s="467"/>
    </row>
    <row r="14" spans="2:20" x14ac:dyDescent="0.25">
      <c r="B14" s="673" t="s">
        <v>792</v>
      </c>
      <c r="C14" s="670">
        <v>3.3220540833333338E-3</v>
      </c>
      <c r="D14" s="670">
        <v>3.9480014166666669E-3</v>
      </c>
      <c r="E14" s="670" t="e">
        <f>#REF!</f>
        <v>#REF!</v>
      </c>
      <c r="F14" s="478"/>
      <c r="G14" s="492"/>
      <c r="H14" s="478"/>
      <c r="I14" s="478"/>
      <c r="J14" s="483"/>
      <c r="K14" s="483"/>
      <c r="L14" s="483"/>
      <c r="M14" s="478"/>
      <c r="N14" s="477"/>
      <c r="O14" s="477"/>
      <c r="P14" s="474"/>
      <c r="Q14" s="474"/>
      <c r="R14" s="720" t="s">
        <v>830</v>
      </c>
      <c r="S14" s="475"/>
      <c r="T14" s="467"/>
    </row>
    <row r="15" spans="2:20" x14ac:dyDescent="0.25">
      <c r="B15" s="673"/>
      <c r="C15" s="669"/>
      <c r="D15" s="669"/>
      <c r="E15" s="669"/>
      <c r="F15" s="478"/>
      <c r="G15" s="478"/>
      <c r="H15" s="478"/>
      <c r="I15" s="478"/>
      <c r="J15" s="483"/>
      <c r="K15" s="483"/>
      <c r="L15" s="483"/>
      <c r="M15" s="478"/>
      <c r="N15" s="477"/>
      <c r="O15" s="477"/>
      <c r="P15" s="474"/>
      <c r="Q15" s="474"/>
      <c r="R15" s="491"/>
      <c r="S15" s="467"/>
      <c r="T15" s="467"/>
    </row>
    <row r="16" spans="2:20" x14ac:dyDescent="0.25">
      <c r="B16" s="490" t="s">
        <v>794</v>
      </c>
      <c r="C16" s="674"/>
      <c r="D16" s="674"/>
      <c r="E16" s="674"/>
      <c r="F16" s="477"/>
      <c r="G16" s="477"/>
      <c r="H16" s="476"/>
      <c r="I16" s="476"/>
      <c r="J16" s="482"/>
      <c r="K16" s="482"/>
      <c r="L16" s="482"/>
      <c r="M16" s="476"/>
      <c r="N16" s="477"/>
      <c r="O16" s="477"/>
      <c r="P16" s="474"/>
      <c r="Q16" s="474"/>
      <c r="R16" s="491"/>
      <c r="S16" s="467"/>
      <c r="T16" s="467"/>
    </row>
    <row r="17" spans="2:20" x14ac:dyDescent="0.25">
      <c r="B17" s="673" t="s">
        <v>668</v>
      </c>
      <c r="C17" s="674">
        <v>4.6711678421052626E-3</v>
      </c>
      <c r="D17" s="674">
        <v>2.2111629999999995E-3</v>
      </c>
      <c r="E17" s="670" t="e">
        <f>#REF!</f>
        <v>#REF!</v>
      </c>
      <c r="F17" s="478"/>
      <c r="G17" s="478"/>
      <c r="H17" s="478"/>
      <c r="I17" s="478"/>
      <c r="J17" s="483"/>
      <c r="K17" s="483"/>
      <c r="L17" s="483"/>
      <c r="M17" s="478"/>
      <c r="N17" s="477"/>
      <c r="O17" s="477"/>
      <c r="P17" s="467"/>
      <c r="Q17" s="467"/>
      <c r="R17" s="720" t="s">
        <v>830</v>
      </c>
      <c r="S17" s="467"/>
      <c r="T17" s="467"/>
    </row>
    <row r="18" spans="2:20" hidden="1" x14ac:dyDescent="0.25">
      <c r="B18" s="673" t="s">
        <v>671</v>
      </c>
      <c r="C18" s="674"/>
      <c r="D18" s="674"/>
      <c r="E18" s="670"/>
      <c r="F18" s="478"/>
      <c r="G18" s="478"/>
      <c r="H18" s="478"/>
      <c r="I18" s="478"/>
      <c r="J18" s="483"/>
      <c r="K18" s="483"/>
      <c r="L18" s="483"/>
      <c r="M18" s="478"/>
      <c r="N18" s="477"/>
      <c r="O18" s="477"/>
      <c r="P18" s="467"/>
      <c r="Q18" s="467"/>
      <c r="R18" s="469"/>
      <c r="S18" s="467"/>
    </row>
    <row r="19" spans="2:20" x14ac:dyDescent="0.25">
      <c r="B19" s="673" t="s">
        <v>667</v>
      </c>
      <c r="C19" s="670">
        <v>1.0614499725E-2</v>
      </c>
      <c r="D19" s="670">
        <v>1.4896232424999999E-2</v>
      </c>
      <c r="E19" s="679"/>
      <c r="F19" s="474"/>
      <c r="G19" s="474"/>
      <c r="H19" s="474"/>
      <c r="I19" s="474"/>
      <c r="J19" s="506"/>
      <c r="K19" s="506"/>
      <c r="L19" s="506"/>
      <c r="M19" s="474"/>
      <c r="N19" s="473"/>
      <c r="O19" s="473"/>
      <c r="P19" s="467"/>
      <c r="Q19" s="467"/>
      <c r="R19" s="720" t="s">
        <v>830</v>
      </c>
      <c r="S19" s="467"/>
    </row>
    <row r="20" spans="2:20" x14ac:dyDescent="0.25">
      <c r="B20" s="673"/>
      <c r="C20" s="670"/>
      <c r="D20" s="670"/>
      <c r="E20" s="679"/>
      <c r="F20" s="474"/>
      <c r="G20" s="474"/>
      <c r="H20" s="474"/>
      <c r="I20" s="474"/>
      <c r="J20" s="506"/>
      <c r="K20" s="506"/>
      <c r="L20" s="506"/>
      <c r="M20" s="474"/>
      <c r="N20" s="473"/>
      <c r="O20" s="473"/>
      <c r="P20" s="467"/>
      <c r="Q20" s="467"/>
      <c r="R20" s="469"/>
      <c r="S20" s="467"/>
    </row>
    <row r="21" spans="2:20" ht="45" hidden="1" x14ac:dyDescent="0.25">
      <c r="B21" s="613" t="s">
        <v>710</v>
      </c>
      <c r="C21" s="670"/>
      <c r="D21" s="670"/>
      <c r="E21" s="679"/>
      <c r="F21" s="474"/>
      <c r="G21" s="474"/>
      <c r="H21" s="474"/>
      <c r="I21" s="474"/>
      <c r="J21" s="506"/>
      <c r="K21" s="506"/>
      <c r="L21" s="506"/>
      <c r="M21" s="474"/>
      <c r="N21" s="473"/>
      <c r="O21" s="473"/>
      <c r="P21" s="467"/>
      <c r="Q21" s="467"/>
      <c r="R21" s="721"/>
      <c r="S21" s="467"/>
    </row>
    <row r="22" spans="2:20" hidden="1" x14ac:dyDescent="0.25">
      <c r="B22" s="673" t="s">
        <v>668</v>
      </c>
      <c r="C22" s="670"/>
      <c r="D22" s="670"/>
      <c r="E22" s="679"/>
      <c r="F22" s="474"/>
      <c r="G22" s="474"/>
      <c r="H22" s="474"/>
      <c r="I22" s="474"/>
      <c r="J22" s="506"/>
      <c r="K22" s="506"/>
      <c r="L22" s="506"/>
      <c r="M22" s="474"/>
      <c r="N22" s="473"/>
      <c r="O22" s="473"/>
      <c r="P22" s="467"/>
      <c r="Q22" s="467"/>
      <c r="R22" s="721"/>
      <c r="S22" s="467"/>
    </row>
    <row r="23" spans="2:20" hidden="1" x14ac:dyDescent="0.25">
      <c r="B23" s="673" t="s">
        <v>671</v>
      </c>
      <c r="C23" s="674"/>
      <c r="D23" s="674"/>
      <c r="E23" s="670"/>
      <c r="F23" s="478"/>
      <c r="G23" s="478"/>
      <c r="H23" s="478"/>
      <c r="I23" s="478"/>
      <c r="J23" s="483"/>
      <c r="K23" s="483"/>
      <c r="L23" s="483"/>
      <c r="M23" s="478"/>
      <c r="N23" s="477"/>
      <c r="O23" s="477"/>
      <c r="P23" s="467"/>
      <c r="Q23" s="467"/>
      <c r="R23" s="469"/>
      <c r="S23" s="467"/>
    </row>
    <row r="24" spans="2:20" hidden="1" x14ac:dyDescent="0.25">
      <c r="B24" s="673" t="s">
        <v>667</v>
      </c>
      <c r="C24" s="670"/>
      <c r="D24" s="670"/>
      <c r="E24" s="679"/>
      <c r="F24" s="474"/>
      <c r="G24" s="474"/>
      <c r="H24" s="474"/>
      <c r="I24" s="474"/>
      <c r="J24" s="506"/>
      <c r="K24" s="506"/>
      <c r="L24" s="506"/>
      <c r="M24" s="474"/>
      <c r="N24" s="473"/>
      <c r="O24" s="473"/>
      <c r="P24" s="467"/>
      <c r="Q24" s="467"/>
      <c r="R24" s="721"/>
      <c r="S24" s="467"/>
    </row>
    <row r="25" spans="2:20" hidden="1" x14ac:dyDescent="0.25">
      <c r="B25" s="673"/>
      <c r="C25" s="670"/>
      <c r="D25" s="670"/>
      <c r="E25" s="679"/>
      <c r="F25" s="474"/>
      <c r="G25" s="474"/>
      <c r="H25" s="474"/>
      <c r="I25" s="474"/>
      <c r="J25" s="506"/>
      <c r="K25" s="506"/>
      <c r="L25" s="506"/>
      <c r="M25" s="474"/>
      <c r="N25" s="473"/>
      <c r="O25" s="473"/>
      <c r="P25" s="467"/>
      <c r="Q25" s="467"/>
      <c r="R25" s="469"/>
      <c r="S25" s="467"/>
    </row>
    <row r="26" spans="2:20" x14ac:dyDescent="0.25">
      <c r="B26" s="490" t="s">
        <v>795</v>
      </c>
      <c r="C26" s="670"/>
      <c r="D26" s="670"/>
      <c r="E26" s="679"/>
      <c r="F26" s="474"/>
      <c r="G26" s="474"/>
      <c r="H26" s="474"/>
      <c r="I26" s="474"/>
      <c r="J26" s="506"/>
      <c r="K26" s="506"/>
      <c r="L26" s="506"/>
      <c r="M26" s="474"/>
      <c r="N26" s="473"/>
      <c r="O26" s="473"/>
      <c r="P26" s="467"/>
      <c r="Q26" s="467"/>
      <c r="R26" s="469"/>
      <c r="S26" s="467"/>
    </row>
    <row r="27" spans="2:20" x14ac:dyDescent="0.25">
      <c r="B27" s="673" t="s">
        <v>639</v>
      </c>
      <c r="C27" s="670">
        <v>4.6720283333333279E-4</v>
      </c>
      <c r="D27" s="670">
        <v>3.8057819999999993E-3</v>
      </c>
      <c r="E27" s="679"/>
      <c r="F27" s="474"/>
      <c r="G27" s="474"/>
      <c r="H27" s="474"/>
      <c r="I27" s="474"/>
      <c r="J27" s="506"/>
      <c r="K27" s="506"/>
      <c r="L27" s="506"/>
      <c r="M27" s="474"/>
      <c r="N27" s="473"/>
      <c r="O27" s="473"/>
      <c r="P27" s="467"/>
      <c r="Q27" s="467"/>
      <c r="R27" s="720" t="s">
        <v>830</v>
      </c>
      <c r="S27" s="467"/>
    </row>
    <row r="28" spans="2:20" x14ac:dyDescent="0.25">
      <c r="B28" s="673" t="s">
        <v>668</v>
      </c>
      <c r="C28" s="670">
        <v>2.8756844210526319E-3</v>
      </c>
      <c r="D28" s="670">
        <v>2.0208865263157895E-3</v>
      </c>
      <c r="E28" s="679"/>
      <c r="F28" s="474"/>
      <c r="G28" s="474"/>
      <c r="H28" s="474"/>
      <c r="I28" s="474"/>
      <c r="J28" s="506"/>
      <c r="K28" s="506"/>
      <c r="L28" s="506"/>
      <c r="M28" s="474"/>
      <c r="N28" s="473"/>
      <c r="O28" s="473"/>
      <c r="P28" s="467"/>
      <c r="Q28" s="467"/>
      <c r="R28" s="720" t="s">
        <v>830</v>
      </c>
      <c r="S28" s="467"/>
    </row>
    <row r="29" spans="2:20" hidden="1" x14ac:dyDescent="0.25">
      <c r="B29" s="673" t="s">
        <v>671</v>
      </c>
      <c r="C29" s="674"/>
      <c r="D29" s="674"/>
      <c r="E29" s="670"/>
      <c r="F29" s="478"/>
      <c r="G29" s="478"/>
      <c r="H29" s="478"/>
      <c r="I29" s="478"/>
      <c r="J29" s="483"/>
      <c r="K29" s="483"/>
      <c r="L29" s="483"/>
      <c r="M29" s="478"/>
      <c r="N29" s="477"/>
      <c r="O29" s="477"/>
      <c r="P29" s="467"/>
      <c r="Q29" s="467"/>
      <c r="R29" s="469"/>
      <c r="S29" s="467"/>
    </row>
    <row r="30" spans="2:20" x14ac:dyDescent="0.25">
      <c r="B30" s="673" t="s">
        <v>667</v>
      </c>
      <c r="C30" s="670">
        <v>9.3767728500000012E-3</v>
      </c>
      <c r="D30" s="670">
        <v>1.4006276099999998E-2</v>
      </c>
      <c r="E30" s="679"/>
      <c r="F30" s="474"/>
      <c r="G30" s="474"/>
      <c r="H30" s="474"/>
      <c r="I30" s="474"/>
      <c r="J30" s="506"/>
      <c r="K30" s="506"/>
      <c r="L30" s="506"/>
      <c r="M30" s="474"/>
      <c r="N30" s="473"/>
      <c r="O30" s="473"/>
      <c r="P30" s="467"/>
      <c r="Q30" s="467"/>
      <c r="R30" s="720" t="s">
        <v>830</v>
      </c>
      <c r="S30" s="467"/>
    </row>
    <row r="31" spans="2:20" x14ac:dyDescent="0.25">
      <c r="B31" s="673"/>
      <c r="C31" s="670"/>
      <c r="D31" s="670"/>
      <c r="E31" s="679"/>
      <c r="F31" s="474"/>
      <c r="G31" s="474"/>
      <c r="H31" s="474"/>
      <c r="I31" s="474"/>
      <c r="J31" s="506"/>
      <c r="K31" s="506"/>
      <c r="L31" s="506"/>
      <c r="M31" s="474"/>
      <c r="N31" s="473"/>
      <c r="O31" s="473"/>
      <c r="P31" s="467"/>
      <c r="Q31" s="467"/>
      <c r="R31" s="469"/>
      <c r="S31" s="467"/>
    </row>
    <row r="32" spans="2:20" x14ac:dyDescent="0.25">
      <c r="B32" s="514" t="s">
        <v>820</v>
      </c>
      <c r="C32" s="680"/>
      <c r="D32" s="680"/>
      <c r="E32" s="680"/>
      <c r="F32" s="500"/>
      <c r="G32" s="500"/>
      <c r="H32" s="500"/>
      <c r="I32" s="500"/>
      <c r="J32" s="507"/>
      <c r="K32" s="507"/>
      <c r="L32" s="507"/>
      <c r="M32" s="500"/>
      <c r="N32" s="501"/>
      <c r="O32" s="501"/>
      <c r="P32" s="467"/>
      <c r="Q32" s="467"/>
      <c r="R32" s="469"/>
      <c r="S32" s="467"/>
    </row>
    <row r="33" spans="2:19" x14ac:dyDescent="0.25">
      <c r="B33" s="673" t="s">
        <v>821</v>
      </c>
      <c r="C33" s="670">
        <f>'Table 1'!R25</f>
        <v>-4.9209202372864991E-3</v>
      </c>
      <c r="D33" s="670">
        <f>'Table 1'!D25</f>
        <v>-8.6558252500076212E-3</v>
      </c>
      <c r="E33" s="679"/>
      <c r="F33" s="474"/>
      <c r="G33" s="474"/>
      <c r="H33" s="474"/>
      <c r="I33" s="474"/>
      <c r="J33" s="506"/>
      <c r="K33" s="506"/>
      <c r="L33" s="506"/>
      <c r="M33" s="474"/>
      <c r="N33" s="473"/>
      <c r="O33" s="473"/>
      <c r="P33" s="467"/>
      <c r="Q33" s="467"/>
      <c r="R33" s="722" t="s">
        <v>688</v>
      </c>
      <c r="S33" s="467"/>
    </row>
    <row r="34" spans="2:19" x14ac:dyDescent="0.25">
      <c r="B34" s="673" t="s">
        <v>793</v>
      </c>
      <c r="C34" s="670">
        <f>'Table 6'!Q26</f>
        <v>2.8148104185703958E-3</v>
      </c>
      <c r="D34" s="670">
        <f>'Table 6'!C26</f>
        <v>6.4357413442412586E-4</v>
      </c>
      <c r="E34" s="679"/>
      <c r="F34" s="467"/>
      <c r="G34" s="467"/>
      <c r="H34" s="467"/>
      <c r="I34" s="467"/>
      <c r="J34" s="506"/>
      <c r="K34" s="506"/>
      <c r="L34" s="506"/>
      <c r="M34" s="467"/>
      <c r="N34" s="479"/>
      <c r="O34" s="479"/>
      <c r="P34" s="467"/>
      <c r="Q34" s="656"/>
      <c r="R34" s="723" t="s">
        <v>689</v>
      </c>
      <c r="S34" s="467"/>
    </row>
    <row r="35" spans="2:19" x14ac:dyDescent="0.25">
      <c r="B35" s="673" t="s">
        <v>802</v>
      </c>
      <c r="C35" s="670">
        <f>'OPG TFP'!E112</f>
        <v>1.0659474284523398E-2</v>
      </c>
      <c r="D35" s="670">
        <f>'OPG TFP'!D105</f>
        <v>5.0817730936016658E-3</v>
      </c>
      <c r="E35" s="679"/>
      <c r="F35" s="467"/>
      <c r="G35" s="467"/>
      <c r="H35" s="467"/>
      <c r="I35" s="467"/>
      <c r="J35" s="506"/>
      <c r="K35" s="506"/>
      <c r="L35" s="506"/>
      <c r="M35" s="467"/>
      <c r="N35" s="479"/>
      <c r="O35" s="479"/>
      <c r="P35" s="467"/>
      <c r="Q35" s="467"/>
      <c r="R35" s="722" t="s">
        <v>832</v>
      </c>
      <c r="S35" s="467"/>
    </row>
    <row r="36" spans="2:19" x14ac:dyDescent="0.25">
      <c r="B36" s="673" t="s">
        <v>707</v>
      </c>
      <c r="C36" s="670">
        <f>'OPG TFP'!D112</f>
        <v>1.2401485614433773E-2</v>
      </c>
      <c r="D36" s="670">
        <f>'OPG TFP'!D104</f>
        <v>3.4069102032962795E-3</v>
      </c>
      <c r="E36" s="679"/>
      <c r="F36" s="467"/>
      <c r="G36" s="467"/>
      <c r="H36" s="467"/>
      <c r="I36" s="467"/>
      <c r="J36" s="506"/>
      <c r="K36" s="506"/>
      <c r="L36" s="506"/>
      <c r="M36" s="467"/>
      <c r="N36" s="479"/>
      <c r="O36" s="479"/>
      <c r="P36" s="467"/>
      <c r="Q36" s="467"/>
      <c r="R36" s="722" t="s">
        <v>832</v>
      </c>
      <c r="S36" s="467"/>
    </row>
    <row r="37" spans="2:19" x14ac:dyDescent="0.25">
      <c r="B37" s="491"/>
      <c r="C37" s="467"/>
      <c r="D37" s="467"/>
      <c r="E37" s="467"/>
      <c r="F37" s="467"/>
      <c r="G37" s="467"/>
      <c r="H37" s="467"/>
      <c r="I37" s="467"/>
      <c r="J37" s="506"/>
      <c r="K37" s="506"/>
      <c r="L37" s="506"/>
      <c r="M37" s="467"/>
      <c r="N37" s="467"/>
      <c r="O37" s="467"/>
      <c r="P37" s="467"/>
      <c r="Q37" s="467"/>
      <c r="R37" s="469"/>
      <c r="S37" s="467"/>
    </row>
    <row r="38" spans="2:19" x14ac:dyDescent="0.25">
      <c r="B38" s="491"/>
      <c r="C38" s="467"/>
      <c r="D38" s="467"/>
      <c r="E38" s="467"/>
      <c r="F38" s="467"/>
      <c r="G38" s="467"/>
      <c r="H38" s="467"/>
      <c r="I38" s="467"/>
      <c r="J38" s="467"/>
      <c r="K38" s="467"/>
      <c r="L38" s="467"/>
      <c r="M38" s="467"/>
      <c r="N38" s="467"/>
      <c r="O38" s="467"/>
      <c r="P38" s="467"/>
      <c r="Q38" s="467"/>
      <c r="R38" s="467"/>
      <c r="S38" s="467"/>
    </row>
    <row r="39" spans="2:19" x14ac:dyDescent="0.25">
      <c r="B39" s="608"/>
      <c r="C39" s="467"/>
      <c r="D39" s="467"/>
      <c r="E39" s="467"/>
      <c r="F39" s="467"/>
      <c r="G39" s="467"/>
      <c r="H39" s="467"/>
      <c r="I39" s="467"/>
      <c r="J39" s="467"/>
      <c r="K39" s="467"/>
      <c r="L39" s="467"/>
      <c r="M39" s="467"/>
      <c r="N39" s="467"/>
      <c r="O39" s="467"/>
      <c r="P39" s="467"/>
      <c r="Q39" s="467"/>
      <c r="R39" s="467"/>
      <c r="S39" s="467"/>
    </row>
    <row r="40" spans="2:19" x14ac:dyDescent="0.25">
      <c r="B40" s="469"/>
      <c r="C40" s="467"/>
      <c r="D40" s="467"/>
      <c r="E40" s="467"/>
      <c r="F40" s="467"/>
      <c r="G40" s="467"/>
      <c r="H40" s="467"/>
      <c r="I40" s="467"/>
      <c r="J40" s="467"/>
      <c r="K40" s="467"/>
      <c r="L40" s="467"/>
      <c r="M40" s="467"/>
      <c r="N40" s="467"/>
      <c r="O40" s="467"/>
      <c r="P40" s="467"/>
      <c r="Q40" s="467"/>
      <c r="R40" s="467"/>
      <c r="S40" s="467"/>
    </row>
    <row r="41" spans="2:19" x14ac:dyDescent="0.25">
      <c r="B41" s="469"/>
      <c r="C41" s="467"/>
      <c r="D41" s="467"/>
      <c r="E41" s="467"/>
      <c r="F41" s="467"/>
      <c r="G41" s="467"/>
      <c r="H41" s="467"/>
      <c r="I41" s="467"/>
      <c r="J41" s="467"/>
      <c r="K41" s="467"/>
      <c r="L41" s="467"/>
      <c r="M41" s="467"/>
      <c r="N41" s="467"/>
      <c r="O41" s="467"/>
      <c r="P41" s="467"/>
      <c r="Q41" s="467"/>
      <c r="R41" s="467"/>
      <c r="S41" s="467"/>
    </row>
  </sheetData>
  <mergeCells count="6">
    <mergeCell ref="B1:D1"/>
    <mergeCell ref="C4:E4"/>
    <mergeCell ref="F4:H4"/>
    <mergeCell ref="J4:L4"/>
    <mergeCell ref="N4:O4"/>
    <mergeCell ref="B2:L2"/>
  </mergeCells>
  <phoneticPr fontId="120" type="noConversion"/>
  <printOptions horizontalCentered="1"/>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F25"/>
  <sheetViews>
    <sheetView showGridLines="0" view="pageLayout" workbookViewId="0">
      <selection activeCell="I31" sqref="I31"/>
    </sheetView>
  </sheetViews>
  <sheetFormatPr defaultColWidth="8.85546875" defaultRowHeight="12.75" x14ac:dyDescent="0.2"/>
  <cols>
    <col min="1" max="1" width="2.85546875" customWidth="1"/>
    <col min="2" max="2" width="31.140625" bestFit="1" customWidth="1"/>
    <col min="3" max="3" width="7.28515625" bestFit="1" customWidth="1"/>
    <col min="4" max="4" width="20.42578125" bestFit="1" customWidth="1"/>
    <col min="5" max="5" width="42.7109375" bestFit="1" customWidth="1"/>
  </cols>
  <sheetData>
    <row r="1" spans="2:6" ht="13.5" thickBot="1" x14ac:dyDescent="0.25"/>
    <row r="2" spans="2:6" ht="15" x14ac:dyDescent="0.2">
      <c r="B2" s="101" t="s">
        <v>94</v>
      </c>
      <c r="C2" s="102"/>
      <c r="D2" s="102"/>
      <c r="E2" s="103"/>
    </row>
    <row r="3" spans="2:6" ht="24" customHeight="1" x14ac:dyDescent="0.2">
      <c r="B3" s="91" t="s">
        <v>93</v>
      </c>
      <c r="C3" s="83" t="s">
        <v>22</v>
      </c>
      <c r="D3" s="83" t="s">
        <v>137</v>
      </c>
      <c r="E3" s="92" t="s">
        <v>146</v>
      </c>
    </row>
    <row r="4" spans="2:6" ht="13.5" x14ac:dyDescent="0.2">
      <c r="B4" s="93">
        <v>1</v>
      </c>
      <c r="C4" s="94">
        <v>0</v>
      </c>
      <c r="D4" s="95" t="s">
        <v>31</v>
      </c>
      <c r="E4" s="96" t="s">
        <v>105</v>
      </c>
      <c r="F4" s="18" t="s">
        <v>213</v>
      </c>
    </row>
    <row r="5" spans="2:6" ht="13.5" x14ac:dyDescent="0.2">
      <c r="B5" s="93">
        <v>1</v>
      </c>
      <c r="C5" s="94">
        <f>C4+1</f>
        <v>1</v>
      </c>
      <c r="D5" s="95" t="s">
        <v>122</v>
      </c>
      <c r="E5" s="96" t="s">
        <v>124</v>
      </c>
      <c r="F5" s="18" t="s">
        <v>214</v>
      </c>
    </row>
    <row r="6" spans="2:6" ht="13.5" x14ac:dyDescent="0.2">
      <c r="B6" s="93">
        <v>1</v>
      </c>
      <c r="C6" s="94">
        <f t="shared" ref="C6:C23" si="0">C5+1</f>
        <v>2</v>
      </c>
      <c r="D6" s="95" t="s">
        <v>123</v>
      </c>
      <c r="E6" s="96" t="s">
        <v>125</v>
      </c>
      <c r="F6" s="18" t="s">
        <v>214</v>
      </c>
    </row>
    <row r="7" spans="2:6" ht="13.5" x14ac:dyDescent="0.2">
      <c r="B7" s="93">
        <v>1</v>
      </c>
      <c r="C7" s="94">
        <f t="shared" si="0"/>
        <v>3</v>
      </c>
      <c r="D7" s="95" t="s">
        <v>138</v>
      </c>
      <c r="E7" s="96" t="s">
        <v>126</v>
      </c>
      <c r="F7" s="18" t="s">
        <v>214</v>
      </c>
    </row>
    <row r="8" spans="2:6" ht="13.5" x14ac:dyDescent="0.2">
      <c r="B8" s="93">
        <v>1</v>
      </c>
      <c r="C8" s="94">
        <f t="shared" si="0"/>
        <v>4</v>
      </c>
      <c r="D8" s="95" t="s">
        <v>139</v>
      </c>
      <c r="E8" s="96" t="s">
        <v>127</v>
      </c>
      <c r="F8" s="18" t="s">
        <v>214</v>
      </c>
    </row>
    <row r="9" spans="2:6" ht="13.5" x14ac:dyDescent="0.2">
      <c r="B9" s="93">
        <v>1</v>
      </c>
      <c r="C9" s="94">
        <f t="shared" si="0"/>
        <v>5</v>
      </c>
      <c r="D9" s="95" t="s">
        <v>140</v>
      </c>
      <c r="E9" s="96" t="s">
        <v>128</v>
      </c>
      <c r="F9" s="18" t="s">
        <v>214</v>
      </c>
    </row>
    <row r="10" spans="2:6" ht="13.5" x14ac:dyDescent="0.2">
      <c r="B10" s="93">
        <v>1</v>
      </c>
      <c r="C10" s="94">
        <f t="shared" si="0"/>
        <v>6</v>
      </c>
      <c r="D10" s="95" t="s">
        <v>141</v>
      </c>
      <c r="E10" s="96" t="s">
        <v>129</v>
      </c>
      <c r="F10" s="18" t="s">
        <v>214</v>
      </c>
    </row>
    <row r="11" spans="2:6" ht="13.5" x14ac:dyDescent="0.2">
      <c r="B11" s="93">
        <v>1</v>
      </c>
      <c r="C11" s="94">
        <f t="shared" si="0"/>
        <v>7</v>
      </c>
      <c r="D11" s="95" t="s">
        <v>142</v>
      </c>
      <c r="E11" s="96" t="s">
        <v>130</v>
      </c>
      <c r="F11" s="18" t="s">
        <v>214</v>
      </c>
    </row>
    <row r="12" spans="2:6" ht="13.5" x14ac:dyDescent="0.2">
      <c r="B12" s="93">
        <v>1</v>
      </c>
      <c r="C12" s="94">
        <f t="shared" si="0"/>
        <v>8</v>
      </c>
      <c r="D12" s="95" t="s">
        <v>121</v>
      </c>
      <c r="E12" s="96" t="s">
        <v>121</v>
      </c>
      <c r="F12" s="369" t="s">
        <v>214</v>
      </c>
    </row>
    <row r="13" spans="2:6" ht="13.5" x14ac:dyDescent="0.2">
      <c r="B13" s="93">
        <v>1</v>
      </c>
      <c r="C13" s="94">
        <f t="shared" si="0"/>
        <v>9</v>
      </c>
      <c r="D13" s="95" t="s">
        <v>143</v>
      </c>
      <c r="E13" s="96" t="s">
        <v>131</v>
      </c>
      <c r="F13" s="369" t="s">
        <v>214</v>
      </c>
    </row>
    <row r="14" spans="2:6" ht="13.5" x14ac:dyDescent="0.2">
      <c r="B14" s="93">
        <v>1</v>
      </c>
      <c r="C14" s="94">
        <f t="shared" si="0"/>
        <v>10</v>
      </c>
      <c r="D14" s="95" t="s">
        <v>144</v>
      </c>
      <c r="E14" s="96" t="s">
        <v>132</v>
      </c>
      <c r="F14" s="369" t="s">
        <v>214</v>
      </c>
    </row>
    <row r="15" spans="2:6" ht="13.5" x14ac:dyDescent="0.2">
      <c r="B15" s="93">
        <v>1</v>
      </c>
      <c r="C15" s="94">
        <f t="shared" si="0"/>
        <v>11</v>
      </c>
      <c r="D15" s="95" t="s">
        <v>145</v>
      </c>
      <c r="E15" s="96" t="s">
        <v>133</v>
      </c>
      <c r="F15" s="369" t="s">
        <v>214</v>
      </c>
    </row>
    <row r="16" spans="2:6" ht="13.5" x14ac:dyDescent="0.2">
      <c r="B16" s="93">
        <v>1</v>
      </c>
      <c r="C16" s="94">
        <f t="shared" si="0"/>
        <v>12</v>
      </c>
      <c r="D16" s="95" t="s">
        <v>149</v>
      </c>
      <c r="E16" s="96" t="s">
        <v>134</v>
      </c>
      <c r="F16" s="369" t="s">
        <v>214</v>
      </c>
    </row>
    <row r="17" spans="2:6" ht="13.5" x14ac:dyDescent="0.2">
      <c r="B17" s="93">
        <v>1</v>
      </c>
      <c r="C17" s="94">
        <f t="shared" si="0"/>
        <v>13</v>
      </c>
      <c r="D17" s="95" t="s">
        <v>147</v>
      </c>
      <c r="E17" s="96" t="s">
        <v>135</v>
      </c>
      <c r="F17" s="369" t="s">
        <v>214</v>
      </c>
    </row>
    <row r="18" spans="2:6" ht="13.5" x14ac:dyDescent="0.2">
      <c r="B18" s="93">
        <v>1</v>
      </c>
      <c r="C18" s="94">
        <f t="shared" si="0"/>
        <v>14</v>
      </c>
      <c r="D18" s="95" t="s">
        <v>148</v>
      </c>
      <c r="E18" s="96" t="s">
        <v>136</v>
      </c>
      <c r="F18" s="369" t="s">
        <v>214</v>
      </c>
    </row>
    <row r="19" spans="2:6" ht="13.5" x14ac:dyDescent="0.2">
      <c r="B19" s="93">
        <v>1</v>
      </c>
      <c r="C19" s="94">
        <f t="shared" si="0"/>
        <v>15</v>
      </c>
      <c r="D19" s="95" t="s">
        <v>226</v>
      </c>
      <c r="E19" s="96" t="s">
        <v>227</v>
      </c>
      <c r="F19" s="369" t="s">
        <v>214</v>
      </c>
    </row>
    <row r="20" spans="2:6" ht="13.5" x14ac:dyDescent="0.2">
      <c r="B20" s="93">
        <v>1</v>
      </c>
      <c r="C20" s="94">
        <f t="shared" si="0"/>
        <v>16</v>
      </c>
      <c r="D20" s="95" t="s">
        <v>228</v>
      </c>
      <c r="E20" s="96" t="s">
        <v>229</v>
      </c>
      <c r="F20" s="369" t="s">
        <v>214</v>
      </c>
    </row>
    <row r="21" spans="2:6" ht="13.5" x14ac:dyDescent="0.2">
      <c r="B21" s="93">
        <v>0</v>
      </c>
      <c r="C21" s="94">
        <f t="shared" si="0"/>
        <v>17</v>
      </c>
      <c r="D21" s="95" t="s">
        <v>274</v>
      </c>
      <c r="E21" s="96" t="s">
        <v>275</v>
      </c>
      <c r="F21" s="369" t="s">
        <v>214</v>
      </c>
    </row>
    <row r="22" spans="2:6" ht="13.5" x14ac:dyDescent="0.2">
      <c r="B22" s="93">
        <v>1</v>
      </c>
      <c r="C22" s="94">
        <f t="shared" si="0"/>
        <v>18</v>
      </c>
      <c r="D22" s="95" t="s">
        <v>150</v>
      </c>
      <c r="E22" s="96" t="s">
        <v>151</v>
      </c>
      <c r="F22" s="18" t="s">
        <v>215</v>
      </c>
    </row>
    <row r="23" spans="2:6" ht="14.25" thickBot="1" x14ac:dyDescent="0.25">
      <c r="B23" s="97">
        <v>1</v>
      </c>
      <c r="C23" s="98">
        <f t="shared" si="0"/>
        <v>19</v>
      </c>
      <c r="D23" s="99" t="s">
        <v>230</v>
      </c>
      <c r="E23" s="100" t="s">
        <v>231</v>
      </c>
      <c r="F23" s="18" t="s">
        <v>214</v>
      </c>
    </row>
    <row r="25" spans="2:6" ht="13.5" x14ac:dyDescent="0.2">
      <c r="B25" s="94"/>
      <c r="C25" s="94"/>
      <c r="D25" s="95"/>
    </row>
  </sheetData>
  <phoneticPr fontId="120" type="noConversion"/>
  <pageMargins left="0.7" right="0.7" top="0.75" bottom="0.75" header="0.3" footer="0.3"/>
  <pageSetup scale="83" orientation="landscape" r:id="rId1"/>
  <headerFooter>
    <oddHeader>&amp;CFiled: 2016-10-26, EB-2016-0152
Exhibit L, Tab 11.1 Schedule 1 Staff-246</oddHeader>
  </headerFooter>
  <extLst>
    <ext xmlns:mx="http://schemas.microsoft.com/office/mac/excel/2008/main" uri="{64002731-A6B0-56B0-2670-7721B7C09600}">
      <mx:PLV Mode="1" OnePage="0" WScale="10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Z58"/>
  <sheetViews>
    <sheetView showGridLines="0" view="pageLayout" workbookViewId="0">
      <selection activeCell="D29" sqref="D29:E29"/>
    </sheetView>
  </sheetViews>
  <sheetFormatPr defaultColWidth="8.85546875" defaultRowHeight="13.5" x14ac:dyDescent="0.25"/>
  <cols>
    <col min="1" max="1" width="2.85546875" style="1" customWidth="1"/>
    <col min="2" max="2" width="9.140625" style="1" customWidth="1"/>
    <col min="3" max="5" width="8.85546875" style="1"/>
    <col min="6" max="6" width="9.140625" style="1" hidden="1" customWidth="1"/>
    <col min="7" max="7" width="8.85546875" style="1"/>
    <col min="8" max="8" width="5" style="1" bestFit="1" customWidth="1"/>
    <col min="9" max="11" width="9.140625" style="1" customWidth="1"/>
    <col min="12" max="13" width="5" style="1" customWidth="1"/>
    <col min="14" max="16" width="9.140625" style="1" customWidth="1"/>
    <col min="17" max="17" width="5" style="1" customWidth="1"/>
    <col min="18" max="18" width="5" style="1" bestFit="1" customWidth="1"/>
    <col min="19" max="21" width="9.140625" style="1" customWidth="1"/>
    <col min="22" max="22" width="5" style="1" customWidth="1"/>
    <col min="23" max="23" width="5" style="1" bestFit="1" customWidth="1"/>
    <col min="24" max="26" width="9.140625" style="1" customWidth="1"/>
    <col min="27" max="16384" width="8.85546875" style="1"/>
  </cols>
  <sheetData>
    <row r="1" spans="2:26" x14ac:dyDescent="0.25">
      <c r="B1" s="1" t="s">
        <v>209</v>
      </c>
      <c r="K1" s="331" t="s">
        <v>210</v>
      </c>
      <c r="L1" s="319">
        <f>TFP_dataset!$P$1</f>
        <v>0.22554587855518504</v>
      </c>
    </row>
    <row r="2" spans="2:26" x14ac:dyDescent="0.25">
      <c r="K2" s="331" t="s">
        <v>211</v>
      </c>
      <c r="L2" s="320">
        <f>1-L1</f>
        <v>0.77445412144481496</v>
      </c>
    </row>
    <row r="3" spans="2:26" ht="14.25" thickBot="1" x14ac:dyDescent="0.3">
      <c r="N3" s="785" t="s">
        <v>247</v>
      </c>
      <c r="O3" s="785"/>
      <c r="P3" s="785"/>
      <c r="Q3" s="785"/>
      <c r="R3" s="785"/>
      <c r="S3" s="785"/>
      <c r="T3" s="785"/>
      <c r="U3" s="785"/>
      <c r="V3" s="785"/>
      <c r="W3" s="785"/>
      <c r="X3" s="785"/>
      <c r="Y3" s="785"/>
      <c r="Z3" s="785"/>
    </row>
    <row r="4" spans="2:26" x14ac:dyDescent="0.25">
      <c r="B4" s="151"/>
      <c r="C4" s="152" t="s">
        <v>215</v>
      </c>
      <c r="D4" s="152" t="s">
        <v>213</v>
      </c>
      <c r="E4" s="153" t="s">
        <v>214</v>
      </c>
      <c r="F4" s="147"/>
      <c r="G4" s="150"/>
      <c r="I4" s="279" t="s">
        <v>215</v>
      </c>
      <c r="J4" s="280" t="s">
        <v>215</v>
      </c>
      <c r="K4" s="281" t="s">
        <v>215</v>
      </c>
      <c r="N4" s="279" t="s">
        <v>215</v>
      </c>
      <c r="O4" s="280" t="s">
        <v>215</v>
      </c>
      <c r="P4" s="281" t="s">
        <v>215</v>
      </c>
      <c r="S4" s="308" t="s">
        <v>213</v>
      </c>
      <c r="T4" s="309" t="s">
        <v>213</v>
      </c>
      <c r="U4" s="310" t="s">
        <v>213</v>
      </c>
      <c r="X4" s="308" t="s">
        <v>214</v>
      </c>
      <c r="Y4" s="309" t="s">
        <v>214</v>
      </c>
      <c r="Z4" s="310" t="s">
        <v>214</v>
      </c>
    </row>
    <row r="5" spans="2:26" ht="75" x14ac:dyDescent="0.25">
      <c r="B5" s="91" t="s">
        <v>4</v>
      </c>
      <c r="C5" s="154" t="s">
        <v>107</v>
      </c>
      <c r="D5" s="154" t="s">
        <v>107</v>
      </c>
      <c r="E5" s="155" t="s">
        <v>107</v>
      </c>
      <c r="F5" s="154" t="s">
        <v>223</v>
      </c>
      <c r="G5" s="136"/>
      <c r="I5" s="297" t="s">
        <v>95</v>
      </c>
      <c r="J5" s="298" t="s">
        <v>97</v>
      </c>
      <c r="K5" s="299" t="s">
        <v>246</v>
      </c>
      <c r="N5" s="297" t="s">
        <v>244</v>
      </c>
      <c r="O5" s="298" t="s">
        <v>245</v>
      </c>
      <c r="P5" s="299" t="s">
        <v>108</v>
      </c>
      <c r="S5" s="300" t="str">
        <f>'Can O&amp;M price indexes'!D4</f>
        <v>(Ontario)
Industrial Labour Index Growth</v>
      </c>
      <c r="T5" s="301" t="str">
        <f>'Can O&amp;M price indexes'!H4</f>
        <v>(Canada)
GDP-IPI FDD Growth</v>
      </c>
      <c r="U5" s="302" t="str">
        <f>'Can O&amp;M price indexes'!M4</f>
        <v>O&amp;M Price Index Growth</v>
      </c>
      <c r="X5" s="297" t="str">
        <f>'US O&amp;M price indexes'!D4</f>
        <v>(USA)
Labour Index Growth</v>
      </c>
      <c r="Y5" s="298" t="str">
        <f>'US O&amp;M price indexes'!F4</f>
        <v>(USA)
GDP-PI Growth</v>
      </c>
      <c r="Z5" s="299" t="str">
        <f>'US O&amp;M price indexes'!J4</f>
        <v>O&amp;M Price Index Growth</v>
      </c>
    </row>
    <row r="6" spans="2:26" ht="15" hidden="1" x14ac:dyDescent="0.3">
      <c r="B6" s="156">
        <v>1991</v>
      </c>
      <c r="C6" s="158"/>
      <c r="D6" s="159"/>
      <c r="E6" s="160"/>
      <c r="F6" s="157"/>
      <c r="G6" s="21"/>
      <c r="I6" s="282"/>
      <c r="J6" s="159"/>
      <c r="K6" s="283"/>
      <c r="N6" s="21"/>
      <c r="O6" s="22"/>
      <c r="P6" s="22"/>
      <c r="S6" s="303"/>
      <c r="T6" s="304"/>
      <c r="U6" s="283"/>
      <c r="X6" s="21"/>
      <c r="Y6" s="22"/>
      <c r="Z6" s="22"/>
    </row>
    <row r="7" spans="2:26" ht="15" hidden="1" x14ac:dyDescent="0.3">
      <c r="B7" s="156">
        <v>1992</v>
      </c>
      <c r="C7" s="158"/>
      <c r="D7" s="159"/>
      <c r="E7" s="160"/>
      <c r="F7" s="157"/>
      <c r="G7" s="21"/>
      <c r="I7" s="282"/>
      <c r="J7" s="159"/>
      <c r="K7" s="283"/>
      <c r="N7" s="21"/>
      <c r="O7" s="22"/>
      <c r="P7" s="22"/>
      <c r="S7" s="303"/>
      <c r="T7" s="304"/>
      <c r="U7" s="283"/>
      <c r="X7" s="21"/>
      <c r="Y7" s="22"/>
      <c r="Z7" s="22"/>
    </row>
    <row r="8" spans="2:26" ht="15" hidden="1" x14ac:dyDescent="0.3">
      <c r="B8" s="156">
        <v>1993</v>
      </c>
      <c r="C8" s="158"/>
      <c r="D8" s="159"/>
      <c r="E8" s="160"/>
      <c r="F8" s="157"/>
      <c r="G8" s="21"/>
      <c r="I8" s="282"/>
      <c r="J8" s="159"/>
      <c r="K8" s="283"/>
      <c r="N8" s="21"/>
      <c r="O8" s="22"/>
      <c r="P8" s="22"/>
      <c r="S8" s="303"/>
      <c r="T8" s="304"/>
      <c r="U8" s="283"/>
      <c r="X8" s="21"/>
      <c r="Y8" s="22"/>
      <c r="Z8" s="22"/>
    </row>
    <row r="9" spans="2:26" ht="15" hidden="1" x14ac:dyDescent="0.3">
      <c r="B9" s="156">
        <v>1994</v>
      </c>
      <c r="C9" s="158"/>
      <c r="D9" s="159"/>
      <c r="E9" s="160"/>
      <c r="F9" s="157"/>
      <c r="G9" s="21"/>
      <c r="I9" s="282"/>
      <c r="J9" s="159"/>
      <c r="K9" s="283"/>
      <c r="N9" s="21"/>
      <c r="O9" s="22"/>
      <c r="P9" s="22"/>
      <c r="S9" s="303"/>
      <c r="T9" s="304"/>
      <c r="U9" s="283"/>
      <c r="X9" s="21"/>
      <c r="Y9" s="22"/>
      <c r="Z9" s="22"/>
    </row>
    <row r="10" spans="2:26" ht="15" hidden="1" x14ac:dyDescent="0.3">
      <c r="B10" s="156">
        <v>1995</v>
      </c>
      <c r="C10" s="158"/>
      <c r="D10" s="159"/>
      <c r="E10" s="160"/>
      <c r="F10" s="157"/>
      <c r="G10" s="21"/>
      <c r="I10" s="282"/>
      <c r="J10" s="159"/>
      <c r="K10" s="283"/>
      <c r="N10" s="21"/>
      <c r="O10" s="22"/>
      <c r="P10" s="22"/>
      <c r="S10" s="303"/>
      <c r="T10" s="304"/>
      <c r="U10" s="283"/>
      <c r="X10" s="21"/>
      <c r="Y10" s="22"/>
      <c r="Z10" s="22"/>
    </row>
    <row r="11" spans="2:26" ht="15" hidden="1" x14ac:dyDescent="0.3">
      <c r="B11" s="156">
        <v>1996</v>
      </c>
      <c r="C11" s="158"/>
      <c r="D11" s="159"/>
      <c r="E11" s="160"/>
      <c r="F11" s="157"/>
      <c r="G11" s="21"/>
      <c r="I11" s="282"/>
      <c r="J11" s="159"/>
      <c r="K11" s="283"/>
      <c r="N11" s="21"/>
      <c r="O11" s="22"/>
      <c r="P11" s="22"/>
      <c r="S11" s="303"/>
      <c r="T11" s="304"/>
      <c r="U11" s="283"/>
      <c r="X11" s="21"/>
      <c r="Y11" s="22"/>
      <c r="Z11" s="22"/>
    </row>
    <row r="12" spans="2:26" ht="15" hidden="1" x14ac:dyDescent="0.3">
      <c r="B12" s="156">
        <v>1997</v>
      </c>
      <c r="C12" s="158"/>
      <c r="D12" s="159"/>
      <c r="E12" s="160"/>
      <c r="F12" s="157"/>
      <c r="G12" s="21"/>
      <c r="I12" s="282"/>
      <c r="J12" s="159"/>
      <c r="K12" s="283"/>
      <c r="N12" s="21"/>
      <c r="O12" s="22"/>
      <c r="P12" s="22"/>
      <c r="S12" s="303"/>
      <c r="T12" s="304"/>
      <c r="U12" s="283"/>
      <c r="X12" s="21"/>
      <c r="Y12" s="22"/>
      <c r="Z12" s="22"/>
    </row>
    <row r="13" spans="2:26" ht="15" hidden="1" x14ac:dyDescent="0.3">
      <c r="B13" s="156">
        <v>1998</v>
      </c>
      <c r="C13" s="158"/>
      <c r="D13" s="159"/>
      <c r="E13" s="160"/>
      <c r="F13" s="157"/>
      <c r="G13" s="21"/>
      <c r="I13" s="282"/>
      <c r="J13" s="159"/>
      <c r="K13" s="283"/>
      <c r="N13" s="21"/>
      <c r="O13" s="22"/>
      <c r="P13" s="22"/>
      <c r="S13" s="303"/>
      <c r="T13" s="304"/>
      <c r="U13" s="283"/>
      <c r="X13" s="21"/>
      <c r="Y13" s="22"/>
      <c r="Z13" s="22"/>
    </row>
    <row r="14" spans="2:26" ht="15" hidden="1" x14ac:dyDescent="0.3">
      <c r="B14" s="156">
        <v>1999</v>
      </c>
      <c r="C14" s="158"/>
      <c r="D14" s="159"/>
      <c r="E14" s="160"/>
      <c r="F14" s="157"/>
      <c r="G14" s="21"/>
      <c r="I14" s="282"/>
      <c r="J14" s="159"/>
      <c r="K14" s="283"/>
      <c r="N14" s="21"/>
      <c r="O14" s="22"/>
      <c r="P14" s="22"/>
      <c r="S14" s="303"/>
      <c r="T14" s="304"/>
      <c r="U14" s="283"/>
      <c r="X14" s="21"/>
      <c r="Y14" s="22"/>
      <c r="Z14" s="22"/>
    </row>
    <row r="15" spans="2:26" ht="15" hidden="1" x14ac:dyDescent="0.3">
      <c r="B15" s="156">
        <v>2000</v>
      </c>
      <c r="C15" s="158"/>
      <c r="D15" s="159"/>
      <c r="E15" s="160"/>
      <c r="F15" s="157"/>
      <c r="G15" s="21"/>
      <c r="I15" s="282"/>
      <c r="J15" s="159"/>
      <c r="K15" s="283"/>
      <c r="N15" s="21"/>
      <c r="O15" s="22"/>
      <c r="P15" s="22"/>
      <c r="S15" s="303"/>
      <c r="T15" s="304"/>
      <c r="U15" s="283"/>
      <c r="X15" s="21"/>
      <c r="Y15" s="22"/>
      <c r="Z15" s="22"/>
    </row>
    <row r="16" spans="2:26" ht="15" hidden="1" x14ac:dyDescent="0.3">
      <c r="B16" s="156">
        <v>2001</v>
      </c>
      <c r="C16" s="158"/>
      <c r="D16" s="159"/>
      <c r="E16" s="160"/>
      <c r="F16" s="157"/>
      <c r="G16" s="21"/>
      <c r="I16" s="282"/>
      <c r="J16" s="159"/>
      <c r="K16" s="283"/>
      <c r="N16" s="21"/>
      <c r="O16" s="22"/>
      <c r="P16" s="22"/>
      <c r="S16" s="303"/>
      <c r="T16" s="304"/>
      <c r="U16" s="283"/>
      <c r="X16" s="21"/>
      <c r="Y16" s="22"/>
      <c r="Z16" s="22"/>
    </row>
    <row r="17" spans="2:26" ht="15" x14ac:dyDescent="0.3">
      <c r="B17" s="156">
        <v>2002</v>
      </c>
      <c r="C17" s="161">
        <f>K17</f>
        <v>1</v>
      </c>
      <c r="D17" s="159">
        <f>'Can O&amp;M price indexes'!N15</f>
        <v>1</v>
      </c>
      <c r="E17" s="160">
        <f>'US O&amp;M price indexes'!K14</f>
        <v>1</v>
      </c>
      <c r="F17" s="174">
        <f>TFP_dataset!O6/TFP_dataset!O214</f>
        <v>0.22785108411987368</v>
      </c>
      <c r="G17" s="21"/>
      <c r="H17" s="289">
        <f t="shared" ref="H17:H29" si="0">B17</f>
        <v>2002</v>
      </c>
      <c r="I17" s="284">
        <v>1</v>
      </c>
      <c r="J17" s="278">
        <v>1</v>
      </c>
      <c r="K17" s="285">
        <v>1</v>
      </c>
      <c r="L17" s="66"/>
      <c r="M17" s="289">
        <f t="shared" ref="M17:M27" si="1">B17</f>
        <v>2002</v>
      </c>
      <c r="N17" s="292">
        <f t="shared" ref="N17:N29" si="2">$L$1*S17+$L$2*X17</f>
        <v>1</v>
      </c>
      <c r="O17" s="292">
        <f t="shared" ref="O17:O29" si="3">$L$1*T17+$L$2*Y17</f>
        <v>1</v>
      </c>
      <c r="P17" s="293">
        <f t="shared" ref="P17:P29" si="4">$L$1*U17+$L$2*Z17</f>
        <v>1</v>
      </c>
      <c r="R17" s="289">
        <f t="shared" ref="R17:R27" si="5">B17</f>
        <v>2002</v>
      </c>
      <c r="S17" s="303">
        <f>'Can O&amp;M price indexes'!D15</f>
        <v>1</v>
      </c>
      <c r="T17" s="159">
        <f>'Can O&amp;M price indexes'!H15</f>
        <v>1</v>
      </c>
      <c r="U17" s="283">
        <f>'Can O&amp;M price indexes'!M15</f>
        <v>1</v>
      </c>
      <c r="V17" s="66"/>
      <c r="W17" s="311">
        <f t="shared" ref="W17:W27" si="6">B17</f>
        <v>2002</v>
      </c>
      <c r="X17" s="312">
        <f>'US O&amp;M price indexes'!D14</f>
        <v>1</v>
      </c>
      <c r="Y17" s="312">
        <f>'US O&amp;M price indexes'!F14</f>
        <v>1</v>
      </c>
      <c r="Z17" s="313">
        <f>'US O&amp;M price indexes'!J14</f>
        <v>1</v>
      </c>
    </row>
    <row r="18" spans="2:26" ht="15" x14ac:dyDescent="0.3">
      <c r="B18" s="156">
        <v>2003</v>
      </c>
      <c r="C18" s="161">
        <f>K18</f>
        <v>1.0238202306018325</v>
      </c>
      <c r="D18" s="159">
        <f>'Can O&amp;M price indexes'!N16</f>
        <v>1.0216477671655084</v>
      </c>
      <c r="E18" s="160">
        <f>'US O&amp;M price indexes'!K15</f>
        <v>1.024452921630012</v>
      </c>
      <c r="F18" s="174">
        <f>TFP_dataset!O7/TFP_dataset!O215</f>
        <v>0.23304621269884321</v>
      </c>
      <c r="G18" s="21"/>
      <c r="H18" s="290">
        <f t="shared" si="0"/>
        <v>2003</v>
      </c>
      <c r="I18" s="284">
        <f>I17*N18</f>
        <v>1.0265498367710537</v>
      </c>
      <c r="J18" s="278">
        <f t="shared" ref="J18:K26" si="7">J17*O18</f>
        <v>1.0192300115004931</v>
      </c>
      <c r="K18" s="285">
        <f t="shared" si="7"/>
        <v>1.0238202306018325</v>
      </c>
      <c r="M18" s="290">
        <f t="shared" si="1"/>
        <v>2003</v>
      </c>
      <c r="N18" s="161">
        <f t="shared" si="2"/>
        <v>1.0265498367710537</v>
      </c>
      <c r="O18" s="161">
        <f t="shared" si="3"/>
        <v>1.0192300115004931</v>
      </c>
      <c r="P18" s="294">
        <f t="shared" si="4"/>
        <v>1.0238202306018325</v>
      </c>
      <c r="R18" s="290">
        <f t="shared" si="5"/>
        <v>2003</v>
      </c>
      <c r="S18" s="303">
        <f>'Can O&amp;M price indexes'!D16</f>
        <v>1.024631789216031</v>
      </c>
      <c r="T18" s="159">
        <f>'Can O&amp;M price indexes'!H16</f>
        <v>1.0166297117516629</v>
      </c>
      <c r="U18" s="283">
        <f>'Can O&amp;M price indexes'!M16</f>
        <v>1.0216477671655084</v>
      </c>
      <c r="W18" s="314">
        <f t="shared" si="6"/>
        <v>2003</v>
      </c>
      <c r="X18" s="158">
        <f>'US O&amp;M price indexes'!D15</f>
        <v>1.0271084337349399</v>
      </c>
      <c r="Y18" s="158">
        <f>'US O&amp;M price indexes'!F15</f>
        <v>1.0199873021844945</v>
      </c>
      <c r="Z18" s="315">
        <f>'US O&amp;M price indexes'!J15</f>
        <v>1.024452921630012</v>
      </c>
    </row>
    <row r="19" spans="2:26" ht="15" x14ac:dyDescent="0.3">
      <c r="B19" s="156">
        <v>2004</v>
      </c>
      <c r="C19" s="161">
        <f t="shared" ref="C19:C26" si="8">K19</f>
        <v>1.0526468999277974</v>
      </c>
      <c r="D19" s="159">
        <f>'Can O&amp;M price indexes'!N17</f>
        <v>1.046469360323721</v>
      </c>
      <c r="E19" s="160">
        <f>'US O&amp;M price indexes'!K16</f>
        <v>1.054449151296214</v>
      </c>
      <c r="F19" s="174">
        <f>TFP_dataset!O8/TFP_dataset!O216</f>
        <v>0.22010150276544066</v>
      </c>
      <c r="G19" s="21"/>
      <c r="H19" s="290">
        <f t="shared" si="0"/>
        <v>2004</v>
      </c>
      <c r="I19" s="284">
        <f t="shared" ref="I19:I26" si="9">I18*N19</f>
        <v>1.0571297767737042</v>
      </c>
      <c r="J19" s="278">
        <f t="shared" si="7"/>
        <v>1.0451284098819802</v>
      </c>
      <c r="K19" s="285">
        <f t="shared" si="7"/>
        <v>1.0526468999277974</v>
      </c>
      <c r="M19" s="290">
        <f t="shared" si="1"/>
        <v>2004</v>
      </c>
      <c r="N19" s="161">
        <f t="shared" si="2"/>
        <v>1.0297890457017047</v>
      </c>
      <c r="O19" s="161">
        <f t="shared" si="3"/>
        <v>1.0254097682458938</v>
      </c>
      <c r="P19" s="294">
        <f t="shared" si="4"/>
        <v>1.0281559872176189</v>
      </c>
      <c r="R19" s="290">
        <f t="shared" si="5"/>
        <v>2004</v>
      </c>
      <c r="S19" s="303">
        <f>'Can O&amp;M price indexes'!D17</f>
        <v>1.0277190477498011</v>
      </c>
      <c r="T19" s="159">
        <f>'Can O&amp;M price indexes'!H17</f>
        <v>1.0185387131952017</v>
      </c>
      <c r="U19" s="283">
        <f>'Can O&amp;M price indexes'!M17</f>
        <v>1.0242956466562623</v>
      </c>
      <c r="W19" s="314">
        <f t="shared" si="6"/>
        <v>2004</v>
      </c>
      <c r="X19" s="158">
        <f>'US O&amp;M price indexes'!D16</f>
        <v>1.0303918954945348</v>
      </c>
      <c r="Y19" s="158">
        <f>'US O&amp;M price indexes'!F16</f>
        <v>1.0274108398460013</v>
      </c>
      <c r="Z19" s="315">
        <f>'US O&amp;M price indexes'!J16</f>
        <v>1.0292802421984164</v>
      </c>
    </row>
    <row r="20" spans="2:26" ht="15" x14ac:dyDescent="0.3">
      <c r="B20" s="156">
        <v>2005</v>
      </c>
      <c r="C20" s="161">
        <f t="shared" si="8"/>
        <v>1.0837304002971</v>
      </c>
      <c r="D20" s="159">
        <f>'Can O&amp;M price indexes'!N18</f>
        <v>1.0786967724726459</v>
      </c>
      <c r="E20" s="160">
        <f>'US O&amp;M price indexes'!K17</f>
        <v>1.0851966555201973</v>
      </c>
      <c r="F20" s="174">
        <f>TFP_dataset!O9/TFP_dataset!O217</f>
        <v>0.22793721029367725</v>
      </c>
      <c r="G20" s="21"/>
      <c r="H20" s="290">
        <f t="shared" si="0"/>
        <v>2005</v>
      </c>
      <c r="I20" s="284">
        <f t="shared" si="9"/>
        <v>1.0882562678606085</v>
      </c>
      <c r="J20" s="278">
        <f t="shared" si="7"/>
        <v>1.0761385024082464</v>
      </c>
      <c r="K20" s="285">
        <f t="shared" si="7"/>
        <v>1.0837304002971</v>
      </c>
      <c r="M20" s="290">
        <f t="shared" si="1"/>
        <v>2005</v>
      </c>
      <c r="N20" s="161">
        <f t="shared" si="2"/>
        <v>1.0294443423795141</v>
      </c>
      <c r="O20" s="161">
        <f t="shared" si="3"/>
        <v>1.0296710836994356</v>
      </c>
      <c r="P20" s="294">
        <f t="shared" si="4"/>
        <v>1.0295288955597881</v>
      </c>
      <c r="R20" s="290">
        <f t="shared" si="5"/>
        <v>2005</v>
      </c>
      <c r="S20" s="303">
        <f>'Can O&amp;M price indexes'!D18</f>
        <v>1.0363760236183654</v>
      </c>
      <c r="T20" s="159">
        <f>'Can O&amp;M price indexes'!H18</f>
        <v>1.0214132762312633</v>
      </c>
      <c r="U20" s="283">
        <f>'Can O&amp;M price indexes'!M18</f>
        <v>1.0307963265536562</v>
      </c>
      <c r="W20" s="314">
        <f t="shared" si="6"/>
        <v>2005</v>
      </c>
      <c r="X20" s="158">
        <f>'US O&amp;M price indexes'!D17</f>
        <v>1.0274256144890039</v>
      </c>
      <c r="Y20" s="158">
        <f>'US O&amp;M price indexes'!F17</f>
        <v>1.0320760220796121</v>
      </c>
      <c r="Z20" s="315">
        <f>'US O&amp;M price indexes'!J17</f>
        <v>1.0291597790051668</v>
      </c>
    </row>
    <row r="21" spans="2:26" ht="15" x14ac:dyDescent="0.3">
      <c r="B21" s="156">
        <v>2006</v>
      </c>
      <c r="C21" s="161">
        <f t="shared" si="8"/>
        <v>1.1143085687549752</v>
      </c>
      <c r="D21" s="159">
        <f>'Can O&amp;M price indexes'!N19</f>
        <v>1.099250227385117</v>
      </c>
      <c r="E21" s="160">
        <f>'US O&amp;M price indexes'!K18</f>
        <v>1.1187116934259167</v>
      </c>
      <c r="F21" s="174">
        <f>TFP_dataset!O10/TFP_dataset!O218</f>
        <v>0.23569870842290067</v>
      </c>
      <c r="G21" s="21"/>
      <c r="H21" s="290">
        <f t="shared" si="0"/>
        <v>2006</v>
      </c>
      <c r="I21" s="284">
        <f t="shared" si="9"/>
        <v>1.11830076972946</v>
      </c>
      <c r="J21" s="278">
        <f t="shared" si="7"/>
        <v>1.1076022583729355</v>
      </c>
      <c r="K21" s="285">
        <f t="shared" si="7"/>
        <v>1.1143085687549752</v>
      </c>
      <c r="M21" s="290">
        <f t="shared" si="1"/>
        <v>2006</v>
      </c>
      <c r="N21" s="161">
        <f t="shared" si="2"/>
        <v>1.0276079290844937</v>
      </c>
      <c r="O21" s="161">
        <f t="shared" si="3"/>
        <v>1.029237645427868</v>
      </c>
      <c r="P21" s="294">
        <f t="shared" si="4"/>
        <v>1.028215659955181</v>
      </c>
      <c r="R21" s="290">
        <f t="shared" si="5"/>
        <v>2006</v>
      </c>
      <c r="S21" s="303">
        <f>'Can O&amp;M price indexes'!D19</f>
        <v>1.0160479505027069</v>
      </c>
      <c r="T21" s="159">
        <f>'Can O&amp;M price indexes'!H19</f>
        <v>1.0241090146750524</v>
      </c>
      <c r="U21" s="283">
        <f>'Can O&amp;M price indexes'!M19</f>
        <v>1.0190539690457749</v>
      </c>
      <c r="W21" s="314">
        <f t="shared" si="6"/>
        <v>2006</v>
      </c>
      <c r="X21" s="158">
        <f>'US O&amp;M price indexes'!D18</f>
        <v>1.0309745656006042</v>
      </c>
      <c r="Y21" s="158">
        <f>'US O&amp;M price indexes'!F18</f>
        <v>1.0307312671891815</v>
      </c>
      <c r="Z21" s="315">
        <f>'US O&amp;M price indexes'!J18</f>
        <v>1.0308838381829086</v>
      </c>
    </row>
    <row r="22" spans="2:26" ht="15" x14ac:dyDescent="0.3">
      <c r="B22" s="156">
        <v>2007</v>
      </c>
      <c r="C22" s="161">
        <f t="shared" si="8"/>
        <v>1.1487086369464867</v>
      </c>
      <c r="D22" s="159">
        <f>'Can O&amp;M price indexes'!N20</f>
        <v>1.1354504219317154</v>
      </c>
      <c r="E22" s="160">
        <f>'US O&amp;M price indexes'!K19</f>
        <v>1.1525763735895573</v>
      </c>
      <c r="F22" s="174">
        <f>TFP_dataset!O11/TFP_dataset!O219</f>
        <v>0.22869865785028543</v>
      </c>
      <c r="G22" s="21"/>
      <c r="H22" s="290">
        <f t="shared" si="0"/>
        <v>2007</v>
      </c>
      <c r="I22" s="284">
        <f t="shared" si="9"/>
        <v>1.1561512382623456</v>
      </c>
      <c r="J22" s="278">
        <f t="shared" si="7"/>
        <v>1.1362537372933463</v>
      </c>
      <c r="K22" s="285">
        <f t="shared" si="7"/>
        <v>1.1487086369464867</v>
      </c>
      <c r="M22" s="290">
        <f t="shared" si="1"/>
        <v>2007</v>
      </c>
      <c r="N22" s="161">
        <f t="shared" si="2"/>
        <v>1.0338464119469777</v>
      </c>
      <c r="O22" s="161">
        <f t="shared" si="3"/>
        <v>1.0258680213983129</v>
      </c>
      <c r="P22" s="294">
        <f t="shared" si="4"/>
        <v>1.030871222887523</v>
      </c>
      <c r="R22" s="290">
        <f t="shared" si="5"/>
        <v>2007</v>
      </c>
      <c r="S22" s="303">
        <f>'Can O&amp;M price indexes'!D20</f>
        <v>1.0385156993339677</v>
      </c>
      <c r="T22" s="159">
        <f>'Can O&amp;M price indexes'!H20</f>
        <v>1.0235414534288638</v>
      </c>
      <c r="U22" s="283">
        <f>'Can O&amp;M price indexes'!M20</f>
        <v>1.0329317144038359</v>
      </c>
      <c r="W22" s="314">
        <f t="shared" si="6"/>
        <v>2007</v>
      </c>
      <c r="X22" s="158">
        <f>'US O&amp;M price indexes'!D19</f>
        <v>1.032486565705911</v>
      </c>
      <c r="Y22" s="158">
        <f>'US O&amp;M price indexes'!F19</f>
        <v>1.0265455926089984</v>
      </c>
      <c r="Z22" s="315">
        <f>'US O&amp;M price indexes'!J19</f>
        <v>1.0302711416736283</v>
      </c>
    </row>
    <row r="23" spans="2:26" ht="15" x14ac:dyDescent="0.3">
      <c r="B23" s="156">
        <v>2008</v>
      </c>
      <c r="C23" s="161">
        <f t="shared" si="8"/>
        <v>1.1792508922240832</v>
      </c>
      <c r="D23" s="159">
        <f>'Can O&amp;M price indexes'!N21</f>
        <v>1.1628231376944895</v>
      </c>
      <c r="E23" s="160">
        <f>'US O&amp;M price indexes'!K20</f>
        <v>1.184054247945642</v>
      </c>
      <c r="F23" s="174">
        <f>TFP_dataset!O12/TFP_dataset!O220</f>
        <v>0.23762543984604442</v>
      </c>
      <c r="G23" s="21"/>
      <c r="H23" s="290">
        <f t="shared" si="0"/>
        <v>2008</v>
      </c>
      <c r="I23" s="284">
        <f t="shared" si="9"/>
        <v>1.1908956139265279</v>
      </c>
      <c r="J23" s="278">
        <f t="shared" si="7"/>
        <v>1.1598470388543238</v>
      </c>
      <c r="K23" s="285">
        <f t="shared" si="7"/>
        <v>1.1792508922240832</v>
      </c>
      <c r="M23" s="290">
        <f t="shared" si="1"/>
        <v>2008</v>
      </c>
      <c r="N23" s="161">
        <f t="shared" si="2"/>
        <v>1.0300517566511471</v>
      </c>
      <c r="O23" s="161">
        <f t="shared" si="3"/>
        <v>1.0207641134956165</v>
      </c>
      <c r="P23" s="294">
        <f t="shared" si="4"/>
        <v>1.0265883395451647</v>
      </c>
      <c r="R23" s="290">
        <f t="shared" si="5"/>
        <v>2008</v>
      </c>
      <c r="S23" s="303">
        <f>'Can O&amp;M price indexes'!D21</f>
        <v>1.0235765504941303</v>
      </c>
      <c r="T23" s="159">
        <f>'Can O&amp;M price indexes'!H21</f>
        <v>1.0249999999999999</v>
      </c>
      <c r="U23" s="283">
        <f>'Can O&amp;M price indexes'!M21</f>
        <v>1.0241073632402247</v>
      </c>
      <c r="W23" s="314">
        <f t="shared" si="6"/>
        <v>2008</v>
      </c>
      <c r="X23" s="158">
        <f>'US O&amp;M price indexes'!D20</f>
        <v>1.0319375443577006</v>
      </c>
      <c r="Y23" s="158">
        <f>'US O&amp;M price indexes'!F20</f>
        <v>1.0195304874916526</v>
      </c>
      <c r="Z23" s="315">
        <f>'US O&amp;M price indexes'!J20</f>
        <v>1.0273108794153489</v>
      </c>
    </row>
    <row r="24" spans="2:26" ht="15" x14ac:dyDescent="0.3">
      <c r="B24" s="156">
        <v>2009</v>
      </c>
      <c r="C24" s="161">
        <f t="shared" si="8"/>
        <v>1.2013610146269948</v>
      </c>
      <c r="D24" s="159">
        <f>'Can O&amp;M price indexes'!N22</f>
        <v>1.177420350781766</v>
      </c>
      <c r="E24" s="160">
        <f>'US O&amp;M price indexes'!K21</f>
        <v>1.2083910392257591</v>
      </c>
      <c r="F24" s="174">
        <f>TFP_dataset!O13/TFP_dataset!O221</f>
        <v>0.23676533742475953</v>
      </c>
      <c r="G24" s="21"/>
      <c r="H24" s="290">
        <f t="shared" si="0"/>
        <v>2009</v>
      </c>
      <c r="I24" s="284">
        <f t="shared" si="9"/>
        <v>1.2204094707560302</v>
      </c>
      <c r="J24" s="278">
        <f t="shared" si="7"/>
        <v>1.1698251092160059</v>
      </c>
      <c r="K24" s="285">
        <f t="shared" si="7"/>
        <v>1.2013610146269948</v>
      </c>
      <c r="M24" s="290">
        <f t="shared" si="1"/>
        <v>2009</v>
      </c>
      <c r="N24" s="161">
        <f t="shared" si="2"/>
        <v>1.0247829083291284</v>
      </c>
      <c r="O24" s="161">
        <f t="shared" si="3"/>
        <v>1.0086029192017754</v>
      </c>
      <c r="P24" s="294">
        <f t="shared" si="4"/>
        <v>1.0187492946146615</v>
      </c>
      <c r="R24" s="290">
        <f t="shared" si="5"/>
        <v>2009</v>
      </c>
      <c r="S24" s="303">
        <f>'Can O&amp;M price indexes'!D22</f>
        <v>1.0130562948288002</v>
      </c>
      <c r="T24" s="159">
        <f>'Can O&amp;M price indexes'!H22</f>
        <v>1.0117073170731707</v>
      </c>
      <c r="U24" s="283">
        <f>'Can O&amp;M price indexes'!M22</f>
        <v>1.0125532530391665</v>
      </c>
      <c r="W24" s="314">
        <f t="shared" si="6"/>
        <v>2009</v>
      </c>
      <c r="X24" s="158">
        <f>'US O&amp;M price indexes'!D21</f>
        <v>1.028198074277854</v>
      </c>
      <c r="Y24" s="158">
        <f>'US O&amp;M price indexes'!F21</f>
        <v>1.0076988189769842</v>
      </c>
      <c r="Z24" s="315">
        <f>'US O&amp;M price indexes'!J21</f>
        <v>1.020553780641674</v>
      </c>
    </row>
    <row r="25" spans="2:26" ht="15" x14ac:dyDescent="0.3">
      <c r="B25" s="156">
        <v>2010</v>
      </c>
      <c r="C25" s="161">
        <f t="shared" si="8"/>
        <v>1.2275959635524438</v>
      </c>
      <c r="D25" s="159">
        <f>'Can O&amp;M price indexes'!N23</f>
        <v>1.2104167536102524</v>
      </c>
      <c r="E25" s="160">
        <f>'US O&amp;M price indexes'!K22</f>
        <v>1.2326022954546594</v>
      </c>
      <c r="F25" s="174">
        <f>TFP_dataset!O14/TFP_dataset!O222</f>
        <v>0.21977972051385733</v>
      </c>
      <c r="G25" s="21"/>
      <c r="H25" s="290">
        <f t="shared" si="0"/>
        <v>2010</v>
      </c>
      <c r="I25" s="284">
        <f t="shared" si="9"/>
        <v>1.2543659545815833</v>
      </c>
      <c r="J25" s="278">
        <f>J24*O25</f>
        <v>1.183595263542301</v>
      </c>
      <c r="K25" s="285">
        <f t="shared" si="7"/>
        <v>1.2275959635524438</v>
      </c>
      <c r="M25" s="290">
        <f t="shared" si="1"/>
        <v>2010</v>
      </c>
      <c r="N25" s="161">
        <f t="shared" si="2"/>
        <v>1.0278238448973338</v>
      </c>
      <c r="O25" s="161">
        <f t="shared" si="3"/>
        <v>1.0117711222111856</v>
      </c>
      <c r="P25" s="294">
        <f t="shared" si="4"/>
        <v>1.0218376895920787</v>
      </c>
      <c r="R25" s="290">
        <f t="shared" si="5"/>
        <v>2010</v>
      </c>
      <c r="S25" s="303">
        <f>'Can O&amp;M price indexes'!D23</f>
        <v>1.0383813394592682</v>
      </c>
      <c r="T25" s="159">
        <f>'Can O&amp;M price indexes'!H23</f>
        <v>1.0106075216972035</v>
      </c>
      <c r="U25" s="283">
        <f>'Can O&amp;M price indexes'!M23</f>
        <v>1.0280243184233888</v>
      </c>
      <c r="W25" s="314">
        <f t="shared" si="6"/>
        <v>2010</v>
      </c>
      <c r="X25" s="158">
        <f>'US O&amp;M price indexes'!D22</f>
        <v>1.0247491638795987</v>
      </c>
      <c r="Y25" s="158">
        <f>'US O&amp;M price indexes'!F22</f>
        <v>1.0121100000000001</v>
      </c>
      <c r="Z25" s="315">
        <f>'US O&amp;M price indexes'!J22</f>
        <v>1.0200359448580594</v>
      </c>
    </row>
    <row r="26" spans="2:26" ht="15" x14ac:dyDescent="0.3">
      <c r="B26" s="156">
        <v>2011</v>
      </c>
      <c r="C26" s="161">
        <f t="shared" si="8"/>
        <v>1.2558568839042634</v>
      </c>
      <c r="D26" s="159">
        <f>'Can O&amp;M price indexes'!N24</f>
        <v>1.2315008058407915</v>
      </c>
      <c r="E26" s="160">
        <f>'US O&amp;M price indexes'!K23</f>
        <v>1.2629896221827595</v>
      </c>
      <c r="F26" s="174">
        <f>TFP_dataset!O15/TFP_dataset!O223</f>
        <v>0.21455820880113402</v>
      </c>
      <c r="G26" s="21"/>
      <c r="H26" s="290">
        <f t="shared" si="0"/>
        <v>2011</v>
      </c>
      <c r="I26" s="284">
        <f t="shared" si="9"/>
        <v>1.2850550151060995</v>
      </c>
      <c r="J26" s="278">
        <f>J25*O26</f>
        <v>1.2079682356860513</v>
      </c>
      <c r="K26" s="285">
        <f t="shared" si="7"/>
        <v>1.2558568839042634</v>
      </c>
      <c r="M26" s="290">
        <f t="shared" si="1"/>
        <v>2011</v>
      </c>
      <c r="N26" s="161">
        <f t="shared" si="2"/>
        <v>1.0244657951791694</v>
      </c>
      <c r="O26" s="161">
        <f t="shared" si="3"/>
        <v>1.0205923197688422</v>
      </c>
      <c r="P26" s="294">
        <f t="shared" si="4"/>
        <v>1.0230213532716721</v>
      </c>
      <c r="R26" s="290">
        <f t="shared" si="5"/>
        <v>2011</v>
      </c>
      <c r="S26" s="303">
        <f>'Can O&amp;M price indexes'!D24</f>
        <v>1.0135915500947323</v>
      </c>
      <c r="T26" s="159">
        <f>'Can O&amp;M price indexes'!H24</f>
        <v>1.0238549618320612</v>
      </c>
      <c r="U26" s="283">
        <f>'Can O&amp;M price indexes'!M24</f>
        <v>1.0174188370804127</v>
      </c>
      <c r="W26" s="314">
        <f t="shared" si="6"/>
        <v>2011</v>
      </c>
      <c r="X26" s="158">
        <f>'US O&amp;M price indexes'!D23</f>
        <v>1.0276327241079199</v>
      </c>
      <c r="Y26" s="158">
        <f>'US O&amp;M price indexes'!F23</f>
        <v>1.0196421337601644</v>
      </c>
      <c r="Z26" s="315">
        <f>'US O&amp;M price indexes'!J23</f>
        <v>1.0246529856711741</v>
      </c>
    </row>
    <row r="27" spans="2:26" ht="15" x14ac:dyDescent="0.3">
      <c r="B27" s="156">
        <v>2012</v>
      </c>
      <c r="C27" s="161">
        <f>K27</f>
        <v>1.2814663107977542</v>
      </c>
      <c r="D27" s="159">
        <f>'Can O&amp;M price indexes'!N25</f>
        <v>1.2501652753742629</v>
      </c>
      <c r="E27" s="160">
        <f>'US O&amp;M price indexes'!K24</f>
        <v>1.2906704663485338</v>
      </c>
      <c r="F27" s="174">
        <f>TFP_dataset!O16/TFP_dataset!O224</f>
        <v>0.21589497078606987</v>
      </c>
      <c r="G27" s="21"/>
      <c r="H27" s="290">
        <f t="shared" si="0"/>
        <v>2012</v>
      </c>
      <c r="I27" s="284">
        <f>I26*N27</f>
        <v>1.3136118096832514</v>
      </c>
      <c r="J27" s="278">
        <f>J26*O27</f>
        <v>1.2288832229836264</v>
      </c>
      <c r="K27" s="285">
        <f>K26*P27</f>
        <v>1.2814663107977542</v>
      </c>
      <c r="L27" s="147"/>
      <c r="M27" s="290">
        <f t="shared" si="1"/>
        <v>2012</v>
      </c>
      <c r="N27" s="161">
        <f t="shared" si="2"/>
        <v>1.0222222350338783</v>
      </c>
      <c r="O27" s="161">
        <f t="shared" si="3"/>
        <v>1.0173141864824755</v>
      </c>
      <c r="P27" s="294">
        <f t="shared" si="4"/>
        <v>1.0203919946784661</v>
      </c>
      <c r="Q27" s="147"/>
      <c r="R27" s="290">
        <f t="shared" si="5"/>
        <v>2012</v>
      </c>
      <c r="S27" s="303">
        <f>'Can O&amp;M price indexes'!D25</f>
        <v>1.0141928118109267</v>
      </c>
      <c r="T27" s="159">
        <f>'Can O&amp;M price indexes'!H25</f>
        <v>1.0167753960857409</v>
      </c>
      <c r="U27" s="283">
        <f>'Can O&amp;M price indexes'!M25</f>
        <v>1.0151558727732448</v>
      </c>
      <c r="V27" s="147"/>
      <c r="W27" s="314">
        <f t="shared" si="6"/>
        <v>2012</v>
      </c>
      <c r="X27" s="158">
        <f>'US O&amp;M price indexes'!D24</f>
        <v>1.0245606605970781</v>
      </c>
      <c r="Y27" s="158">
        <f>'US O&amp;M price indexes'!F24</f>
        <v>1.0174710995261582</v>
      </c>
      <c r="Z27" s="315">
        <f>'US O&amp;M price indexes'!J24</f>
        <v>1.0219169213108299</v>
      </c>
    </row>
    <row r="28" spans="2:26" ht="15" x14ac:dyDescent="0.3">
      <c r="B28" s="156">
        <v>2013</v>
      </c>
      <c r="C28" s="161">
        <f>K28</f>
        <v>1.3089737067869729</v>
      </c>
      <c r="D28" s="159">
        <f>'Can O&amp;M price indexes'!N26</f>
        <v>1.2704232442229755</v>
      </c>
      <c r="E28" s="160">
        <f>'US O&amp;M price indexes'!K25</f>
        <v>1.320353088039588</v>
      </c>
      <c r="F28" s="174">
        <f>TFP_dataset!O17/TFP_dataset!O225</f>
        <v>0.21686012394197948</v>
      </c>
      <c r="G28" s="21"/>
      <c r="H28" s="290">
        <f t="shared" si="0"/>
        <v>2013</v>
      </c>
      <c r="I28" s="284">
        <f>I27*N28</f>
        <v>1.346371064618642</v>
      </c>
      <c r="J28" s="278">
        <f>J27*O28</f>
        <v>1.2480853250098267</v>
      </c>
      <c r="K28" s="285">
        <f>K27*P28</f>
        <v>1.3089737067869729</v>
      </c>
      <c r="M28" s="290">
        <f>B28</f>
        <v>2013</v>
      </c>
      <c r="N28" s="161">
        <f t="shared" si="2"/>
        <v>1.0249383072639167</v>
      </c>
      <c r="O28" s="161">
        <f t="shared" si="3"/>
        <v>1.0156256523541587</v>
      </c>
      <c r="P28" s="294">
        <f t="shared" si="4"/>
        <v>1.0214655631267391</v>
      </c>
      <c r="R28" s="290">
        <f>B28</f>
        <v>2013</v>
      </c>
      <c r="S28" s="303">
        <f>'Can O&amp;M price indexes'!D26</f>
        <v>1.0154841130572019</v>
      </c>
      <c r="T28" s="159">
        <f>'Can O&amp;M price indexes'!H26</f>
        <v>1.0174152153987168</v>
      </c>
      <c r="U28" s="283">
        <f>'Can O&amp;M price indexes'!M26</f>
        <v>1.0162042325504905</v>
      </c>
      <c r="W28" s="314">
        <f>B28</f>
        <v>2013</v>
      </c>
      <c r="X28" s="158">
        <f>'US O&amp;M price indexes'!D25</f>
        <v>1.0276916718330233</v>
      </c>
      <c r="Y28" s="158">
        <f>'US O&amp;M price indexes'!F25</f>
        <v>1.0151044742004913</v>
      </c>
      <c r="Z28" s="315">
        <f>'US O&amp;M price indexes'!J25</f>
        <v>1.0229978313326018</v>
      </c>
    </row>
    <row r="29" spans="2:26" ht="15.75" thickBot="1" x14ac:dyDescent="0.35">
      <c r="B29" s="156">
        <v>2014</v>
      </c>
      <c r="C29" s="161">
        <f>K29</f>
        <v>1.3397224634267082</v>
      </c>
      <c r="D29" s="159">
        <f>'Can O&amp;M price indexes'!N27</f>
        <v>1.296459337573129</v>
      </c>
      <c r="E29" s="160">
        <f>'US O&amp;M price indexes'!K26</f>
        <v>1.3525214754548154</v>
      </c>
      <c r="F29" s="174">
        <f>TFP_dataset!O18/TFP_dataset!O226</f>
        <v>0.2172792437525399</v>
      </c>
      <c r="G29" s="21"/>
      <c r="H29" s="291">
        <f t="shared" si="0"/>
        <v>2014</v>
      </c>
      <c r="I29" s="286">
        <f>I28*N29</f>
        <v>1.3806966585996592</v>
      </c>
      <c r="J29" s="287">
        <f>J28*O29</f>
        <v>1.2731973689268787</v>
      </c>
      <c r="K29" s="288">
        <f>K28*P29</f>
        <v>1.3397224634267082</v>
      </c>
      <c r="M29" s="291">
        <f>B29</f>
        <v>2014</v>
      </c>
      <c r="N29" s="295">
        <f t="shared" si="2"/>
        <v>1.0254948987564136</v>
      </c>
      <c r="O29" s="295">
        <f t="shared" si="3"/>
        <v>1.0201204544383649</v>
      </c>
      <c r="P29" s="296">
        <f t="shared" si="4"/>
        <v>1.0234907366590362</v>
      </c>
      <c r="R29" s="291">
        <f>B29</f>
        <v>2014</v>
      </c>
      <c r="S29" s="305">
        <f>'Can O&amp;M price indexes'!D27</f>
        <v>1.0198235012824415</v>
      </c>
      <c r="T29" s="306">
        <f>'Can O&amp;M price indexes'!H27</f>
        <v>1.0216216216216216</v>
      </c>
      <c r="U29" s="307">
        <f>'Can O&amp;M price indexes'!M27</f>
        <v>1.0204940309999428</v>
      </c>
      <c r="W29" s="316">
        <f>B29</f>
        <v>2014</v>
      </c>
      <c r="X29" s="317">
        <f>'US O&amp;M price indexes'!D26</f>
        <v>1.027146591594611</v>
      </c>
      <c r="Y29" s="317">
        <f>'US O&amp;M price indexes'!F26</f>
        <v>1.0196832664089768</v>
      </c>
      <c r="Z29" s="318">
        <f>'US O&amp;M price indexes'!J26</f>
        <v>1.024363473457687</v>
      </c>
    </row>
    <row r="30" spans="2:26" ht="15.75" thickBot="1" x14ac:dyDescent="0.35">
      <c r="B30" s="176" t="s">
        <v>248</v>
      </c>
      <c r="C30" s="177">
        <f>C58</f>
        <v>2.4371872972118656E-2</v>
      </c>
      <c r="D30" s="177">
        <f>D58</f>
        <v>2.1636413522948452E-2</v>
      </c>
      <c r="E30" s="178">
        <f>E58</f>
        <v>2.5164217496034522E-2</v>
      </c>
      <c r="F30" s="175">
        <f>AVERAGE(F17:F27)</f>
        <v>0.22708700486571692</v>
      </c>
    </row>
    <row r="31" spans="2:26" x14ac:dyDescent="0.25">
      <c r="I31" s="9"/>
      <c r="J31" s="9"/>
      <c r="K31" s="9"/>
    </row>
    <row r="32" spans="2:26" x14ac:dyDescent="0.25">
      <c r="C32" s="308" t="s">
        <v>215</v>
      </c>
      <c r="D32" s="309" t="s">
        <v>213</v>
      </c>
      <c r="E32" s="310" t="s">
        <v>214</v>
      </c>
    </row>
    <row r="33" spans="2:5" ht="75" x14ac:dyDescent="0.25">
      <c r="B33" s="321" t="s">
        <v>4</v>
      </c>
      <c r="C33" s="301" t="s">
        <v>242</v>
      </c>
      <c r="D33" s="301" t="s">
        <v>242</v>
      </c>
      <c r="E33" s="302" t="s">
        <v>242</v>
      </c>
    </row>
    <row r="34" spans="2:5" hidden="1" x14ac:dyDescent="0.25">
      <c r="B34" s="184">
        <v>1991</v>
      </c>
      <c r="C34" s="158"/>
      <c r="D34" s="159"/>
      <c r="E34" s="315"/>
    </row>
    <row r="35" spans="2:5" hidden="1" x14ac:dyDescent="0.25">
      <c r="B35" s="184">
        <v>1992</v>
      </c>
      <c r="C35" s="158"/>
      <c r="D35" s="159"/>
      <c r="E35" s="315"/>
    </row>
    <row r="36" spans="2:5" hidden="1" x14ac:dyDescent="0.25">
      <c r="B36" s="184">
        <v>1993</v>
      </c>
      <c r="C36" s="158"/>
      <c r="D36" s="159"/>
      <c r="E36" s="315"/>
    </row>
    <row r="37" spans="2:5" hidden="1" x14ac:dyDescent="0.25">
      <c r="B37" s="184">
        <v>1994</v>
      </c>
      <c r="C37" s="158"/>
      <c r="D37" s="159"/>
      <c r="E37" s="315"/>
    </row>
    <row r="38" spans="2:5" hidden="1" x14ac:dyDescent="0.25">
      <c r="B38" s="184">
        <v>1995</v>
      </c>
      <c r="C38" s="158"/>
      <c r="D38" s="159"/>
      <c r="E38" s="315"/>
    </row>
    <row r="39" spans="2:5" hidden="1" x14ac:dyDescent="0.25">
      <c r="B39" s="184">
        <v>1996</v>
      </c>
      <c r="C39" s="158"/>
      <c r="D39" s="159"/>
      <c r="E39" s="315"/>
    </row>
    <row r="40" spans="2:5" hidden="1" x14ac:dyDescent="0.25">
      <c r="B40" s="184">
        <v>1997</v>
      </c>
      <c r="C40" s="158"/>
      <c r="D40" s="159"/>
      <c r="E40" s="315"/>
    </row>
    <row r="41" spans="2:5" hidden="1" x14ac:dyDescent="0.25">
      <c r="B41" s="184">
        <v>1998</v>
      </c>
      <c r="C41" s="158"/>
      <c r="D41" s="159"/>
      <c r="E41" s="315"/>
    </row>
    <row r="42" spans="2:5" hidden="1" x14ac:dyDescent="0.25">
      <c r="B42" s="184">
        <v>1999</v>
      </c>
      <c r="C42" s="158"/>
      <c r="D42" s="159"/>
      <c r="E42" s="315"/>
    </row>
    <row r="43" spans="2:5" hidden="1" x14ac:dyDescent="0.25">
      <c r="B43" s="184">
        <v>2000</v>
      </c>
      <c r="C43" s="158"/>
      <c r="D43" s="159"/>
      <c r="E43" s="315"/>
    </row>
    <row r="44" spans="2:5" hidden="1" x14ac:dyDescent="0.25">
      <c r="B44" s="184">
        <v>2001</v>
      </c>
      <c r="C44" s="158"/>
      <c r="D44" s="159"/>
      <c r="E44" s="315"/>
    </row>
    <row r="45" spans="2:5" x14ac:dyDescent="0.25">
      <c r="B45" s="184">
        <v>2002</v>
      </c>
      <c r="C45" s="161"/>
      <c r="D45" s="159"/>
      <c r="E45" s="315"/>
    </row>
    <row r="46" spans="2:5" x14ac:dyDescent="0.25">
      <c r="B46" s="184">
        <v>2003</v>
      </c>
      <c r="C46" s="141">
        <f>LN(C18/C17)</f>
        <v>2.3540955152650429E-2</v>
      </c>
      <c r="D46" s="141">
        <f>LN(D18/D17)</f>
        <v>2.1416781852885459E-2</v>
      </c>
      <c r="E46" s="322">
        <f>LN(E18/E17)</f>
        <v>2.4158735108036223E-2</v>
      </c>
    </row>
    <row r="47" spans="2:5" x14ac:dyDescent="0.25">
      <c r="B47" s="184">
        <v>2004</v>
      </c>
      <c r="C47" s="141">
        <f t="shared" ref="C47:E55" si="10">LN(C19/C18)</f>
        <v>2.7766894060385568E-2</v>
      </c>
      <c r="D47" s="141">
        <f t="shared" si="10"/>
        <v>2.4005202384213276E-2</v>
      </c>
      <c r="E47" s="322">
        <f t="shared" si="10"/>
        <v>2.8859763989106637E-2</v>
      </c>
    </row>
    <row r="48" spans="2:5" x14ac:dyDescent="0.25">
      <c r="B48" s="184">
        <v>2005</v>
      </c>
      <c r="C48" s="141">
        <f t="shared" si="10"/>
        <v>2.9101314658394477E-2</v>
      </c>
      <c r="D48" s="141">
        <f t="shared" si="10"/>
        <v>3.0331636104872561E-2</v>
      </c>
      <c r="E48" s="322">
        <f t="shared" si="10"/>
        <v>2.8742720798975951E-2</v>
      </c>
    </row>
    <row r="49" spans="2:5" x14ac:dyDescent="0.25">
      <c r="B49" s="184">
        <v>2006</v>
      </c>
      <c r="C49" s="141">
        <f t="shared" si="10"/>
        <v>2.7824930979598029E-2</v>
      </c>
      <c r="D49" s="141">
        <f t="shared" si="10"/>
        <v>1.8874715591569873E-2</v>
      </c>
      <c r="E49" s="322">
        <f t="shared" si="10"/>
        <v>3.041652961144244E-2</v>
      </c>
    </row>
    <row r="50" spans="2:5" x14ac:dyDescent="0.25">
      <c r="B50" s="184">
        <v>2007</v>
      </c>
      <c r="C50" s="141">
        <f t="shared" si="10"/>
        <v>3.0404292177787964E-2</v>
      </c>
      <c r="D50" s="141">
        <f t="shared" si="10"/>
        <v>3.2401083793605553E-2</v>
      </c>
      <c r="E50" s="322">
        <f t="shared" si="10"/>
        <v>2.9822011942160255E-2</v>
      </c>
    </row>
    <row r="51" spans="2:5" x14ac:dyDescent="0.25">
      <c r="B51" s="184">
        <v>2008</v>
      </c>
      <c r="C51" s="141">
        <f t="shared" si="10"/>
        <v>2.6241012756127498E-2</v>
      </c>
      <c r="D51" s="141">
        <f t="shared" si="10"/>
        <v>2.3821368035544386E-2</v>
      </c>
      <c r="E51" s="322">
        <f t="shared" si="10"/>
        <v>2.6944591484158818E-2</v>
      </c>
    </row>
    <row r="52" spans="2:5" x14ac:dyDescent="0.25">
      <c r="B52" s="184">
        <v>2009</v>
      </c>
      <c r="C52" s="141">
        <f t="shared" si="10"/>
        <v>1.8575693169909403E-2</v>
      </c>
      <c r="D52" s="141">
        <f t="shared" si="10"/>
        <v>1.2475114209695947E-2</v>
      </c>
      <c r="E52" s="322">
        <f t="shared" si="10"/>
        <v>2.0345402164965967E-2</v>
      </c>
    </row>
    <row r="53" spans="2:5" x14ac:dyDescent="0.25">
      <c r="B53" s="184">
        <v>2010</v>
      </c>
      <c r="C53" s="141">
        <f t="shared" si="10"/>
        <v>2.160266272273851E-2</v>
      </c>
      <c r="D53" s="141">
        <f t="shared" si="10"/>
        <v>2.7638822807053508E-2</v>
      </c>
      <c r="E53" s="322">
        <f t="shared" si="10"/>
        <v>1.9837866732184448E-2</v>
      </c>
    </row>
    <row r="54" spans="2:5" x14ac:dyDescent="0.25">
      <c r="B54" s="184">
        <v>2011</v>
      </c>
      <c r="C54" s="141">
        <f t="shared" si="10"/>
        <v>2.2760359939987734E-2</v>
      </c>
      <c r="D54" s="141">
        <f t="shared" si="10"/>
        <v>1.7268868155919496E-2</v>
      </c>
      <c r="E54" s="322">
        <f t="shared" si="10"/>
        <v>2.435400470448313E-2</v>
      </c>
    </row>
    <row r="55" spans="2:5" x14ac:dyDescent="0.25">
      <c r="B55" s="184">
        <v>2012</v>
      </c>
      <c r="C55" s="141">
        <f>LN(C27/C26)</f>
        <v>2.0186861976879467E-2</v>
      </c>
      <c r="D55" s="141">
        <f t="shared" si="10"/>
        <v>1.5042169937926779E-2</v>
      </c>
      <c r="E55" s="322">
        <f t="shared" si="10"/>
        <v>2.1680198174762202E-2</v>
      </c>
    </row>
    <row r="56" spans="2:5" x14ac:dyDescent="0.25">
      <c r="B56" s="184">
        <v>2013</v>
      </c>
      <c r="C56" s="141">
        <f>LN(C28/C27)</f>
        <v>2.1238422643387961E-2</v>
      </c>
      <c r="D56" s="141">
        <f>LN(D28/D27)</f>
        <v>1.6074345245075755E-2</v>
      </c>
      <c r="E56" s="322">
        <f>LN(E28/E27)</f>
        <v>2.2737367057762265E-2</v>
      </c>
    </row>
    <row r="57" spans="2:5" x14ac:dyDescent="0.25">
      <c r="B57" s="184">
        <v>2014</v>
      </c>
      <c r="C57" s="141">
        <f>LN(C29/C28)</f>
        <v>2.3219075427576823E-2</v>
      </c>
      <c r="D57" s="141">
        <f>LN(D29/D28)</f>
        <v>2.0286854157018835E-2</v>
      </c>
      <c r="E57" s="322">
        <f>LN(E29/E28)</f>
        <v>2.4071418184375977E-2</v>
      </c>
    </row>
    <row r="58" spans="2:5" ht="15" x14ac:dyDescent="0.3">
      <c r="B58" s="308" t="s">
        <v>96</v>
      </c>
      <c r="C58" s="323">
        <f>AVERAGE(C46:C57)</f>
        <v>2.4371872972118656E-2</v>
      </c>
      <c r="D58" s="323">
        <f>AVERAGE(D46:D57)</f>
        <v>2.1636413522948452E-2</v>
      </c>
      <c r="E58" s="324">
        <f>AVERAGE(E46:E57)</f>
        <v>2.5164217496034522E-2</v>
      </c>
    </row>
  </sheetData>
  <mergeCells count="1">
    <mergeCell ref="N3:Z3"/>
  </mergeCells>
  <phoneticPr fontId="120" type="noConversion"/>
  <pageMargins left="0.7" right="0.7" top="0.75" bottom="0.75" header="0.3" footer="0.3"/>
  <pageSetup scale="83" orientation="landscape" r:id="rId1"/>
  <headerFooter>
    <oddHeader>&amp;CFiled: 2016-10-26, EB-2016-0152
Exhibit L, Tab 11.1 Schedule 1 Staff-246</oddHeader>
  </headerFooter>
  <extLst>
    <ext xmlns:mx="http://schemas.microsoft.com/office/mac/excel/2008/main" uri="{64002731-A6B0-56B0-2670-7721B7C09600}">
      <mx:PLV Mode="1" OnePage="0" WScale="100"/>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U28"/>
  <sheetViews>
    <sheetView showGridLines="0" view="pageLayout" zoomScaleSheetLayoutView="100" workbookViewId="0">
      <selection activeCell="C4" sqref="C4"/>
    </sheetView>
  </sheetViews>
  <sheetFormatPr defaultColWidth="8.85546875" defaultRowHeight="12.75" x14ac:dyDescent="0.2"/>
  <cols>
    <col min="1" max="1" width="2.85546875" customWidth="1"/>
    <col min="3" max="4" width="21" customWidth="1"/>
    <col min="5" max="5" width="21" hidden="1" customWidth="1"/>
    <col min="6" max="6" width="24" hidden="1" customWidth="1"/>
    <col min="7" max="7" width="24" customWidth="1"/>
    <col min="8" max="8" width="20.28515625" customWidth="1"/>
    <col min="9" max="9" width="9.140625" customWidth="1"/>
    <col min="10" max="10" width="11.85546875" customWidth="1"/>
    <col min="11" max="11" width="10.7109375" hidden="1" customWidth="1"/>
    <col min="12" max="12" width="10.7109375" customWidth="1"/>
    <col min="13" max="13" width="9.140625" customWidth="1"/>
    <col min="14" max="14" width="10.7109375" customWidth="1"/>
    <col min="19" max="21" width="9.140625" customWidth="1"/>
  </cols>
  <sheetData>
    <row r="1" spans="2:21" ht="13.5" thickBot="1" x14ac:dyDescent="0.25">
      <c r="B1" s="18" t="s">
        <v>32</v>
      </c>
      <c r="G1" s="332" t="s">
        <v>33</v>
      </c>
      <c r="H1" s="326">
        <f>'EUCG L share'!$E$34</f>
        <v>0.62709408102958719</v>
      </c>
    </row>
    <row r="2" spans="2:21" x14ac:dyDescent="0.2">
      <c r="B2" s="18" t="s">
        <v>587</v>
      </c>
      <c r="G2" s="332" t="s">
        <v>34</v>
      </c>
      <c r="H2" s="327">
        <f>1-H1</f>
        <v>0.37290591897041281</v>
      </c>
      <c r="J2" s="18" t="s">
        <v>112</v>
      </c>
      <c r="K2" s="18" t="s">
        <v>112</v>
      </c>
      <c r="L2" s="18" t="s">
        <v>111</v>
      </c>
      <c r="M2" s="18" t="s">
        <v>175</v>
      </c>
      <c r="N2" s="162" t="s">
        <v>175</v>
      </c>
      <c r="O2" s="163" t="s">
        <v>175</v>
      </c>
    </row>
    <row r="3" spans="2:21" x14ac:dyDescent="0.2">
      <c r="J3" t="s">
        <v>100</v>
      </c>
      <c r="K3" t="s">
        <v>101</v>
      </c>
      <c r="L3" s="18" t="s">
        <v>35</v>
      </c>
      <c r="M3" s="18" t="s">
        <v>216</v>
      </c>
      <c r="N3" s="164" t="s">
        <v>216</v>
      </c>
      <c r="O3" s="165" t="s">
        <v>216</v>
      </c>
    </row>
    <row r="4" spans="2:21" ht="90" x14ac:dyDescent="0.2">
      <c r="B4" s="321" t="s">
        <v>4</v>
      </c>
      <c r="C4" s="301" t="s">
        <v>169</v>
      </c>
      <c r="D4" s="301" t="s">
        <v>170</v>
      </c>
      <c r="E4" s="325" t="s">
        <v>171</v>
      </c>
      <c r="F4" s="325" t="s">
        <v>172</v>
      </c>
      <c r="G4" s="301" t="s">
        <v>173</v>
      </c>
      <c r="H4" s="302" t="s">
        <v>174</v>
      </c>
      <c r="J4" s="300" t="s">
        <v>102</v>
      </c>
      <c r="K4" s="325" t="s">
        <v>95</v>
      </c>
      <c r="L4" s="301" t="s">
        <v>97</v>
      </c>
      <c r="M4" s="301" t="s">
        <v>108</v>
      </c>
      <c r="N4" s="166" t="s">
        <v>107</v>
      </c>
      <c r="O4" s="155" t="s">
        <v>243</v>
      </c>
      <c r="Q4" s="77" t="s">
        <v>4</v>
      </c>
      <c r="R4" s="77" t="s">
        <v>224</v>
      </c>
      <c r="S4" s="77" t="s">
        <v>225</v>
      </c>
      <c r="T4" s="77" t="s">
        <v>166</v>
      </c>
    </row>
    <row r="5" spans="2:21" ht="15" hidden="1" x14ac:dyDescent="0.3">
      <c r="B5" s="184">
        <v>1991</v>
      </c>
      <c r="C5" s="158">
        <f>'StatsCan CANSIM tables'!$T$31</f>
        <v>575.90333333333331</v>
      </c>
      <c r="D5" s="159"/>
      <c r="E5" s="158">
        <f>'StatsCan CANSIM tables'!$U$31</f>
        <v>854.09999999999991</v>
      </c>
      <c r="F5" s="159"/>
      <c r="G5" s="158">
        <f>'StatsCan CANSIM tables'!C101</f>
        <v>74.8</v>
      </c>
      <c r="H5" s="283"/>
      <c r="J5" s="303"/>
      <c r="K5" s="304"/>
      <c r="L5" s="304"/>
      <c r="M5" s="159"/>
      <c r="N5" s="167"/>
      <c r="O5" s="168"/>
    </row>
    <row r="6" spans="2:21" ht="15" hidden="1" x14ac:dyDescent="0.3">
      <c r="B6" s="184">
        <v>1992</v>
      </c>
      <c r="C6" s="158">
        <f>'StatsCan CANSIM tables'!$T$32</f>
        <v>598.56916666666666</v>
      </c>
      <c r="D6" s="159">
        <f>C6/C5</f>
        <v>1.0393570101463787</v>
      </c>
      <c r="E6" s="158">
        <f>'StatsCan CANSIM tables'!$U$32</f>
        <v>892.54</v>
      </c>
      <c r="F6" s="159">
        <f>E6/E5</f>
        <v>1.0450064395269876</v>
      </c>
      <c r="G6" s="158">
        <f>'StatsCan CANSIM tables'!C102</f>
        <v>76.3</v>
      </c>
      <c r="H6" s="283">
        <f>G6/G5</f>
        <v>1.0200534759358288</v>
      </c>
      <c r="J6" s="303"/>
      <c r="K6" s="304"/>
      <c r="L6" s="304"/>
      <c r="M6" s="159">
        <f t="shared" ref="M6:M25" si="0">D6*$H$1+H6*$H$2</f>
        <v>1.0321586079822167</v>
      </c>
      <c r="N6" s="167"/>
      <c r="O6" s="168"/>
      <c r="P6" s="85"/>
    </row>
    <row r="7" spans="2:21" ht="15" hidden="1" x14ac:dyDescent="0.3">
      <c r="B7" s="184">
        <v>1993</v>
      </c>
      <c r="C7" s="158">
        <f>'StatsCan CANSIM tables'!$T$33</f>
        <v>612.10833333333335</v>
      </c>
      <c r="D7" s="159">
        <f t="shared" ref="D7:F25" si="1">C7/C6</f>
        <v>1.0226192183303795</v>
      </c>
      <c r="E7" s="158">
        <f>'StatsCan CANSIM tables'!$U$33</f>
        <v>896.30416666666667</v>
      </c>
      <c r="F7" s="159">
        <f t="shared" si="1"/>
        <v>1.0042173646745991</v>
      </c>
      <c r="G7" s="158">
        <f>'StatsCan CANSIM tables'!C103</f>
        <v>77.7</v>
      </c>
      <c r="H7" s="283">
        <f t="shared" ref="H7:H25" si="2">G7/G6</f>
        <v>1.0183486238532111</v>
      </c>
      <c r="J7" s="303"/>
      <c r="K7" s="304"/>
      <c r="L7" s="304"/>
      <c r="M7" s="159">
        <f t="shared" si="0"/>
        <v>1.0210266883723211</v>
      </c>
      <c r="N7" s="167"/>
      <c r="O7" s="168"/>
      <c r="P7" s="85"/>
    </row>
    <row r="8" spans="2:21" ht="15" hidden="1" x14ac:dyDescent="0.3">
      <c r="B8" s="184">
        <v>1994</v>
      </c>
      <c r="C8" s="158">
        <f>'StatsCan CANSIM tables'!$T$34</f>
        <v>627.87250000000006</v>
      </c>
      <c r="D8" s="159">
        <f t="shared" si="1"/>
        <v>1.0257538834356663</v>
      </c>
      <c r="E8" s="158">
        <f>'StatsCan CANSIM tables'!$U$34</f>
        <v>921.54916666666668</v>
      </c>
      <c r="F8" s="159">
        <f t="shared" si="1"/>
        <v>1.0281656617684658</v>
      </c>
      <c r="G8" s="158">
        <f>'StatsCan CANSIM tables'!C104</f>
        <v>79</v>
      </c>
      <c r="H8" s="283">
        <f t="shared" si="2"/>
        <v>1.0167310167310166</v>
      </c>
      <c r="J8" s="303"/>
      <c r="K8" s="304"/>
      <c r="L8" s="304"/>
      <c r="M8" s="159">
        <f t="shared" si="0"/>
        <v>1.0223892030354214</v>
      </c>
      <c r="N8" s="167"/>
      <c r="O8" s="168"/>
      <c r="P8" s="85"/>
    </row>
    <row r="9" spans="2:21" ht="15" hidden="1" x14ac:dyDescent="0.3">
      <c r="B9" s="184">
        <v>1995</v>
      </c>
      <c r="C9" s="158">
        <f>'StatsCan CANSIM tables'!$T$35</f>
        <v>633.98</v>
      </c>
      <c r="D9" s="159">
        <f t="shared" si="1"/>
        <v>1.0097272933597186</v>
      </c>
      <c r="E9" s="158">
        <f>'StatsCan CANSIM tables'!$U$35</f>
        <v>936.69999999999993</v>
      </c>
      <c r="F9" s="159">
        <f t="shared" si="1"/>
        <v>1.0164406131342241</v>
      </c>
      <c r="G9" s="158">
        <f>'StatsCan CANSIM tables'!C105</f>
        <v>79.900000000000006</v>
      </c>
      <c r="H9" s="283">
        <f t="shared" si="2"/>
        <v>1.0113924050632912</v>
      </c>
      <c r="J9" s="303"/>
      <c r="K9" s="304"/>
      <c r="L9" s="304"/>
      <c r="M9" s="159">
        <f t="shared" si="0"/>
        <v>1.0103482233697276</v>
      </c>
      <c r="N9" s="167"/>
      <c r="O9" s="168"/>
      <c r="P9" s="85"/>
    </row>
    <row r="10" spans="2:21" ht="15" hidden="1" x14ac:dyDescent="0.3">
      <c r="B10" s="184">
        <v>1996</v>
      </c>
      <c r="C10" s="158">
        <f>'StatsCan CANSIM tables'!$T$36</f>
        <v>649.29166666666663</v>
      </c>
      <c r="D10" s="159">
        <f t="shared" si="1"/>
        <v>1.0241516556778867</v>
      </c>
      <c r="E10" s="158">
        <f>'StatsCan CANSIM tables'!$U$36</f>
        <v>939.75083333333316</v>
      </c>
      <c r="F10" s="159">
        <f t="shared" si="1"/>
        <v>1.0032570015301945</v>
      </c>
      <c r="G10" s="158">
        <f>'StatsCan CANSIM tables'!C106</f>
        <v>80.8</v>
      </c>
      <c r="H10" s="283">
        <f t="shared" si="2"/>
        <v>1.0112640801001251</v>
      </c>
      <c r="J10" s="303"/>
      <c r="K10" s="304"/>
      <c r="L10" s="304"/>
      <c r="M10" s="159">
        <f t="shared" si="0"/>
        <v>1.0193458024637607</v>
      </c>
      <c r="N10" s="167"/>
      <c r="O10" s="168"/>
      <c r="P10" s="85"/>
    </row>
    <row r="11" spans="2:21" ht="15" hidden="1" x14ac:dyDescent="0.3">
      <c r="B11" s="184">
        <v>1997</v>
      </c>
      <c r="C11" s="158">
        <f>'StatsCan CANSIM tables'!$T$37</f>
        <v>663.50749999999994</v>
      </c>
      <c r="D11" s="159">
        <f t="shared" si="1"/>
        <v>1.0218943720721299</v>
      </c>
      <c r="E11" s="158">
        <f>'StatsCan CANSIM tables'!$U$37</f>
        <v>987.87166666666656</v>
      </c>
      <c r="F11" s="159">
        <f t="shared" si="1"/>
        <v>1.0512059490946626</v>
      </c>
      <c r="G11" s="158">
        <f>'StatsCan CANSIM tables'!C107</f>
        <v>82</v>
      </c>
      <c r="H11" s="283">
        <f t="shared" si="2"/>
        <v>1.0148514851485149</v>
      </c>
      <c r="J11" s="303"/>
      <c r="K11" s="304"/>
      <c r="L11" s="304"/>
      <c r="M11" s="159">
        <f t="shared" si="0"/>
        <v>1.0192680378516745</v>
      </c>
      <c r="N11" s="167"/>
      <c r="O11" s="168"/>
      <c r="P11" s="85"/>
    </row>
    <row r="12" spans="2:21" ht="15" hidden="1" x14ac:dyDescent="0.3">
      <c r="B12" s="184">
        <v>1998</v>
      </c>
      <c r="C12" s="158">
        <f>'StatsCan CANSIM tables'!$T$38</f>
        <v>672.53000000000009</v>
      </c>
      <c r="D12" s="159">
        <f t="shared" si="1"/>
        <v>1.0135981884153535</v>
      </c>
      <c r="E12" s="158">
        <f>'StatsCan CANSIM tables'!$U$38</f>
        <v>1033.2300000000002</v>
      </c>
      <c r="F12" s="159">
        <f t="shared" si="1"/>
        <v>1.0459152082844774</v>
      </c>
      <c r="G12" s="158">
        <f>'StatsCan CANSIM tables'!C108</f>
        <v>83.2</v>
      </c>
      <c r="H12" s="283">
        <f t="shared" si="2"/>
        <v>1.0146341463414634</v>
      </c>
      <c r="J12" s="303"/>
      <c r="K12" s="304"/>
      <c r="L12" s="304"/>
      <c r="M12" s="159">
        <f t="shared" si="0"/>
        <v>1.0139845032578043</v>
      </c>
      <c r="N12" s="167"/>
      <c r="O12" s="168"/>
      <c r="P12" s="85"/>
    </row>
    <row r="13" spans="2:21" ht="15" hidden="1" x14ac:dyDescent="0.3">
      <c r="B13" s="184">
        <v>1999</v>
      </c>
      <c r="C13" s="158">
        <f>'StatsCan CANSIM tables'!$T$39</f>
        <v>683.48416666666662</v>
      </c>
      <c r="D13" s="159">
        <f t="shared" si="1"/>
        <v>1.0162879970658061</v>
      </c>
      <c r="E13" s="158">
        <f>'StatsCan CANSIM tables'!$U$39</f>
        <v>1050.1099999999999</v>
      </c>
      <c r="F13" s="159">
        <f t="shared" si="1"/>
        <v>1.0163371175827256</v>
      </c>
      <c r="G13" s="158">
        <f>'StatsCan CANSIM tables'!C109</f>
        <v>84.4</v>
      </c>
      <c r="H13" s="283">
        <f t="shared" si="2"/>
        <v>1.0144230769230769</v>
      </c>
      <c r="J13" s="303"/>
      <c r="K13" s="304"/>
      <c r="L13" s="304"/>
      <c r="M13" s="159">
        <f t="shared" si="0"/>
        <v>1.0155925573061753</v>
      </c>
      <c r="N13" s="167"/>
      <c r="O13" s="168"/>
      <c r="P13" s="85"/>
    </row>
    <row r="14" spans="2:21" ht="15" hidden="1" x14ac:dyDescent="0.3">
      <c r="B14" s="184">
        <v>2000</v>
      </c>
      <c r="C14" s="158">
        <f>'StatsCan CANSIM tables'!$T$40</f>
        <v>699.92833333333317</v>
      </c>
      <c r="D14" s="159">
        <f t="shared" si="1"/>
        <v>1.0240593234907902</v>
      </c>
      <c r="E14" s="158">
        <f>'StatsCan CANSIM tables'!$U$40</f>
        <v>1067.9816666666668</v>
      </c>
      <c r="F14" s="159">
        <f t="shared" si="1"/>
        <v>1.0170188519932835</v>
      </c>
      <c r="G14" s="158">
        <f>'StatsCan CANSIM tables'!C110</f>
        <v>86.5</v>
      </c>
      <c r="H14" s="283">
        <f t="shared" si="2"/>
        <v>1.0248815165876777</v>
      </c>
      <c r="J14" s="303"/>
      <c r="K14" s="304"/>
      <c r="L14" s="304"/>
      <c r="M14" s="159">
        <f t="shared" si="0"/>
        <v>1.0243659241631562</v>
      </c>
      <c r="N14" s="167"/>
      <c r="O14" s="168"/>
      <c r="P14" s="85"/>
    </row>
    <row r="15" spans="2:21" ht="15" x14ac:dyDescent="0.3">
      <c r="B15" s="184">
        <v>2002</v>
      </c>
      <c r="C15" s="158">
        <f>'StatsCan CANSIM tables'!$C27</f>
        <v>710.87</v>
      </c>
      <c r="D15" s="159">
        <v>1</v>
      </c>
      <c r="E15" s="158">
        <f>'StatsCan CANSIM tables'!$D$27</f>
        <v>1385.59</v>
      </c>
      <c r="F15" s="159" t="e">
        <f>E15/#REF!</f>
        <v>#REF!</v>
      </c>
      <c r="G15" s="158">
        <f>'StatsCan CANSIM tables'!C112</f>
        <v>90.2</v>
      </c>
      <c r="H15" s="283">
        <v>1</v>
      </c>
      <c r="J15" s="328">
        <v>1</v>
      </c>
      <c r="K15" s="159">
        <v>1</v>
      </c>
      <c r="L15" s="304">
        <v>1</v>
      </c>
      <c r="M15" s="159">
        <f t="shared" si="0"/>
        <v>1</v>
      </c>
      <c r="N15" s="169">
        <v>1</v>
      </c>
      <c r="O15" s="168"/>
      <c r="P15" s="85"/>
      <c r="Q15" s="1">
        <f t="shared" ref="Q15:Q27" si="3">B15</f>
        <v>2002</v>
      </c>
      <c r="R15" s="124">
        <f>'EUCG L share'!E21</f>
        <v>0</v>
      </c>
      <c r="S15" s="105">
        <f>D15*$R15+H15*(1-R15)</f>
        <v>1</v>
      </c>
      <c r="T15" s="105">
        <v>1</v>
      </c>
      <c r="U15" s="1"/>
    </row>
    <row r="16" spans="2:21" ht="15" x14ac:dyDescent="0.3">
      <c r="B16" s="184">
        <v>2003</v>
      </c>
      <c r="C16" s="158">
        <f>'StatsCan CANSIM tables'!$C28</f>
        <v>728.38</v>
      </c>
      <c r="D16" s="159">
        <f t="shared" si="1"/>
        <v>1.024631789216031</v>
      </c>
      <c r="E16" s="158">
        <f>'StatsCan CANSIM tables'!$D$28</f>
        <v>1441.31</v>
      </c>
      <c r="F16" s="159">
        <f t="shared" si="1"/>
        <v>1.0402139160935053</v>
      </c>
      <c r="G16" s="158">
        <f>'StatsCan CANSIM tables'!C113</f>
        <v>91.7</v>
      </c>
      <c r="H16" s="283">
        <f t="shared" si="2"/>
        <v>1.0166297117516629</v>
      </c>
      <c r="J16" s="328">
        <f t="shared" ref="J16:J25" si="4">J15*D16</f>
        <v>1.024631789216031</v>
      </c>
      <c r="K16" s="159">
        <f t="shared" ref="K16:K25" si="5">K15*F16</f>
        <v>1.0402139160935053</v>
      </c>
      <c r="L16" s="304">
        <f t="shared" ref="L16:L25" si="6">L15*H16</f>
        <v>1.0166297117516629</v>
      </c>
      <c r="M16" s="159">
        <f t="shared" si="0"/>
        <v>1.0216477671655084</v>
      </c>
      <c r="N16" s="169">
        <f t="shared" ref="N16:N25" si="7">N15*M16</f>
        <v>1.0216477671655084</v>
      </c>
      <c r="O16" s="142">
        <f>LN(N16/N15)</f>
        <v>2.1416781852885459E-2</v>
      </c>
      <c r="P16" s="85"/>
      <c r="Q16" s="1">
        <f t="shared" si="3"/>
        <v>2003</v>
      </c>
      <c r="R16" s="124">
        <f>'EUCG L share'!E22</f>
        <v>0</v>
      </c>
      <c r="S16" s="105">
        <f t="shared" ref="S16:S27" si="8">D16*AVERAGE(R15:R16)+H16*(1-AVERAGE(R15:R16))</f>
        <v>1.0166297117516629</v>
      </c>
      <c r="T16" s="105">
        <f>T15*S16</f>
        <v>1.0166297117516629</v>
      </c>
      <c r="U16" s="140">
        <f>LN(T16/T15)</f>
        <v>1.6492952193841167E-2</v>
      </c>
    </row>
    <row r="17" spans="2:21" ht="15" x14ac:dyDescent="0.3">
      <c r="B17" s="184">
        <v>2004</v>
      </c>
      <c r="C17" s="158">
        <f>'StatsCan CANSIM tables'!$C29</f>
        <v>748.57</v>
      </c>
      <c r="D17" s="159">
        <f t="shared" si="1"/>
        <v>1.0277190477498011</v>
      </c>
      <c r="E17" s="158">
        <f>'StatsCan CANSIM tables'!$D$29</f>
        <v>1420.13</v>
      </c>
      <c r="F17" s="159">
        <f t="shared" si="1"/>
        <v>0.98530503500287947</v>
      </c>
      <c r="G17" s="158">
        <f>'StatsCan CANSIM tables'!C114</f>
        <v>93.4</v>
      </c>
      <c r="H17" s="283">
        <f t="shared" si="2"/>
        <v>1.0185387131952017</v>
      </c>
      <c r="J17" s="328">
        <f t="shared" si="4"/>
        <v>1.0530336067072743</v>
      </c>
      <c r="K17" s="159">
        <f t="shared" si="5"/>
        <v>1.0249280090069937</v>
      </c>
      <c r="L17" s="304">
        <f t="shared" si="6"/>
        <v>1.0354767184035476</v>
      </c>
      <c r="M17" s="159">
        <f t="shared" si="0"/>
        <v>1.0242956466562623</v>
      </c>
      <c r="N17" s="169">
        <f t="shared" si="7"/>
        <v>1.046469360323721</v>
      </c>
      <c r="O17" s="142">
        <f t="shared" ref="O17:O25" si="9">LN(N17/N16)</f>
        <v>2.4005202384213276E-2</v>
      </c>
      <c r="P17" s="85"/>
      <c r="Q17" s="1">
        <f t="shared" si="3"/>
        <v>2004</v>
      </c>
      <c r="R17" s="124">
        <f>'EUCG L share'!E23</f>
        <v>0.60445579215659795</v>
      </c>
      <c r="S17" s="105">
        <f t="shared" si="8"/>
        <v>1.0213132663929332</v>
      </c>
      <c r="T17" s="105">
        <f t="shared" ref="T17:T25" si="10">T16*S17</f>
        <v>1.0382974116211969</v>
      </c>
      <c r="U17" s="140">
        <f t="shared" ref="U17:U25" si="11">LN(T17/T16)</f>
        <v>2.1089315229616809E-2</v>
      </c>
    </row>
    <row r="18" spans="2:21" ht="15" x14ac:dyDescent="0.3">
      <c r="B18" s="184">
        <v>2005</v>
      </c>
      <c r="C18" s="158">
        <f>'StatsCan CANSIM tables'!$C30</f>
        <v>775.8</v>
      </c>
      <c r="D18" s="159">
        <f t="shared" si="1"/>
        <v>1.0363760236183654</v>
      </c>
      <c r="E18" s="158">
        <f>'StatsCan CANSIM tables'!$D$30</f>
        <v>1449.84</v>
      </c>
      <c r="F18" s="159">
        <f t="shared" si="1"/>
        <v>1.0209206199432446</v>
      </c>
      <c r="G18" s="158">
        <f>'StatsCan CANSIM tables'!C115</f>
        <v>95.4</v>
      </c>
      <c r="H18" s="283">
        <f t="shared" si="2"/>
        <v>1.0214132762312633</v>
      </c>
      <c r="J18" s="328">
        <f t="shared" si="4"/>
        <v>1.0913387820557907</v>
      </c>
      <c r="K18" s="159">
        <f t="shared" si="5"/>
        <v>1.0463701383526154</v>
      </c>
      <c r="L18" s="304">
        <f t="shared" si="6"/>
        <v>1.0576496674057649</v>
      </c>
      <c r="M18" s="159">
        <f t="shared" si="0"/>
        <v>1.0307963265536562</v>
      </c>
      <c r="N18" s="169">
        <f t="shared" si="7"/>
        <v>1.0786967724726459</v>
      </c>
      <c r="O18" s="142">
        <f t="shared" si="9"/>
        <v>3.0331636104872561E-2</v>
      </c>
      <c r="P18" s="85"/>
      <c r="Q18" s="1">
        <f t="shared" si="3"/>
        <v>2005</v>
      </c>
      <c r="R18" s="124">
        <f>'EUCG L share'!E24</f>
        <v>0.6299519507624024</v>
      </c>
      <c r="S18" s="105">
        <f t="shared" si="8"/>
        <v>1.0306483418462533</v>
      </c>
      <c r="T18" s="105">
        <f t="shared" si="10"/>
        <v>1.0701195056306434</v>
      </c>
      <c r="U18" s="140">
        <f t="shared" si="11"/>
        <v>3.018806231904602E-2</v>
      </c>
    </row>
    <row r="19" spans="2:21" ht="15" x14ac:dyDescent="0.3">
      <c r="B19" s="184">
        <v>2006</v>
      </c>
      <c r="C19" s="158">
        <f>'StatsCan CANSIM tables'!$C31</f>
        <v>788.25</v>
      </c>
      <c r="D19" s="159">
        <f t="shared" si="1"/>
        <v>1.0160479505027069</v>
      </c>
      <c r="E19" s="158">
        <f>'StatsCan CANSIM tables'!$D$31</f>
        <v>1488.34</v>
      </c>
      <c r="F19" s="159">
        <f t="shared" si="1"/>
        <v>1.0265546543066821</v>
      </c>
      <c r="G19" s="158">
        <f>'StatsCan CANSIM tables'!C116</f>
        <v>97.7</v>
      </c>
      <c r="H19" s="283">
        <f t="shared" si="2"/>
        <v>1.0241090146750524</v>
      </c>
      <c r="J19" s="328">
        <f t="shared" si="4"/>
        <v>1.1088525328119065</v>
      </c>
      <c r="K19" s="159">
        <f t="shared" si="5"/>
        <v>1.0741561356534042</v>
      </c>
      <c r="L19" s="304">
        <f t="shared" si="6"/>
        <v>1.0831485587583149</v>
      </c>
      <c r="M19" s="159">
        <f t="shared" si="0"/>
        <v>1.0190539690457749</v>
      </c>
      <c r="N19" s="169">
        <f t="shared" si="7"/>
        <v>1.099250227385117</v>
      </c>
      <c r="O19" s="142">
        <f t="shared" si="9"/>
        <v>1.8874715591569873E-2</v>
      </c>
      <c r="P19" s="85"/>
      <c r="Q19" s="1">
        <f t="shared" si="3"/>
        <v>2006</v>
      </c>
      <c r="R19" s="124">
        <f>'EUCG L share'!E25</f>
        <v>0.60894898592160929</v>
      </c>
      <c r="S19" s="105">
        <f t="shared" si="8"/>
        <v>1.0191155846981581</v>
      </c>
      <c r="T19" s="105">
        <f t="shared" si="10"/>
        <v>1.0905754656776769</v>
      </c>
      <c r="U19" s="140">
        <f t="shared" si="11"/>
        <v>1.8935177344900207E-2</v>
      </c>
    </row>
    <row r="20" spans="2:21" ht="15" x14ac:dyDescent="0.3">
      <c r="B20" s="184">
        <v>2007</v>
      </c>
      <c r="C20" s="158">
        <f>'StatsCan CANSIM tables'!$C32</f>
        <v>818.61</v>
      </c>
      <c r="D20" s="159">
        <f t="shared" si="1"/>
        <v>1.0385156993339677</v>
      </c>
      <c r="E20" s="158">
        <f>'StatsCan CANSIM tables'!$D$32</f>
        <v>1577.41</v>
      </c>
      <c r="F20" s="159">
        <f t="shared" si="1"/>
        <v>1.0598451966620532</v>
      </c>
      <c r="G20" s="158">
        <f>'StatsCan CANSIM tables'!C117</f>
        <v>100</v>
      </c>
      <c r="H20" s="283">
        <f t="shared" si="2"/>
        <v>1.0235414534288638</v>
      </c>
      <c r="J20" s="328">
        <f t="shared" si="4"/>
        <v>1.1515607635713985</v>
      </c>
      <c r="K20" s="159">
        <f t="shared" si="5"/>
        <v>1.1384392208373333</v>
      </c>
      <c r="L20" s="304">
        <f t="shared" si="6"/>
        <v>1.1086474501108647</v>
      </c>
      <c r="M20" s="159">
        <f t="shared" si="0"/>
        <v>1.0329317144038359</v>
      </c>
      <c r="N20" s="169">
        <f t="shared" si="7"/>
        <v>1.1354504219317154</v>
      </c>
      <c r="O20" s="142">
        <f t="shared" si="9"/>
        <v>3.2401083793605553E-2</v>
      </c>
      <c r="P20" s="85"/>
      <c r="Q20" s="1">
        <f t="shared" si="3"/>
        <v>2007</v>
      </c>
      <c r="R20" s="124">
        <f>'EUCG L share'!E26</f>
        <v>0.61306700211317211</v>
      </c>
      <c r="S20" s="105">
        <f t="shared" si="8"/>
        <v>1.0326908373812644</v>
      </c>
      <c r="T20" s="105">
        <f t="shared" si="10"/>
        <v>1.1262272908781426</v>
      </c>
      <c r="U20" s="140">
        <f t="shared" si="11"/>
        <v>3.2167859167494497E-2</v>
      </c>
    </row>
    <row r="21" spans="2:21" ht="15" x14ac:dyDescent="0.3">
      <c r="B21" s="184">
        <v>2008</v>
      </c>
      <c r="C21" s="158">
        <f>'StatsCan CANSIM tables'!$C33</f>
        <v>837.91</v>
      </c>
      <c r="D21" s="159">
        <f t="shared" si="1"/>
        <v>1.0235765504941303</v>
      </c>
      <c r="E21" s="158">
        <f>'StatsCan CANSIM tables'!$D$33</f>
        <v>1544.3</v>
      </c>
      <c r="F21" s="159">
        <f t="shared" si="1"/>
        <v>0.97900989596870813</v>
      </c>
      <c r="G21" s="158">
        <f>'StatsCan CANSIM tables'!C118</f>
        <v>102.5</v>
      </c>
      <c r="H21" s="283">
        <f t="shared" si="2"/>
        <v>1.0249999999999999</v>
      </c>
      <c r="J21" s="328">
        <f t="shared" si="4"/>
        <v>1.1787105940607989</v>
      </c>
      <c r="K21" s="159">
        <f t="shared" si="5"/>
        <v>1.1145432631586547</v>
      </c>
      <c r="L21" s="304">
        <f t="shared" si="6"/>
        <v>1.1363636363636362</v>
      </c>
      <c r="M21" s="159">
        <f t="shared" si="0"/>
        <v>1.0241073632402247</v>
      </c>
      <c r="N21" s="169">
        <f t="shared" si="7"/>
        <v>1.1628231376944895</v>
      </c>
      <c r="O21" s="142">
        <f t="shared" si="9"/>
        <v>2.3821368035544386E-2</v>
      </c>
      <c r="P21" s="85"/>
      <c r="Q21" s="1">
        <f t="shared" si="3"/>
        <v>2008</v>
      </c>
      <c r="R21" s="124">
        <f>'EUCG L share'!E27</f>
        <v>0.60069739532944366</v>
      </c>
      <c r="S21" s="105">
        <f t="shared" si="8"/>
        <v>1.0241361338341091</v>
      </c>
      <c r="T21" s="105">
        <f t="shared" si="10"/>
        <v>1.1534100634984035</v>
      </c>
      <c r="U21" s="140">
        <f t="shared" si="11"/>
        <v>2.3849460978524441E-2</v>
      </c>
    </row>
    <row r="22" spans="2:21" ht="15" x14ac:dyDescent="0.3">
      <c r="B22" s="184">
        <v>2009</v>
      </c>
      <c r="C22" s="158">
        <f>'StatsCan CANSIM tables'!$C34</f>
        <v>848.85</v>
      </c>
      <c r="D22" s="159">
        <f t="shared" si="1"/>
        <v>1.0130562948288002</v>
      </c>
      <c r="E22" s="158">
        <f>'StatsCan CANSIM tables'!$D$34</f>
        <v>1672.72</v>
      </c>
      <c r="F22" s="159">
        <f t="shared" si="1"/>
        <v>1.0831574176002072</v>
      </c>
      <c r="G22" s="158">
        <f>'StatsCan CANSIM tables'!C119</f>
        <v>103.7</v>
      </c>
      <c r="H22" s="283">
        <f t="shared" si="2"/>
        <v>1.0117073170731707</v>
      </c>
      <c r="J22" s="328">
        <f t="shared" si="4"/>
        <v>1.194100187094687</v>
      </c>
      <c r="K22" s="159">
        <f t="shared" si="5"/>
        <v>1.2072258027266367</v>
      </c>
      <c r="L22" s="304">
        <f t="shared" si="6"/>
        <v>1.1496674057649667</v>
      </c>
      <c r="M22" s="159">
        <f t="shared" si="0"/>
        <v>1.0125532530391665</v>
      </c>
      <c r="N22" s="169">
        <f t="shared" si="7"/>
        <v>1.177420350781766</v>
      </c>
      <c r="O22" s="142">
        <f t="shared" si="9"/>
        <v>1.2475114209695947E-2</v>
      </c>
      <c r="P22" s="85"/>
      <c r="Q22" s="1">
        <f t="shared" si="3"/>
        <v>2009</v>
      </c>
      <c r="R22" s="124">
        <f>'EUCG L share'!E28</f>
        <v>0.62115919688781018</v>
      </c>
      <c r="S22" s="105">
        <f t="shared" si="8"/>
        <v>1.0125314457549059</v>
      </c>
      <c r="T22" s="105">
        <f t="shared" si="10"/>
        <v>1.1678639591422963</v>
      </c>
      <c r="U22" s="140">
        <f t="shared" si="11"/>
        <v>1.2453577051991453E-2</v>
      </c>
    </row>
    <row r="23" spans="2:21" ht="15" x14ac:dyDescent="0.3">
      <c r="B23" s="184">
        <v>2010</v>
      </c>
      <c r="C23" s="158">
        <f>'StatsCan CANSIM tables'!$C35</f>
        <v>881.43</v>
      </c>
      <c r="D23" s="159">
        <f t="shared" si="1"/>
        <v>1.0383813394592682</v>
      </c>
      <c r="E23" s="158">
        <f>'StatsCan CANSIM tables'!$D$35</f>
        <v>1680.01</v>
      </c>
      <c r="F23" s="159">
        <f t="shared" si="1"/>
        <v>1.0043581711224832</v>
      </c>
      <c r="G23" s="158">
        <f>'StatsCan CANSIM tables'!C120</f>
        <v>104.8</v>
      </c>
      <c r="H23" s="283">
        <f t="shared" si="2"/>
        <v>1.0106075216972035</v>
      </c>
      <c r="J23" s="328">
        <f t="shared" si="4"/>
        <v>1.2399313517239439</v>
      </c>
      <c r="K23" s="159">
        <f t="shared" si="5"/>
        <v>1.2124870993583965</v>
      </c>
      <c r="L23" s="304">
        <f t="shared" si="6"/>
        <v>1.1618625277161863</v>
      </c>
      <c r="M23" s="159">
        <f t="shared" si="0"/>
        <v>1.0280243184233888</v>
      </c>
      <c r="N23" s="169">
        <f t="shared" si="7"/>
        <v>1.2104167536102524</v>
      </c>
      <c r="O23" s="142">
        <f>LN(N23/N22)</f>
        <v>2.7638822807053508E-2</v>
      </c>
      <c r="P23" s="85"/>
      <c r="Q23" s="1">
        <f t="shared" si="3"/>
        <v>2010</v>
      </c>
      <c r="R23" s="124">
        <f>'EUCG L share'!E29</f>
        <v>0.65393733292566514</v>
      </c>
      <c r="S23" s="105">
        <f t="shared" si="8"/>
        <v>1.0283146710212439</v>
      </c>
      <c r="T23" s="105">
        <f t="shared" si="10"/>
        <v>1.2009316429429779</v>
      </c>
      <c r="U23" s="140">
        <f t="shared" si="11"/>
        <v>2.7921220409078309E-2</v>
      </c>
    </row>
    <row r="24" spans="2:21" ht="15" x14ac:dyDescent="0.3">
      <c r="B24" s="184">
        <v>2011</v>
      </c>
      <c r="C24" s="158">
        <f>'StatsCan CANSIM tables'!$C36</f>
        <v>893.41</v>
      </c>
      <c r="D24" s="159">
        <f t="shared" si="1"/>
        <v>1.0135915500947323</v>
      </c>
      <c r="E24" s="158">
        <f>'StatsCan CANSIM tables'!$D$36</f>
        <v>1714.92</v>
      </c>
      <c r="F24" s="159">
        <f t="shared" si="1"/>
        <v>1.0207796382164391</v>
      </c>
      <c r="G24" s="158">
        <f>'StatsCan CANSIM tables'!C121</f>
        <v>107.3</v>
      </c>
      <c r="H24" s="283">
        <f t="shared" si="2"/>
        <v>1.0238549618320612</v>
      </c>
      <c r="J24" s="328">
        <f t="shared" si="4"/>
        <v>1.2567839408049291</v>
      </c>
      <c r="K24" s="159">
        <f t="shared" si="5"/>
        <v>1.2376821426251636</v>
      </c>
      <c r="L24" s="304">
        <f t="shared" si="6"/>
        <v>1.189578713968958</v>
      </c>
      <c r="M24" s="159">
        <f t="shared" si="0"/>
        <v>1.0174188370804127</v>
      </c>
      <c r="N24" s="169">
        <f t="shared" si="7"/>
        <v>1.2315008058407915</v>
      </c>
      <c r="O24" s="142">
        <f t="shared" si="9"/>
        <v>1.7268868155919496E-2</v>
      </c>
      <c r="P24" s="85"/>
      <c r="Q24" s="1">
        <f t="shared" si="3"/>
        <v>2011</v>
      </c>
      <c r="R24" s="124">
        <f>'EUCG L share'!E30</f>
        <v>0.63266651684835484</v>
      </c>
      <c r="S24" s="105">
        <f t="shared" si="8"/>
        <v>1.0172524893055295</v>
      </c>
      <c r="T24" s="105">
        <f t="shared" si="10"/>
        <v>1.2216507032695236</v>
      </c>
      <c r="U24" s="140">
        <f t="shared" si="11"/>
        <v>1.7105354989840404E-2</v>
      </c>
    </row>
    <row r="25" spans="2:21" ht="15" x14ac:dyDescent="0.3">
      <c r="B25" s="184">
        <v>2012</v>
      </c>
      <c r="C25" s="158">
        <f>'StatsCan CANSIM tables'!$C37</f>
        <v>906.09</v>
      </c>
      <c r="D25" s="159">
        <f t="shared" si="1"/>
        <v>1.0141928118109267</v>
      </c>
      <c r="E25" s="158">
        <f>'StatsCan CANSIM tables'!$D$37</f>
        <v>1707.11</v>
      </c>
      <c r="F25" s="159">
        <f t="shared" si="1"/>
        <v>0.99544585170153699</v>
      </c>
      <c r="G25" s="158">
        <f>'StatsCan CANSIM tables'!C122</f>
        <v>109.1</v>
      </c>
      <c r="H25" s="283">
        <f t="shared" si="2"/>
        <v>1.0167753960857409</v>
      </c>
      <c r="J25" s="328">
        <f t="shared" si="4"/>
        <v>1.2746212387637683</v>
      </c>
      <c r="K25" s="159">
        <f t="shared" si="5"/>
        <v>1.2320455546012892</v>
      </c>
      <c r="L25" s="304">
        <f t="shared" si="6"/>
        <v>1.2095343680709534</v>
      </c>
      <c r="M25" s="159">
        <f t="shared" si="0"/>
        <v>1.0151558727732448</v>
      </c>
      <c r="N25" s="169">
        <f t="shared" si="7"/>
        <v>1.2501652753742629</v>
      </c>
      <c r="O25" s="142">
        <f t="shared" si="9"/>
        <v>1.5042169937926779E-2</v>
      </c>
      <c r="P25" s="85"/>
      <c r="Q25" s="1">
        <f t="shared" si="3"/>
        <v>2012</v>
      </c>
      <c r="R25" s="124">
        <f>'EUCG L share'!E31</f>
        <v>0.65340959143339117</v>
      </c>
      <c r="S25" s="105">
        <f t="shared" si="8"/>
        <v>1.0151146961190096</v>
      </c>
      <c r="T25" s="105">
        <f t="shared" si="10"/>
        <v>1.2401155824130168</v>
      </c>
      <c r="U25" s="140">
        <f t="shared" si="11"/>
        <v>1.5001607212079545E-2</v>
      </c>
    </row>
    <row r="26" spans="2:21" ht="15" x14ac:dyDescent="0.3">
      <c r="B26" s="184">
        <v>2013</v>
      </c>
      <c r="C26" s="158">
        <f>'StatsCan CANSIM tables'!$C38</f>
        <v>920.12</v>
      </c>
      <c r="D26" s="159">
        <f>C26/C25</f>
        <v>1.0154841130572019</v>
      </c>
      <c r="E26" s="158">
        <f>'StatsCan CANSIM tables'!$D$37</f>
        <v>1707.11</v>
      </c>
      <c r="F26" s="159">
        <f>E26/E25</f>
        <v>1</v>
      </c>
      <c r="G26" s="158">
        <f>'StatsCan CANSIM tables'!C123</f>
        <v>111</v>
      </c>
      <c r="H26" s="283">
        <f>G26/G25</f>
        <v>1.0174152153987168</v>
      </c>
      <c r="J26" s="328">
        <f>J25*D26</f>
        <v>1.2943576181298972</v>
      </c>
      <c r="K26" s="159">
        <f>K25*F26</f>
        <v>1.2320455546012892</v>
      </c>
      <c r="L26" s="304">
        <f>L25*H26</f>
        <v>1.23059866962306</v>
      </c>
      <c r="M26" s="159">
        <f>D26*$H$1+H26*$H$2</f>
        <v>1.0162042325504905</v>
      </c>
      <c r="N26" s="169">
        <f>N25*M26</f>
        <v>1.2704232442229755</v>
      </c>
      <c r="O26" s="142">
        <f>LN(N26/N25)</f>
        <v>1.6074345245075755E-2</v>
      </c>
      <c r="P26" s="85"/>
      <c r="Q26" s="1">
        <f t="shared" si="3"/>
        <v>2013</v>
      </c>
      <c r="R26" s="124">
        <f>'EUCG L share'!E32</f>
        <v>0.63782007263824037</v>
      </c>
      <c r="S26" s="105">
        <f t="shared" si="8"/>
        <v>1.0161684670848556</v>
      </c>
      <c r="T26" s="105">
        <f>T25*S26</f>
        <v>1.2601663503886782</v>
      </c>
      <c r="U26" s="140">
        <f>LN(T26/T25)</f>
        <v>1.6039149470555663E-2</v>
      </c>
    </row>
    <row r="27" spans="2:21" ht="15" x14ac:dyDescent="0.3">
      <c r="B27" s="185">
        <v>2014</v>
      </c>
      <c r="C27" s="317">
        <f>'StatsCan CANSIM tables'!$C39</f>
        <v>938.36</v>
      </c>
      <c r="D27" s="306">
        <f>C27/C26</f>
        <v>1.0198235012824415</v>
      </c>
      <c r="E27" s="317">
        <f>'StatsCan CANSIM tables'!$D$37</f>
        <v>1707.11</v>
      </c>
      <c r="F27" s="306">
        <f>E27/E26</f>
        <v>1</v>
      </c>
      <c r="G27" s="317">
        <f>'StatsCan CANSIM tables'!C124</f>
        <v>113.4</v>
      </c>
      <c r="H27" s="307">
        <f>G27/G26</f>
        <v>1.0216216216216216</v>
      </c>
      <c r="J27" s="328">
        <f>J26*D27</f>
        <v>1.3200163180328333</v>
      </c>
      <c r="K27" s="159">
        <f>K26*F27</f>
        <v>1.2320455546012892</v>
      </c>
      <c r="L27" s="304">
        <f>L26*H27</f>
        <v>1.2572062084257207</v>
      </c>
      <c r="M27" s="159">
        <f>D27*$H$1+H27*$H$2</f>
        <v>1.0204940309999428</v>
      </c>
      <c r="N27" s="169">
        <f>N26*M27</f>
        <v>1.296459337573129</v>
      </c>
      <c r="O27" s="142">
        <f>LN(N27/N26)</f>
        <v>2.0286854157018835E-2</v>
      </c>
      <c r="P27" s="85"/>
      <c r="Q27" s="1">
        <f t="shared" si="3"/>
        <v>2014</v>
      </c>
      <c r="R27" s="124">
        <f>'EUCG L share'!E33</f>
        <v>0.641921054308773</v>
      </c>
      <c r="S27" s="105">
        <f t="shared" si="8"/>
        <v>1.0204710573469973</v>
      </c>
      <c r="T27" s="105">
        <f>T26*S27</f>
        <v>1.2859632880142411</v>
      </c>
      <c r="U27" s="140">
        <f>LN(T27/T26)</f>
        <v>2.0264341618144253E-2</v>
      </c>
    </row>
    <row r="28" spans="2:21" ht="15.75" thickBot="1" x14ac:dyDescent="0.35">
      <c r="J28" s="329"/>
      <c r="K28" s="330"/>
      <c r="L28" s="330"/>
      <c r="M28" s="59"/>
      <c r="N28" s="170"/>
      <c r="O28" s="171">
        <f>AVERAGE(O16:O27)</f>
        <v>2.1636413522948452E-2</v>
      </c>
      <c r="R28" s="1"/>
      <c r="S28" s="1"/>
      <c r="T28" s="1"/>
      <c r="U28" s="143">
        <f>AVERAGE(U16:U27)</f>
        <v>2.0959006498759397E-2</v>
      </c>
    </row>
  </sheetData>
  <phoneticPr fontId="120" type="noConversion"/>
  <pageMargins left="0.7" right="0.7" top="0.75" bottom="0.75" header="0.3" footer="0.3"/>
  <pageSetup scale="83" orientation="landscape" r:id="rId1"/>
  <headerFooter>
    <oddHeader>&amp;CFiled: 2016-10-26, EB-2016-0152
Exhibit L, Tab 11.1 Schedule 1 Staff-246</oddHeader>
  </headerFooter>
  <ignoredErrors>
    <ignoredError sqref="E6 E7:E14 G6:G14 E15:E25 G15 G16:G27" formula="1"/>
  </ignoredErrors>
  <legacyDrawing r:id="rId2"/>
  <extLst>
    <ext xmlns:mx="http://schemas.microsoft.com/office/mac/excel/2008/main" uri="{64002731-A6B0-56B0-2670-7721B7C09600}">
      <mx:PLV Mode="1" OnePage="0" WScale="10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7"/>
  <sheetViews>
    <sheetView showGridLines="0" view="pageLayout" workbookViewId="0">
      <selection activeCell="I31" sqref="I31"/>
    </sheetView>
  </sheetViews>
  <sheetFormatPr defaultColWidth="8.85546875" defaultRowHeight="12.75" x14ac:dyDescent="0.2"/>
  <cols>
    <col min="1" max="1" width="2.85546875" customWidth="1"/>
    <col min="3" max="4" width="21" customWidth="1"/>
    <col min="5" max="5" width="24" customWidth="1"/>
    <col min="6" max="6" width="20.28515625" customWidth="1"/>
    <col min="7" max="7" width="17.140625" customWidth="1"/>
    <col min="8" max="8" width="11.85546875" customWidth="1"/>
    <col min="9" max="9" width="10.7109375" customWidth="1"/>
    <col min="11" max="11" width="10.7109375" customWidth="1"/>
  </cols>
  <sheetData>
    <row r="1" spans="2:12" ht="13.5" thickBot="1" x14ac:dyDescent="0.25">
      <c r="B1" s="18" t="s">
        <v>176</v>
      </c>
      <c r="E1" s="18" t="s">
        <v>33</v>
      </c>
      <c r="F1" s="84">
        <f>'EUCG L share'!$E$34</f>
        <v>0.62709408102958719</v>
      </c>
    </row>
    <row r="2" spans="2:12" x14ac:dyDescent="0.2">
      <c r="B2" s="18" t="s">
        <v>588</v>
      </c>
      <c r="E2" s="18" t="s">
        <v>34</v>
      </c>
      <c r="F2" s="19">
        <f>1-F1</f>
        <v>0.37290591897041281</v>
      </c>
      <c r="H2" s="18" t="s">
        <v>177</v>
      </c>
      <c r="I2" s="18" t="s">
        <v>177</v>
      </c>
      <c r="J2" s="18" t="s">
        <v>177</v>
      </c>
      <c r="K2" s="162" t="s">
        <v>177</v>
      </c>
      <c r="L2" s="163" t="s">
        <v>177</v>
      </c>
    </row>
    <row r="3" spans="2:12" x14ac:dyDescent="0.2">
      <c r="H3" s="18" t="s">
        <v>101</v>
      </c>
      <c r="I3" s="18" t="s">
        <v>208</v>
      </c>
      <c r="J3" s="18" t="s">
        <v>216</v>
      </c>
      <c r="K3" s="164" t="s">
        <v>216</v>
      </c>
      <c r="L3" s="165" t="s">
        <v>216</v>
      </c>
    </row>
    <row r="4" spans="2:12" ht="90" x14ac:dyDescent="0.2">
      <c r="B4" s="68" t="s">
        <v>4</v>
      </c>
      <c r="C4" s="77" t="s">
        <v>183</v>
      </c>
      <c r="D4" s="77" t="s">
        <v>184</v>
      </c>
      <c r="E4" s="77" t="s">
        <v>185</v>
      </c>
      <c r="F4" s="77" t="s">
        <v>186</v>
      </c>
      <c r="H4" s="77" t="s">
        <v>95</v>
      </c>
      <c r="I4" s="77" t="s">
        <v>97</v>
      </c>
      <c r="J4" s="77" t="s">
        <v>108</v>
      </c>
      <c r="K4" s="166" t="s">
        <v>107</v>
      </c>
      <c r="L4" s="155" t="s">
        <v>243</v>
      </c>
    </row>
    <row r="5" spans="2:12" ht="15" hidden="1" x14ac:dyDescent="0.3">
      <c r="B5" s="20">
        <v>1991</v>
      </c>
      <c r="C5" s="21"/>
      <c r="D5" s="22"/>
      <c r="E5" s="21"/>
      <c r="F5" s="22"/>
      <c r="H5" s="22"/>
      <c r="I5" s="78"/>
      <c r="J5" s="22"/>
      <c r="K5" s="167"/>
      <c r="L5" s="168"/>
    </row>
    <row r="6" spans="2:12" ht="15" hidden="1" x14ac:dyDescent="0.3">
      <c r="B6" s="20">
        <v>1992</v>
      </c>
      <c r="C6" s="21"/>
      <c r="D6" s="22"/>
      <c r="E6" s="21"/>
      <c r="F6" s="22"/>
      <c r="H6" s="22"/>
      <c r="I6" s="78"/>
      <c r="J6" s="22"/>
      <c r="K6" s="167"/>
      <c r="L6" s="168"/>
    </row>
    <row r="7" spans="2:12" ht="15" hidden="1" x14ac:dyDescent="0.3">
      <c r="B7" s="20">
        <v>1993</v>
      </c>
      <c r="C7" s="21"/>
      <c r="D7" s="22"/>
      <c r="E7" s="21"/>
      <c r="F7" s="22"/>
      <c r="H7" s="22"/>
      <c r="I7" s="78"/>
      <c r="J7" s="22"/>
      <c r="K7" s="167"/>
      <c r="L7" s="168"/>
    </row>
    <row r="8" spans="2:12" ht="15" hidden="1" x14ac:dyDescent="0.3">
      <c r="B8" s="20">
        <v>1994</v>
      </c>
      <c r="C8" s="21"/>
      <c r="D8" s="22"/>
      <c r="E8" s="21"/>
      <c r="F8" s="22"/>
      <c r="H8" s="22"/>
      <c r="I8" s="78"/>
      <c r="J8" s="22"/>
      <c r="K8" s="167"/>
      <c r="L8" s="168"/>
    </row>
    <row r="9" spans="2:12" ht="15" hidden="1" x14ac:dyDescent="0.3">
      <c r="B9" s="20">
        <v>1995</v>
      </c>
      <c r="C9" s="21"/>
      <c r="D9" s="22"/>
      <c r="E9" s="21"/>
      <c r="F9" s="22"/>
      <c r="H9" s="22"/>
      <c r="I9" s="78"/>
      <c r="J9" s="22"/>
      <c r="K9" s="167"/>
      <c r="L9" s="168"/>
    </row>
    <row r="10" spans="2:12" ht="15" hidden="1" x14ac:dyDescent="0.3">
      <c r="B10" s="20">
        <v>1996</v>
      </c>
      <c r="C10" s="21"/>
      <c r="D10" s="22"/>
      <c r="E10" s="21"/>
      <c r="F10" s="22"/>
      <c r="H10" s="22"/>
      <c r="I10" s="78"/>
      <c r="J10" s="22"/>
      <c r="K10" s="167"/>
      <c r="L10" s="168"/>
    </row>
    <row r="11" spans="2:12" ht="15" hidden="1" x14ac:dyDescent="0.3">
      <c r="B11" s="20">
        <v>1997</v>
      </c>
      <c r="C11" s="21"/>
      <c r="D11" s="22"/>
      <c r="E11" s="21"/>
      <c r="F11" s="22"/>
      <c r="H11" s="22"/>
      <c r="I11" s="78"/>
      <c r="J11" s="22"/>
      <c r="K11" s="167"/>
      <c r="L11" s="168"/>
    </row>
    <row r="12" spans="2:12" ht="15" hidden="1" x14ac:dyDescent="0.3">
      <c r="B12" s="20">
        <v>1998</v>
      </c>
      <c r="C12" s="21"/>
      <c r="D12" s="22"/>
      <c r="E12" s="21"/>
      <c r="F12" s="22"/>
      <c r="H12" s="22"/>
      <c r="I12" s="78"/>
      <c r="J12" s="22"/>
      <c r="K12" s="167"/>
      <c r="L12" s="168"/>
    </row>
    <row r="13" spans="2:12" ht="15" hidden="1" x14ac:dyDescent="0.3">
      <c r="B13" s="20">
        <v>1999</v>
      </c>
      <c r="C13" s="21"/>
      <c r="D13" s="22"/>
      <c r="E13" s="21"/>
      <c r="F13" s="22"/>
      <c r="H13" s="22"/>
      <c r="I13" s="78"/>
      <c r="J13" s="22"/>
      <c r="K13" s="167"/>
      <c r="L13" s="168"/>
    </row>
    <row r="14" spans="2:12" ht="15" x14ac:dyDescent="0.3">
      <c r="B14" s="20">
        <v>2002</v>
      </c>
      <c r="C14" s="21">
        <f>'US BLS &amp; BEA tables'!G18</f>
        <v>91.3</v>
      </c>
      <c r="D14" s="22">
        <v>1</v>
      </c>
      <c r="E14" s="21">
        <f>'US BLS &amp; BEA tables'!N18</f>
        <v>85.054000000000002</v>
      </c>
      <c r="F14" s="22">
        <v>1</v>
      </c>
      <c r="H14" s="78">
        <v>1</v>
      </c>
      <c r="I14" s="78">
        <v>1</v>
      </c>
      <c r="J14" s="22">
        <f t="shared" ref="J14:J24" si="0">D14*$F$1+F14*$F$2</f>
        <v>1</v>
      </c>
      <c r="K14" s="169">
        <v>1</v>
      </c>
      <c r="L14" s="168"/>
    </row>
    <row r="15" spans="2:12" ht="15" x14ac:dyDescent="0.3">
      <c r="B15" s="20">
        <v>2003</v>
      </c>
      <c r="C15" s="21">
        <f>'US BLS &amp; BEA tables'!G19</f>
        <v>93.775000000000006</v>
      </c>
      <c r="D15" s="22">
        <f t="shared" ref="D15:D24" si="1">C15/C14</f>
        <v>1.0271084337349399</v>
      </c>
      <c r="E15" s="21">
        <f>'US BLS &amp; BEA tables'!N19</f>
        <v>86.754000000000005</v>
      </c>
      <c r="F15" s="22">
        <f t="shared" ref="F15:F24" si="2">E15/E14</f>
        <v>1.0199873021844945</v>
      </c>
      <c r="H15" s="78">
        <f t="shared" ref="H15:H24" si="3">H14*D15</f>
        <v>1.0271084337349399</v>
      </c>
      <c r="I15" s="78">
        <f t="shared" ref="I15:I24" si="4">I14*F15</f>
        <v>1.0199873021844945</v>
      </c>
      <c r="J15" s="22">
        <f t="shared" si="0"/>
        <v>1.024452921630012</v>
      </c>
      <c r="K15" s="169">
        <f t="shared" ref="K15:K23" si="5">K14*J15</f>
        <v>1.024452921630012</v>
      </c>
      <c r="L15" s="142">
        <f>LN(K15/K14)</f>
        <v>2.4158735108036223E-2</v>
      </c>
    </row>
    <row r="16" spans="2:12" ht="15" x14ac:dyDescent="0.3">
      <c r="B16" s="20">
        <v>2004</v>
      </c>
      <c r="C16" s="21">
        <f>'US BLS &amp; BEA tables'!G20</f>
        <v>96.625</v>
      </c>
      <c r="D16" s="22">
        <f t="shared" si="1"/>
        <v>1.0303918954945348</v>
      </c>
      <c r="E16" s="21">
        <f>'US BLS &amp; BEA tables'!N20</f>
        <v>89.132000000000005</v>
      </c>
      <c r="F16" s="22">
        <f t="shared" si="2"/>
        <v>1.0274108398460013</v>
      </c>
      <c r="H16" s="78">
        <f t="shared" si="3"/>
        <v>1.0583242059145674</v>
      </c>
      <c r="I16" s="78">
        <f t="shared" si="4"/>
        <v>1.0479460107696286</v>
      </c>
      <c r="J16" s="22">
        <f t="shared" si="0"/>
        <v>1.0292802421984164</v>
      </c>
      <c r="K16" s="169">
        <f t="shared" si="5"/>
        <v>1.054449151296214</v>
      </c>
      <c r="L16" s="142">
        <f t="shared" ref="L16:L24" si="6">LN(K16/K15)</f>
        <v>2.8859763989106637E-2</v>
      </c>
    </row>
    <row r="17" spans="2:12" ht="15" x14ac:dyDescent="0.3">
      <c r="B17" s="20">
        <v>2005</v>
      </c>
      <c r="C17" s="21">
        <f>'US BLS &amp; BEA tables'!G21</f>
        <v>99.275000000000006</v>
      </c>
      <c r="D17" s="22">
        <f t="shared" si="1"/>
        <v>1.0274256144890039</v>
      </c>
      <c r="E17" s="21">
        <f>'US BLS &amp; BEA tables'!N21</f>
        <v>91.991</v>
      </c>
      <c r="F17" s="22">
        <f t="shared" si="2"/>
        <v>1.0320760220796121</v>
      </c>
      <c r="H17" s="78">
        <f t="shared" si="3"/>
        <v>1.0873493975903616</v>
      </c>
      <c r="I17" s="78">
        <f t="shared" si="4"/>
        <v>1.0815599501493167</v>
      </c>
      <c r="J17" s="22">
        <f t="shared" si="0"/>
        <v>1.0291597790051668</v>
      </c>
      <c r="K17" s="169">
        <f t="shared" si="5"/>
        <v>1.0851966555201973</v>
      </c>
      <c r="L17" s="142">
        <f t="shared" si="6"/>
        <v>2.8742720798975951E-2</v>
      </c>
    </row>
    <row r="18" spans="2:12" ht="15" x14ac:dyDescent="0.3">
      <c r="B18" s="20">
        <v>2006</v>
      </c>
      <c r="C18" s="21">
        <f>'US BLS &amp; BEA tables'!G22</f>
        <v>102.35</v>
      </c>
      <c r="D18" s="22">
        <f>C18/C17</f>
        <v>1.0309745656006042</v>
      </c>
      <c r="E18" s="21">
        <f>'US BLS &amp; BEA tables'!N22</f>
        <v>94.817999999999998</v>
      </c>
      <c r="F18" s="22">
        <f t="shared" si="2"/>
        <v>1.0307312671891815</v>
      </c>
      <c r="H18" s="78">
        <f>H17*D18</f>
        <v>1.1210295728368018</v>
      </c>
      <c r="I18" s="78">
        <f t="shared" si="4"/>
        <v>1.1147976579584733</v>
      </c>
      <c r="J18" s="22">
        <f t="shared" si="0"/>
        <v>1.0308838381829086</v>
      </c>
      <c r="K18" s="169">
        <f t="shared" si="5"/>
        <v>1.1187116934259167</v>
      </c>
      <c r="L18" s="142">
        <f t="shared" si="6"/>
        <v>3.041652961144244E-2</v>
      </c>
    </row>
    <row r="19" spans="2:12" ht="15" x14ac:dyDescent="0.3">
      <c r="B19" s="20">
        <v>2007</v>
      </c>
      <c r="C19" s="21">
        <f>'US BLS &amp; BEA tables'!G23</f>
        <v>105.675</v>
      </c>
      <c r="D19" s="22">
        <f t="shared" si="1"/>
        <v>1.032486565705911</v>
      </c>
      <c r="E19" s="21">
        <f>'US BLS &amp; BEA tables'!N23</f>
        <v>97.334999999999994</v>
      </c>
      <c r="F19" s="22">
        <f t="shared" si="2"/>
        <v>1.0265455926089984</v>
      </c>
      <c r="H19" s="78">
        <f t="shared" si="3"/>
        <v>1.1574479737130339</v>
      </c>
      <c r="I19" s="78">
        <f t="shared" si="4"/>
        <v>1.1443906224281044</v>
      </c>
      <c r="J19" s="22">
        <f t="shared" si="0"/>
        <v>1.0302711416736283</v>
      </c>
      <c r="K19" s="169">
        <f t="shared" si="5"/>
        <v>1.1525763735895573</v>
      </c>
      <c r="L19" s="142">
        <f t="shared" si="6"/>
        <v>2.9822011942160255E-2</v>
      </c>
    </row>
    <row r="20" spans="2:12" ht="15" x14ac:dyDescent="0.3">
      <c r="B20" s="20">
        <v>2008</v>
      </c>
      <c r="C20" s="21">
        <f>'US BLS &amp; BEA tables'!G24</f>
        <v>109.05000000000001</v>
      </c>
      <c r="D20" s="22">
        <f t="shared" si="1"/>
        <v>1.0319375443577006</v>
      </c>
      <c r="E20" s="21">
        <f>'US BLS &amp; BEA tables'!N24</f>
        <v>99.236000000000004</v>
      </c>
      <c r="F20" s="22">
        <f t="shared" si="2"/>
        <v>1.0195304874916526</v>
      </c>
      <c r="H20" s="78">
        <f t="shared" si="3"/>
        <v>1.1944140197152247</v>
      </c>
      <c r="I20" s="78">
        <f t="shared" si="4"/>
        <v>1.1667411291650012</v>
      </c>
      <c r="J20" s="22">
        <f t="shared" si="0"/>
        <v>1.0273108794153489</v>
      </c>
      <c r="K20" s="169">
        <f t="shared" si="5"/>
        <v>1.184054247945642</v>
      </c>
      <c r="L20" s="142">
        <f t="shared" si="6"/>
        <v>2.6944591484158818E-2</v>
      </c>
    </row>
    <row r="21" spans="2:12" ht="15" x14ac:dyDescent="0.3">
      <c r="B21" s="20">
        <v>2009</v>
      </c>
      <c r="C21" s="21">
        <f>'US BLS &amp; BEA tables'!G25</f>
        <v>112.125</v>
      </c>
      <c r="D21" s="22">
        <f t="shared" si="1"/>
        <v>1.028198074277854</v>
      </c>
      <c r="E21" s="21">
        <f>'US BLS &amp; BEA tables'!N25</f>
        <v>100</v>
      </c>
      <c r="F21" s="22">
        <f t="shared" si="2"/>
        <v>1.0076988189769842</v>
      </c>
      <c r="H21" s="78">
        <f t="shared" si="3"/>
        <v>1.2280941949616648</v>
      </c>
      <c r="I21" s="78">
        <f t="shared" si="4"/>
        <v>1.1757236579114447</v>
      </c>
      <c r="J21" s="22">
        <f t="shared" si="0"/>
        <v>1.020553780641674</v>
      </c>
      <c r="K21" s="169">
        <f t="shared" si="5"/>
        <v>1.2083910392257591</v>
      </c>
      <c r="L21" s="142">
        <f t="shared" si="6"/>
        <v>2.0345402164965967E-2</v>
      </c>
    </row>
    <row r="22" spans="2:12" ht="15" x14ac:dyDescent="0.3">
      <c r="B22" s="20">
        <v>2010</v>
      </c>
      <c r="C22" s="21">
        <f>'US BLS &amp; BEA tables'!G26</f>
        <v>114.9</v>
      </c>
      <c r="D22" s="22">
        <f t="shared" si="1"/>
        <v>1.0247491638795987</v>
      </c>
      <c r="E22" s="21">
        <f>'US BLS &amp; BEA tables'!N26</f>
        <v>101.211</v>
      </c>
      <c r="F22" s="22">
        <f t="shared" si="2"/>
        <v>1.0121100000000001</v>
      </c>
      <c r="H22" s="78">
        <f t="shared" si="3"/>
        <v>1.2584884994523549</v>
      </c>
      <c r="I22" s="78">
        <f t="shared" si="4"/>
        <v>1.1899616714087524</v>
      </c>
      <c r="J22" s="22">
        <f t="shared" si="0"/>
        <v>1.0200359448580594</v>
      </c>
      <c r="K22" s="169">
        <f t="shared" si="5"/>
        <v>1.2326022954546594</v>
      </c>
      <c r="L22" s="142">
        <f t="shared" si="6"/>
        <v>1.9837866732184448E-2</v>
      </c>
    </row>
    <row r="23" spans="2:12" ht="15" x14ac:dyDescent="0.3">
      <c r="B23" s="20">
        <v>2011</v>
      </c>
      <c r="C23" s="21">
        <f>'US BLS &amp; BEA tables'!G27</f>
        <v>118.075</v>
      </c>
      <c r="D23" s="22">
        <f t="shared" si="1"/>
        <v>1.0276327241079199</v>
      </c>
      <c r="E23" s="21">
        <f>'US BLS &amp; BEA tables'!N27</f>
        <v>103.199</v>
      </c>
      <c r="F23" s="22">
        <f t="shared" si="2"/>
        <v>1.0196421337601644</v>
      </c>
      <c r="H23" s="78">
        <f t="shared" si="3"/>
        <v>1.2932639649507121</v>
      </c>
      <c r="I23" s="78">
        <f t="shared" si="4"/>
        <v>1.213335057728032</v>
      </c>
      <c r="J23" s="22">
        <f t="shared" si="0"/>
        <v>1.0246529856711741</v>
      </c>
      <c r="K23" s="169">
        <f t="shared" si="5"/>
        <v>1.2629896221827595</v>
      </c>
      <c r="L23" s="142">
        <f t="shared" si="6"/>
        <v>2.435400470448313E-2</v>
      </c>
    </row>
    <row r="24" spans="2:12" ht="15" x14ac:dyDescent="0.3">
      <c r="B24" s="20">
        <v>2012</v>
      </c>
      <c r="C24" s="21">
        <f>'US BLS &amp; BEA tables'!G28</f>
        <v>120.97499999999999</v>
      </c>
      <c r="D24" s="22">
        <f t="shared" si="1"/>
        <v>1.0245606605970781</v>
      </c>
      <c r="E24" s="21">
        <f>'US BLS &amp; BEA tables'!N28</f>
        <v>105.002</v>
      </c>
      <c r="F24" s="22">
        <f t="shared" si="2"/>
        <v>1.0174710995261582</v>
      </c>
      <c r="H24" s="78">
        <f t="shared" si="3"/>
        <v>1.3250273822562979</v>
      </c>
      <c r="I24" s="78">
        <f t="shared" si="4"/>
        <v>1.2345333552801754</v>
      </c>
      <c r="J24" s="22">
        <f t="shared" si="0"/>
        <v>1.0219169213108299</v>
      </c>
      <c r="K24" s="169">
        <f>K23*J24</f>
        <v>1.2906704663485338</v>
      </c>
      <c r="L24" s="142">
        <f t="shared" si="6"/>
        <v>2.1680198174762202E-2</v>
      </c>
    </row>
    <row r="25" spans="2:12" ht="15" x14ac:dyDescent="0.3">
      <c r="B25" s="20">
        <v>2013</v>
      </c>
      <c r="C25" s="21">
        <f>'US BLS &amp; BEA tables'!G29</f>
        <v>124.325</v>
      </c>
      <c r="D25" s="22">
        <f>C25/C24</f>
        <v>1.0276916718330233</v>
      </c>
      <c r="E25" s="21">
        <f>'US BLS &amp; BEA tables'!N29</f>
        <v>106.58799999999999</v>
      </c>
      <c r="F25" s="22">
        <f>E25/E24</f>
        <v>1.0151044742004913</v>
      </c>
      <c r="H25" s="78">
        <f>H24*D25</f>
        <v>1.3617196056955092</v>
      </c>
      <c r="I25" s="78">
        <f>I24*F25</f>
        <v>1.2531803324946509</v>
      </c>
      <c r="J25" s="22">
        <f>D25*$F$1+F25*$F$2</f>
        <v>1.0229978313326018</v>
      </c>
      <c r="K25" s="169">
        <f>K24*J25</f>
        <v>1.320353088039588</v>
      </c>
      <c r="L25" s="142">
        <f>LN(K25/K24)</f>
        <v>2.2737367057762265E-2</v>
      </c>
    </row>
    <row r="26" spans="2:12" ht="15" x14ac:dyDescent="0.3">
      <c r="B26" s="20">
        <v>2014</v>
      </c>
      <c r="C26" s="21">
        <f>'US BLS &amp; BEA tables'!G30</f>
        <v>127.7</v>
      </c>
      <c r="D26" s="22">
        <f>C26/C25</f>
        <v>1.027146591594611</v>
      </c>
      <c r="E26" s="21">
        <f>'US BLS &amp; BEA tables'!N30</f>
        <v>108.68600000000001</v>
      </c>
      <c r="F26" s="22">
        <f>E26/E25</f>
        <v>1.0196832664089768</v>
      </c>
      <c r="H26" s="78">
        <f>H25*D26</f>
        <v>1.3986856516977</v>
      </c>
      <c r="I26" s="78">
        <f>I25*F26</f>
        <v>1.2778470148376333</v>
      </c>
      <c r="J26" s="22">
        <f>D26*$F$1+F26*$F$2</f>
        <v>1.024363473457687</v>
      </c>
      <c r="K26" s="169">
        <f>K25*J26</f>
        <v>1.3525214754548154</v>
      </c>
      <c r="L26" s="142">
        <f>LN(K26/K25)</f>
        <v>2.4071418184375977E-2</v>
      </c>
    </row>
    <row r="27" spans="2:12" ht="15.75" thickBot="1" x14ac:dyDescent="0.35">
      <c r="B27" s="20"/>
      <c r="C27" s="21"/>
      <c r="D27" s="22"/>
      <c r="E27" s="21"/>
      <c r="F27" s="22"/>
      <c r="I27" s="109"/>
      <c r="K27" s="170"/>
      <c r="L27" s="171">
        <f>AVERAGE(L15:L26)</f>
        <v>2.5164217496034522E-2</v>
      </c>
    </row>
  </sheetData>
  <phoneticPr fontId="120" type="noConversion"/>
  <pageMargins left="0.7" right="0.7" top="0.75" bottom="0.75" header="0.3" footer="0.3"/>
  <pageSetup scale="83" orientation="landscape" r:id="rId1"/>
  <headerFooter>
    <oddHeader>&amp;CFiled: 2016-10-26, EB-2016-0152
Exhibit L, Tab 11.1 Schedule 1 Staff-246</oddHeader>
  </headerFooter>
  <ignoredErrors>
    <ignoredError sqref="E14:E24" formula="1"/>
  </ignoredErrors>
  <extLst>
    <ext xmlns:mx="http://schemas.microsoft.com/office/mac/excel/2008/main" uri="{64002731-A6B0-56B0-2670-7721B7C09600}">
      <mx:PLV Mode="1" OnePage="0" WScale="10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2:G36"/>
  <sheetViews>
    <sheetView showGridLines="0" view="pageLayout" workbookViewId="0">
      <selection activeCell="F21" sqref="F21"/>
    </sheetView>
  </sheetViews>
  <sheetFormatPr defaultColWidth="8.85546875" defaultRowHeight="12.75" x14ac:dyDescent="0.2"/>
  <cols>
    <col min="1" max="1" width="2.85546875" customWidth="1"/>
    <col min="2" max="2" width="16.7109375" customWidth="1"/>
    <col min="3" max="5" width="23.7109375" customWidth="1"/>
    <col min="6" max="6" width="27.42578125" bestFit="1" customWidth="1"/>
    <col min="7" max="7" width="27" customWidth="1"/>
  </cols>
  <sheetData>
    <row r="2" spans="2:7" ht="15" x14ac:dyDescent="0.25">
      <c r="B2" s="128" t="s">
        <v>152</v>
      </c>
    </row>
    <row r="3" spans="2:7" ht="15" x14ac:dyDescent="0.25">
      <c r="B3" s="129"/>
      <c r="C3" s="130" t="s">
        <v>25</v>
      </c>
      <c r="D3" s="130" t="s">
        <v>29</v>
      </c>
      <c r="E3" s="130" t="s">
        <v>30</v>
      </c>
      <c r="F3" s="130" t="s">
        <v>153</v>
      </c>
      <c r="G3" s="130" t="s">
        <v>154</v>
      </c>
    </row>
    <row r="4" spans="2:7" ht="13.5" x14ac:dyDescent="0.2">
      <c r="B4" s="14">
        <v>2002</v>
      </c>
      <c r="C4" s="409">
        <v>0.66777544865887539</v>
      </c>
      <c r="D4" s="409">
        <v>0.92625556472316284</v>
      </c>
      <c r="E4" s="409">
        <v>7.3744435276837161E-2</v>
      </c>
      <c r="F4" s="410">
        <v>4.9244723353085336E-2</v>
      </c>
      <c r="G4" s="411">
        <v>2.4499711923751825E-2</v>
      </c>
    </row>
    <row r="5" spans="2:7" ht="13.5" x14ac:dyDescent="0.2">
      <c r="B5" s="14">
        <v>2003</v>
      </c>
      <c r="C5" s="409">
        <v>0.64380931674316244</v>
      </c>
      <c r="D5" s="409">
        <v>0.93768893688286992</v>
      </c>
      <c r="E5" s="409">
        <v>6.2311063117130083E-2</v>
      </c>
      <c r="F5" s="410">
        <v>4.0116442970979591E-2</v>
      </c>
      <c r="G5" s="411">
        <v>2.2194620146150493E-2</v>
      </c>
    </row>
    <row r="6" spans="2:7" ht="13.5" x14ac:dyDescent="0.2">
      <c r="B6" s="14">
        <v>2004</v>
      </c>
      <c r="C6" s="409">
        <v>0.66873352371759109</v>
      </c>
      <c r="D6" s="409">
        <v>0.92941067353388684</v>
      </c>
      <c r="E6" s="409">
        <v>7.0589326466113156E-2</v>
      </c>
      <c r="F6" s="410">
        <v>4.7205449024535266E-2</v>
      </c>
      <c r="G6" s="411">
        <v>2.338387744157789E-2</v>
      </c>
    </row>
    <row r="7" spans="2:7" ht="13.5" x14ac:dyDescent="0.2">
      <c r="B7" s="14">
        <v>2005</v>
      </c>
      <c r="C7" s="409">
        <v>0.64248587164757964</v>
      </c>
      <c r="D7" s="409">
        <v>0.92311591150972294</v>
      </c>
      <c r="E7" s="409">
        <v>7.6884088490277058E-2</v>
      </c>
      <c r="F7" s="410">
        <v>4.9396940609505301E-2</v>
      </c>
      <c r="G7" s="411">
        <v>2.7487147880771758E-2</v>
      </c>
    </row>
    <row r="8" spans="2:7" ht="13.5" x14ac:dyDescent="0.2">
      <c r="B8" s="14">
        <v>2006</v>
      </c>
      <c r="C8" s="409">
        <v>0.64289946281338795</v>
      </c>
      <c r="D8" s="409">
        <v>0.88951578051269919</v>
      </c>
      <c r="E8" s="409">
        <v>0.11048421948730081</v>
      </c>
      <c r="F8" s="410">
        <v>7.1030245357742133E-2</v>
      </c>
      <c r="G8" s="411">
        <v>3.9453974129558672E-2</v>
      </c>
    </row>
    <row r="9" spans="2:7" ht="13.5" x14ac:dyDescent="0.2">
      <c r="B9" s="14">
        <v>2007</v>
      </c>
      <c r="C9" s="409">
        <v>0.64393380123538724</v>
      </c>
      <c r="D9" s="409">
        <v>0.88103780657756037</v>
      </c>
      <c r="E9" s="409">
        <v>0.11896219342243963</v>
      </c>
      <c r="F9" s="410">
        <v>7.6603777413810928E-2</v>
      </c>
      <c r="G9" s="411">
        <v>4.2358416008628705E-2</v>
      </c>
    </row>
    <row r="10" spans="2:7" ht="13.5" x14ac:dyDescent="0.2">
      <c r="B10" s="14">
        <v>2008</v>
      </c>
      <c r="C10" s="409">
        <v>0.594935946766188</v>
      </c>
      <c r="D10" s="409">
        <v>0.8859597182500708</v>
      </c>
      <c r="E10" s="409">
        <v>0.1140402817499292</v>
      </c>
      <c r="F10" s="410">
        <v>6.784666299237696E-2</v>
      </c>
      <c r="G10" s="411">
        <v>4.6193618757552235E-2</v>
      </c>
    </row>
    <row r="11" spans="2:7" ht="13.5" x14ac:dyDescent="0.2">
      <c r="B11" s="14">
        <v>2009</v>
      </c>
      <c r="C11" s="409">
        <v>0.61660866967782046</v>
      </c>
      <c r="D11" s="409">
        <v>0.86458828679577437</v>
      </c>
      <c r="E11" s="409">
        <v>0.13541171320422563</v>
      </c>
      <c r="F11" s="410">
        <v>8.3496036337652124E-2</v>
      </c>
      <c r="G11" s="411">
        <v>5.1915676866573501E-2</v>
      </c>
    </row>
    <row r="12" spans="2:7" ht="13.5" x14ac:dyDescent="0.2">
      <c r="B12" s="14">
        <v>2010</v>
      </c>
      <c r="C12" s="409">
        <v>0.58156976235578917</v>
      </c>
      <c r="D12" s="409">
        <v>0.83897354027462345</v>
      </c>
      <c r="E12" s="409">
        <v>0.16102645972537655</v>
      </c>
      <c r="F12" s="410">
        <v>9.364811991548129E-2</v>
      </c>
      <c r="G12" s="411">
        <v>6.7378339809895257E-2</v>
      </c>
    </row>
    <row r="13" spans="2:7" ht="13.5" x14ac:dyDescent="0.2">
      <c r="B13" s="14">
        <v>2011</v>
      </c>
      <c r="C13" s="409">
        <v>0.61737056258631107</v>
      </c>
      <c r="D13" s="409">
        <v>0.83728341584716004</v>
      </c>
      <c r="E13" s="409">
        <v>0.16271658415283996</v>
      </c>
      <c r="F13" s="410">
        <v>0.10045642910056163</v>
      </c>
      <c r="G13" s="411">
        <v>6.2260155052278332E-2</v>
      </c>
    </row>
    <row r="14" spans="2:7" ht="13.5" x14ac:dyDescent="0.2">
      <c r="B14" s="14">
        <v>2012</v>
      </c>
      <c r="C14" s="409">
        <v>0.63640139419158748</v>
      </c>
      <c r="D14" s="409">
        <v>0.80722889888761684</v>
      </c>
      <c r="E14" s="409">
        <v>0.19277110111238316</v>
      </c>
      <c r="F14" s="410">
        <v>0.12267979750776813</v>
      </c>
      <c r="G14" s="411">
        <v>7.0091303604615032E-2</v>
      </c>
    </row>
    <row r="15" spans="2:7" ht="13.5" x14ac:dyDescent="0.2">
      <c r="B15" s="14">
        <v>2013</v>
      </c>
      <c r="C15" s="409">
        <v>0.66702996976733997</v>
      </c>
      <c r="D15" s="409">
        <v>0.83799133100064704</v>
      </c>
      <c r="E15" s="409">
        <v>0.16200866899935296</v>
      </c>
      <c r="F15" s="410">
        <v>0.10806463758468539</v>
      </c>
      <c r="G15" s="411">
        <v>5.3944031414667568E-2</v>
      </c>
    </row>
    <row r="16" spans="2:7" ht="13.5" x14ac:dyDescent="0.2">
      <c r="B16" s="14">
        <v>2014</v>
      </c>
      <c r="C16" s="409">
        <v>0.63773534730347836</v>
      </c>
      <c r="D16" s="409">
        <v>0.85648327835502203</v>
      </c>
      <c r="E16" s="409">
        <v>0.14351672164497797</v>
      </c>
      <c r="F16" s="410">
        <v>9.1525686322116662E-2</v>
      </c>
      <c r="G16" s="411">
        <v>5.1991035322861312E-2</v>
      </c>
    </row>
    <row r="17" spans="2:7" ht="15" x14ac:dyDescent="0.2">
      <c r="B17" s="131" t="s">
        <v>276</v>
      </c>
      <c r="C17" s="367">
        <f>AVERAGE(C4:C16)</f>
        <v>0.63548377518957666</v>
      </c>
      <c r="D17" s="133">
        <f>AVERAGE(D4:D16)</f>
        <v>0.87811793408852445</v>
      </c>
      <c r="E17" s="133">
        <f>AVERAGE(E4:E16)</f>
        <v>0.12188206591147564</v>
      </c>
      <c r="F17" s="133">
        <f>AVERAGE(F4:F16)</f>
        <v>7.7024226806946219E-2</v>
      </c>
      <c r="G17" s="133">
        <f>AVERAGE(G4:G16)</f>
        <v>4.4857839104529423E-2</v>
      </c>
    </row>
    <row r="19" spans="2:7" ht="15" x14ac:dyDescent="0.25">
      <c r="B19" s="128" t="s">
        <v>155</v>
      </c>
    </row>
    <row r="20" spans="2:7" ht="89.25" x14ac:dyDescent="0.2">
      <c r="B20" s="129"/>
      <c r="C20" s="134" t="s">
        <v>156</v>
      </c>
      <c r="D20" s="134" t="s">
        <v>157</v>
      </c>
      <c r="E20" s="134" t="s">
        <v>158</v>
      </c>
    </row>
    <row r="21" spans="2:7" ht="13.5" x14ac:dyDescent="0.2">
      <c r="B21" s="14">
        <v>2002</v>
      </c>
      <c r="C21" s="17"/>
      <c r="E21" s="17"/>
    </row>
    <row r="22" spans="2:7" ht="13.5" x14ac:dyDescent="0.2">
      <c r="B22" s="14">
        <v>2003</v>
      </c>
      <c r="C22" s="17"/>
      <c r="E22" s="17"/>
    </row>
    <row r="23" spans="2:7" ht="13.5" x14ac:dyDescent="0.2">
      <c r="B23" s="14">
        <v>2004</v>
      </c>
      <c r="C23" s="376">
        <v>0.41718373239506584</v>
      </c>
      <c r="D23" s="376">
        <v>0.44179837176842579</v>
      </c>
      <c r="E23" s="376">
        <v>0.60445579215659795</v>
      </c>
    </row>
    <row r="24" spans="2:7" ht="13.5" x14ac:dyDescent="0.2">
      <c r="B24" s="14">
        <v>2005</v>
      </c>
      <c r="C24" s="376">
        <v>0.375460379497777</v>
      </c>
      <c r="D24" s="376">
        <v>0.44733446876897659</v>
      </c>
      <c r="E24" s="376">
        <v>0.6299519507624024</v>
      </c>
    </row>
    <row r="25" spans="2:7" ht="13.5" x14ac:dyDescent="0.2">
      <c r="B25" s="14">
        <v>2006</v>
      </c>
      <c r="C25" s="376">
        <v>0.36784439365935206</v>
      </c>
      <c r="D25" s="376">
        <v>0.44176306519639369</v>
      </c>
      <c r="E25" s="376">
        <v>0.60894898592160929</v>
      </c>
    </row>
    <row r="26" spans="2:7" ht="13.5" x14ac:dyDescent="0.2">
      <c r="B26" s="14">
        <v>2007</v>
      </c>
      <c r="C26" s="376">
        <v>0.37070371963555387</v>
      </c>
      <c r="D26" s="376">
        <v>0.46297429401059442</v>
      </c>
      <c r="E26" s="376">
        <v>0.61306700211317211</v>
      </c>
    </row>
    <row r="27" spans="2:7" ht="13.5" x14ac:dyDescent="0.2">
      <c r="B27" s="14">
        <v>2008</v>
      </c>
      <c r="C27" s="376">
        <v>0.3621100553136124</v>
      </c>
      <c r="D27" s="376">
        <v>0.47215289303209385</v>
      </c>
      <c r="E27" s="376">
        <v>0.60069739532944366</v>
      </c>
    </row>
    <row r="28" spans="2:7" ht="13.5" x14ac:dyDescent="0.2">
      <c r="B28" s="14">
        <v>2009</v>
      </c>
      <c r="C28" s="376">
        <v>0.38307467381159549</v>
      </c>
      <c r="D28" s="376">
        <v>0.46812485059343611</v>
      </c>
      <c r="E28" s="376">
        <v>0.62115919688781018</v>
      </c>
    </row>
    <row r="29" spans="2:7" ht="13.5" x14ac:dyDescent="0.2">
      <c r="B29" s="14">
        <v>2010</v>
      </c>
      <c r="C29" s="376">
        <v>0.42271774215187613</v>
      </c>
      <c r="D29" s="376">
        <v>0.51687571921571984</v>
      </c>
      <c r="E29" s="376">
        <v>0.65393733292566514</v>
      </c>
    </row>
    <row r="30" spans="2:7" ht="13.5" x14ac:dyDescent="0.2">
      <c r="B30" s="14">
        <v>2011</v>
      </c>
      <c r="C30" s="376">
        <v>0.41922819849030007</v>
      </c>
      <c r="D30" s="376">
        <v>0.50551187305390499</v>
      </c>
      <c r="E30" s="376">
        <v>0.63266651684835484</v>
      </c>
    </row>
    <row r="31" spans="2:7" ht="13.5" x14ac:dyDescent="0.2">
      <c r="B31" s="14">
        <v>2012</v>
      </c>
      <c r="C31" s="376">
        <v>0.46040267391162965</v>
      </c>
      <c r="D31" s="376">
        <v>0.52994761485958175</v>
      </c>
      <c r="E31" s="376">
        <v>0.65340959143339117</v>
      </c>
      <c r="F31" s="361"/>
    </row>
    <row r="32" spans="2:7" ht="13.5" x14ac:dyDescent="0.2">
      <c r="B32" s="14">
        <v>2013</v>
      </c>
      <c r="C32" s="377">
        <f>C31</f>
        <v>0.46040267391162965</v>
      </c>
      <c r="D32" s="377">
        <f>D31</f>
        <v>0.52994761485958175</v>
      </c>
      <c r="E32" s="378">
        <v>0.63782007263824037</v>
      </c>
    </row>
    <row r="33" spans="2:5" ht="13.5" x14ac:dyDescent="0.2">
      <c r="B33" s="14">
        <v>2014</v>
      </c>
      <c r="C33" s="377">
        <f>C32</f>
        <v>0.46040267391162965</v>
      </c>
      <c r="D33" s="377">
        <f>D32</f>
        <v>0.52994761485958175</v>
      </c>
      <c r="E33" s="378">
        <v>0.641921054308773</v>
      </c>
    </row>
    <row r="34" spans="2:5" ht="15" x14ac:dyDescent="0.2">
      <c r="B34" s="131" t="s">
        <v>276</v>
      </c>
      <c r="C34" s="132">
        <f>AVERAGE(C23:C33)</f>
        <v>0.40904826515363835</v>
      </c>
      <c r="D34" s="132">
        <f>AVERAGE(D23:D33)</f>
        <v>0.48603439820166283</v>
      </c>
      <c r="E34" s="132">
        <f>AVERAGE(E23:E33)</f>
        <v>0.62709408102958719</v>
      </c>
    </row>
    <row r="36" spans="2:5" x14ac:dyDescent="0.2">
      <c r="B36" s="18" t="s">
        <v>592</v>
      </c>
    </row>
  </sheetData>
  <phoneticPr fontId="120" type="noConversion"/>
  <pageMargins left="0.7" right="0.7" top="0.75" bottom="0.75" header="0.3" footer="0.3"/>
  <pageSetup scale="83" orientation="landscape" r:id="rId1"/>
  <headerFooter>
    <oddHeader>&amp;CFiled: 2016-10-26, EB-2016-0152
Exhibit L, Tab 11.1 Schedule 1 Staff-246</oddHeader>
  </headerFooter>
  <extLst>
    <ext xmlns:mx="http://schemas.microsoft.com/office/mac/excel/2008/main" uri="{64002731-A6B0-56B0-2670-7721B7C09600}">
      <mx:PLV Mode="1" OnePage="0" WScale="10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135"/>
  <sheetViews>
    <sheetView showGridLines="0" view="pageLayout" topLeftCell="A4" zoomScaleNormal="70" zoomScaleSheetLayoutView="55" workbookViewId="0">
      <selection activeCell="C25" sqref="C25"/>
    </sheetView>
  </sheetViews>
  <sheetFormatPr defaultColWidth="8.85546875" defaultRowHeight="12.75" x14ac:dyDescent="0.2"/>
  <cols>
    <col min="2" max="2" width="10.140625" customWidth="1"/>
    <col min="13" max="13" width="10" bestFit="1" customWidth="1"/>
    <col min="17" max="18" width="8.85546875" style="33"/>
  </cols>
  <sheetData>
    <row r="1" spans="1:138" s="26" customFormat="1" ht="15.75" x14ac:dyDescent="0.25">
      <c r="A1" s="23"/>
      <c r="B1" s="23" t="s">
        <v>36</v>
      </c>
      <c r="C1" s="23"/>
      <c r="D1" s="23"/>
      <c r="E1" s="23"/>
      <c r="F1" s="23"/>
      <c r="G1" s="23"/>
      <c r="H1" s="23"/>
      <c r="I1" s="23"/>
      <c r="J1" s="23"/>
      <c r="K1" s="23"/>
      <c r="L1" s="23"/>
      <c r="M1" s="23"/>
      <c r="N1" s="23"/>
      <c r="O1" s="23"/>
      <c r="P1" s="23"/>
      <c r="Q1" s="24"/>
      <c r="R1" s="25"/>
      <c r="S1" s="23"/>
      <c r="T1" s="23"/>
      <c r="U1" s="23"/>
    </row>
    <row r="2" spans="1:138" s="30" customFormat="1" ht="15.75" x14ac:dyDescent="0.25">
      <c r="A2" s="27"/>
      <c r="B2" s="27"/>
      <c r="C2" s="27"/>
      <c r="D2" s="27"/>
      <c r="E2" s="27"/>
      <c r="F2" s="27"/>
      <c r="G2" s="27"/>
      <c r="H2" s="27"/>
      <c r="I2" s="27"/>
      <c r="J2" s="27"/>
      <c r="K2" s="27"/>
      <c r="L2" s="27"/>
      <c r="M2" s="27"/>
      <c r="N2" s="27"/>
      <c r="O2" s="27"/>
      <c r="P2" s="27"/>
      <c r="Q2" s="28"/>
      <c r="R2" s="29"/>
      <c r="S2" s="27"/>
      <c r="T2" s="27"/>
      <c r="U2" s="27"/>
    </row>
    <row r="3" spans="1:138" x14ac:dyDescent="0.2">
      <c r="A3" s="31" t="s">
        <v>37</v>
      </c>
      <c r="Q3" s="32"/>
    </row>
    <row r="4" spans="1:138" x14ac:dyDescent="0.2">
      <c r="A4" s="31"/>
      <c r="Q4" s="32"/>
    </row>
    <row r="5" spans="1:138" s="35" customFormat="1" ht="13.5" x14ac:dyDescent="0.25">
      <c r="A5" s="31"/>
      <c r="B5" s="34" t="s">
        <v>38</v>
      </c>
      <c r="Q5" s="36"/>
      <c r="R5" s="37"/>
      <c r="S5" s="34" t="s">
        <v>38</v>
      </c>
    </row>
    <row r="6" spans="1:138" s="35" customFormat="1" ht="19.5" x14ac:dyDescent="0.3">
      <c r="A6" s="38"/>
      <c r="B6" s="39" t="s">
        <v>39</v>
      </c>
      <c r="Q6" s="36"/>
      <c r="R6" s="37"/>
      <c r="S6" s="39" t="s">
        <v>40</v>
      </c>
    </row>
    <row r="7" spans="1:138" s="35" customFormat="1" x14ac:dyDescent="0.2">
      <c r="A7"/>
      <c r="B7" s="40" t="s">
        <v>41</v>
      </c>
      <c r="Q7" s="36"/>
      <c r="R7" s="37"/>
      <c r="S7" s="40" t="s">
        <v>42</v>
      </c>
    </row>
    <row r="8" spans="1:138" x14ac:dyDescent="0.2">
      <c r="B8" s="41" t="s">
        <v>43</v>
      </c>
      <c r="Q8" s="32"/>
      <c r="S8" s="41" t="s">
        <v>44</v>
      </c>
    </row>
    <row r="9" spans="1:138" x14ac:dyDescent="0.2">
      <c r="B9" s="42" t="s">
        <v>110</v>
      </c>
      <c r="Q9" s="32"/>
      <c r="S9" s="42" t="s">
        <v>110</v>
      </c>
    </row>
    <row r="10" spans="1:138" x14ac:dyDescent="0.2">
      <c r="B10" s="42" t="s">
        <v>45</v>
      </c>
      <c r="Q10" s="32"/>
      <c r="S10" s="42" t="s">
        <v>45</v>
      </c>
    </row>
    <row r="11" spans="1:138" x14ac:dyDescent="0.2">
      <c r="B11" s="42" t="s">
        <v>46</v>
      </c>
      <c r="Q11" s="32"/>
      <c r="S11" s="42" t="s">
        <v>46</v>
      </c>
    </row>
    <row r="12" spans="1:138" x14ac:dyDescent="0.2">
      <c r="B12" s="42" t="s">
        <v>304</v>
      </c>
      <c r="Q12" s="32"/>
      <c r="S12" s="42" t="s">
        <v>109</v>
      </c>
    </row>
    <row r="13" spans="1:138" x14ac:dyDescent="0.2">
      <c r="B13" s="42"/>
      <c r="Q13" s="32"/>
      <c r="S13" s="42"/>
    </row>
    <row r="14" spans="1:138" ht="13.5" thickBot="1" x14ac:dyDescent="0.25">
      <c r="B14" s="43" t="s">
        <v>47</v>
      </c>
      <c r="Q14" s="32"/>
      <c r="S14" s="43" t="s">
        <v>48</v>
      </c>
    </row>
    <row r="15" spans="1:138" ht="13.5" thickBot="1" x14ac:dyDescent="0.25">
      <c r="B15" s="44">
        <v>2001</v>
      </c>
      <c r="C15" s="44">
        <v>2002</v>
      </c>
      <c r="D15" s="44">
        <v>2003</v>
      </c>
      <c r="E15" s="44">
        <v>2004</v>
      </c>
      <c r="F15" s="44">
        <v>2005</v>
      </c>
      <c r="G15" s="44">
        <v>2006</v>
      </c>
      <c r="H15" s="44">
        <v>2007</v>
      </c>
      <c r="I15" s="44">
        <v>2008</v>
      </c>
      <c r="J15" s="44">
        <v>2009</v>
      </c>
      <c r="K15" s="44">
        <v>2010</v>
      </c>
      <c r="L15" s="44">
        <v>2011</v>
      </c>
      <c r="M15" s="44">
        <v>2012</v>
      </c>
      <c r="N15" s="44">
        <v>2013</v>
      </c>
      <c r="O15" s="44">
        <v>2014</v>
      </c>
      <c r="Q15" s="32"/>
      <c r="S15" s="45">
        <v>1991</v>
      </c>
      <c r="T15" s="45">
        <v>1991</v>
      </c>
      <c r="U15" s="45">
        <v>1991</v>
      </c>
      <c r="V15" s="45">
        <v>1991</v>
      </c>
      <c r="W15" s="45">
        <v>1991</v>
      </c>
      <c r="X15" s="45">
        <v>1991</v>
      </c>
      <c r="Y15" s="45">
        <v>1991</v>
      </c>
      <c r="Z15" s="45">
        <v>1991</v>
      </c>
      <c r="AA15" s="45">
        <v>1991</v>
      </c>
      <c r="AB15" s="45">
        <v>1991</v>
      </c>
      <c r="AC15" s="45">
        <v>1991</v>
      </c>
      <c r="AD15" s="45">
        <v>1991</v>
      </c>
      <c r="AE15" s="45">
        <v>1992</v>
      </c>
      <c r="AF15" s="45">
        <v>1992</v>
      </c>
      <c r="AG15" s="45">
        <v>1992</v>
      </c>
      <c r="AH15" s="45">
        <v>1992</v>
      </c>
      <c r="AI15" s="45">
        <v>1992</v>
      </c>
      <c r="AJ15" s="45">
        <v>1992</v>
      </c>
      <c r="AK15" s="45">
        <v>1992</v>
      </c>
      <c r="AL15" s="45">
        <v>1992</v>
      </c>
      <c r="AM15" s="45">
        <v>1992</v>
      </c>
      <c r="AN15" s="45">
        <v>1992</v>
      </c>
      <c r="AO15" s="45">
        <v>1992</v>
      </c>
      <c r="AP15" s="45">
        <v>1992</v>
      </c>
      <c r="AQ15" s="45">
        <v>1993</v>
      </c>
      <c r="AR15" s="45">
        <v>1993</v>
      </c>
      <c r="AS15" s="45">
        <v>1993</v>
      </c>
      <c r="AT15" s="45">
        <v>1993</v>
      </c>
      <c r="AU15" s="45">
        <v>1993</v>
      </c>
      <c r="AV15" s="45">
        <v>1993</v>
      </c>
      <c r="AW15" s="45">
        <v>1993</v>
      </c>
      <c r="AX15" s="45">
        <v>1993</v>
      </c>
      <c r="AY15" s="45">
        <v>1993</v>
      </c>
      <c r="AZ15" s="45">
        <v>1993</v>
      </c>
      <c r="BA15" s="45">
        <v>1993</v>
      </c>
      <c r="BB15" s="45">
        <v>1993</v>
      </c>
      <c r="BC15" s="45">
        <v>1994</v>
      </c>
      <c r="BD15" s="45">
        <v>1994</v>
      </c>
      <c r="BE15" s="45">
        <v>1994</v>
      </c>
      <c r="BF15" s="45">
        <v>1994</v>
      </c>
      <c r="BG15" s="45">
        <v>1994</v>
      </c>
      <c r="BH15" s="45">
        <v>1994</v>
      </c>
      <c r="BI15" s="45">
        <v>1994</v>
      </c>
      <c r="BJ15" s="45">
        <v>1994</v>
      </c>
      <c r="BK15" s="45">
        <v>1994</v>
      </c>
      <c r="BL15" s="45">
        <v>1994</v>
      </c>
      <c r="BM15" s="45">
        <v>1994</v>
      </c>
      <c r="BN15" s="45">
        <v>1994</v>
      </c>
      <c r="BO15" s="45">
        <v>1995</v>
      </c>
      <c r="BP15" s="45">
        <v>1995</v>
      </c>
      <c r="BQ15" s="45">
        <v>1995</v>
      </c>
      <c r="BR15" s="45">
        <v>1995</v>
      </c>
      <c r="BS15" s="45">
        <v>1995</v>
      </c>
      <c r="BT15" s="45">
        <v>1995</v>
      </c>
      <c r="BU15" s="45">
        <v>1995</v>
      </c>
      <c r="BV15" s="45">
        <v>1995</v>
      </c>
      <c r="BW15" s="45">
        <v>1995</v>
      </c>
      <c r="BX15" s="45">
        <v>1995</v>
      </c>
      <c r="BY15" s="45">
        <v>1995</v>
      </c>
      <c r="BZ15" s="45">
        <v>1995</v>
      </c>
      <c r="CA15" s="45">
        <v>1996</v>
      </c>
      <c r="CB15" s="45">
        <v>1996</v>
      </c>
      <c r="CC15" s="45">
        <v>1996</v>
      </c>
      <c r="CD15" s="45">
        <v>1996</v>
      </c>
      <c r="CE15" s="45">
        <v>1996</v>
      </c>
      <c r="CF15" s="45">
        <v>1996</v>
      </c>
      <c r="CG15" s="45">
        <v>1996</v>
      </c>
      <c r="CH15" s="45">
        <v>1996</v>
      </c>
      <c r="CI15" s="45">
        <v>1996</v>
      </c>
      <c r="CJ15" s="45">
        <v>1996</v>
      </c>
      <c r="CK15" s="45">
        <v>1996</v>
      </c>
      <c r="CL15" s="45">
        <v>1996</v>
      </c>
      <c r="CM15" s="45">
        <v>1997</v>
      </c>
      <c r="CN15" s="45">
        <v>1997</v>
      </c>
      <c r="CO15" s="45">
        <v>1997</v>
      </c>
      <c r="CP15" s="45">
        <v>1997</v>
      </c>
      <c r="CQ15" s="45">
        <v>1997</v>
      </c>
      <c r="CR15" s="45">
        <v>1997</v>
      </c>
      <c r="CS15" s="45">
        <v>1997</v>
      </c>
      <c r="CT15" s="45">
        <v>1997</v>
      </c>
      <c r="CU15" s="45">
        <v>1997</v>
      </c>
      <c r="CV15" s="45">
        <v>1997</v>
      </c>
      <c r="CW15" s="45">
        <v>1997</v>
      </c>
      <c r="CX15" s="45">
        <v>1997</v>
      </c>
      <c r="CY15" s="45">
        <v>1998</v>
      </c>
      <c r="CZ15" s="45">
        <v>1998</v>
      </c>
      <c r="DA15" s="45">
        <v>1998</v>
      </c>
      <c r="DB15" s="45">
        <v>1998</v>
      </c>
      <c r="DC15" s="45">
        <v>1998</v>
      </c>
      <c r="DD15" s="45">
        <v>1998</v>
      </c>
      <c r="DE15" s="45">
        <v>1998</v>
      </c>
      <c r="DF15" s="45">
        <v>1998</v>
      </c>
      <c r="DG15" s="45">
        <v>1998</v>
      </c>
      <c r="DH15" s="45">
        <v>1998</v>
      </c>
      <c r="DI15" s="45">
        <v>1998</v>
      </c>
      <c r="DJ15" s="45">
        <v>1998</v>
      </c>
      <c r="DK15" s="45">
        <v>1999</v>
      </c>
      <c r="DL15" s="45">
        <v>1999</v>
      </c>
      <c r="DM15" s="45">
        <v>1999</v>
      </c>
      <c r="DN15" s="45">
        <v>1999</v>
      </c>
      <c r="DO15" s="45">
        <v>1999</v>
      </c>
      <c r="DP15" s="45">
        <v>1999</v>
      </c>
      <c r="DQ15" s="45">
        <v>1999</v>
      </c>
      <c r="DR15" s="45">
        <v>1999</v>
      </c>
      <c r="DS15" s="45">
        <v>1999</v>
      </c>
      <c r="DT15" s="45">
        <v>1999</v>
      </c>
      <c r="DU15" s="45">
        <v>1999</v>
      </c>
      <c r="DV15" s="45">
        <v>1999</v>
      </c>
      <c r="DW15" s="45">
        <v>2000</v>
      </c>
      <c r="DX15" s="45">
        <v>2000</v>
      </c>
      <c r="DY15" s="45">
        <v>2000</v>
      </c>
      <c r="DZ15" s="45">
        <v>2000</v>
      </c>
      <c r="EA15" s="45">
        <v>2000</v>
      </c>
      <c r="EB15" s="45">
        <v>2000</v>
      </c>
      <c r="EC15" s="45">
        <v>2000</v>
      </c>
      <c r="ED15" s="45">
        <v>2000</v>
      </c>
      <c r="EE15" s="45">
        <v>2000</v>
      </c>
      <c r="EF15" s="45">
        <v>2000</v>
      </c>
      <c r="EG15" s="45">
        <v>2000</v>
      </c>
      <c r="EH15" s="45">
        <v>2000</v>
      </c>
    </row>
    <row r="16" spans="1:138" ht="13.5" thickBot="1" x14ac:dyDescent="0.25">
      <c r="A16" s="18" t="s">
        <v>49</v>
      </c>
      <c r="B16" s="379">
        <v>695.66</v>
      </c>
      <c r="C16" s="379">
        <v>710.87</v>
      </c>
      <c r="D16" s="379">
        <v>728.38</v>
      </c>
      <c r="E16" s="379">
        <v>748.57</v>
      </c>
      <c r="F16" s="379">
        <v>775.8</v>
      </c>
      <c r="G16" s="379">
        <v>788.25</v>
      </c>
      <c r="H16" s="379">
        <v>818.61</v>
      </c>
      <c r="I16" s="379">
        <v>837.91</v>
      </c>
      <c r="J16" s="379" t="s">
        <v>324</v>
      </c>
      <c r="K16" s="379" t="s">
        <v>325</v>
      </c>
      <c r="L16" s="379" t="s">
        <v>326</v>
      </c>
      <c r="M16" s="379" t="s">
        <v>327</v>
      </c>
      <c r="N16" s="379" t="s">
        <v>328</v>
      </c>
      <c r="O16" s="379" t="s">
        <v>329</v>
      </c>
      <c r="Q16" s="32"/>
      <c r="S16" s="46">
        <v>1</v>
      </c>
      <c r="T16" s="46">
        <v>2</v>
      </c>
      <c r="U16" s="46">
        <v>3</v>
      </c>
      <c r="V16" s="46">
        <v>4</v>
      </c>
      <c r="W16" s="46">
        <v>5</v>
      </c>
      <c r="X16" s="46">
        <v>6</v>
      </c>
      <c r="Y16" s="46">
        <v>7</v>
      </c>
      <c r="Z16" s="46">
        <v>8</v>
      </c>
      <c r="AA16" s="46">
        <v>9</v>
      </c>
      <c r="AB16" s="46">
        <v>10</v>
      </c>
      <c r="AC16" s="46">
        <v>11</v>
      </c>
      <c r="AD16" s="46">
        <v>12</v>
      </c>
      <c r="AE16" s="46">
        <v>1</v>
      </c>
      <c r="AF16" s="46">
        <v>2</v>
      </c>
      <c r="AG16" s="46">
        <v>3</v>
      </c>
      <c r="AH16" s="46">
        <v>4</v>
      </c>
      <c r="AI16" s="46">
        <v>5</v>
      </c>
      <c r="AJ16" s="46">
        <v>6</v>
      </c>
      <c r="AK16" s="46">
        <v>7</v>
      </c>
      <c r="AL16" s="46">
        <v>8</v>
      </c>
      <c r="AM16" s="46">
        <v>9</v>
      </c>
      <c r="AN16" s="46">
        <v>10</v>
      </c>
      <c r="AO16" s="46">
        <v>11</v>
      </c>
      <c r="AP16" s="46">
        <v>12</v>
      </c>
      <c r="AQ16" s="46">
        <v>1</v>
      </c>
      <c r="AR16" s="46">
        <v>2</v>
      </c>
      <c r="AS16" s="46">
        <v>3</v>
      </c>
      <c r="AT16" s="46">
        <v>4</v>
      </c>
      <c r="AU16" s="46">
        <v>5</v>
      </c>
      <c r="AV16" s="46">
        <v>6</v>
      </c>
      <c r="AW16" s="46">
        <v>7</v>
      </c>
      <c r="AX16" s="46">
        <v>8</v>
      </c>
      <c r="AY16" s="46">
        <v>9</v>
      </c>
      <c r="AZ16" s="46">
        <v>10</v>
      </c>
      <c r="BA16" s="46">
        <v>11</v>
      </c>
      <c r="BB16" s="46">
        <v>12</v>
      </c>
      <c r="BC16" s="46">
        <v>1</v>
      </c>
      <c r="BD16" s="46">
        <v>2</v>
      </c>
      <c r="BE16" s="46">
        <v>3</v>
      </c>
      <c r="BF16" s="46">
        <v>4</v>
      </c>
      <c r="BG16" s="46">
        <v>5</v>
      </c>
      <c r="BH16" s="46">
        <v>6</v>
      </c>
      <c r="BI16" s="46">
        <v>7</v>
      </c>
      <c r="BJ16" s="46">
        <v>8</v>
      </c>
      <c r="BK16" s="46">
        <v>9</v>
      </c>
      <c r="BL16" s="46">
        <v>10</v>
      </c>
      <c r="BM16" s="46">
        <v>11</v>
      </c>
      <c r="BN16" s="46">
        <v>12</v>
      </c>
      <c r="BO16" s="46">
        <v>1</v>
      </c>
      <c r="BP16" s="46">
        <v>2</v>
      </c>
      <c r="BQ16" s="46">
        <v>3</v>
      </c>
      <c r="BR16" s="46">
        <v>4</v>
      </c>
      <c r="BS16" s="46">
        <v>5</v>
      </c>
      <c r="BT16" s="46">
        <v>6</v>
      </c>
      <c r="BU16" s="46">
        <v>7</v>
      </c>
      <c r="BV16" s="46">
        <v>8</v>
      </c>
      <c r="BW16" s="46">
        <v>9</v>
      </c>
      <c r="BX16" s="46">
        <v>10</v>
      </c>
      <c r="BY16" s="46">
        <v>11</v>
      </c>
      <c r="BZ16" s="46">
        <v>12</v>
      </c>
      <c r="CA16" s="46">
        <v>1</v>
      </c>
      <c r="CB16" s="46">
        <v>2</v>
      </c>
      <c r="CC16" s="46">
        <v>3</v>
      </c>
      <c r="CD16" s="46">
        <v>4</v>
      </c>
      <c r="CE16" s="46">
        <v>5</v>
      </c>
      <c r="CF16" s="46">
        <v>6</v>
      </c>
      <c r="CG16" s="46">
        <v>7</v>
      </c>
      <c r="CH16" s="46">
        <v>8</v>
      </c>
      <c r="CI16" s="46">
        <v>9</v>
      </c>
      <c r="CJ16" s="46">
        <v>10</v>
      </c>
      <c r="CK16" s="46">
        <v>11</v>
      </c>
      <c r="CL16" s="46">
        <v>12</v>
      </c>
      <c r="CM16" s="46">
        <v>1</v>
      </c>
      <c r="CN16" s="46">
        <v>2</v>
      </c>
      <c r="CO16" s="46">
        <v>3</v>
      </c>
      <c r="CP16" s="46">
        <v>4</v>
      </c>
      <c r="CQ16" s="46">
        <v>5</v>
      </c>
      <c r="CR16" s="46">
        <v>6</v>
      </c>
      <c r="CS16" s="46">
        <v>7</v>
      </c>
      <c r="CT16" s="46">
        <v>8</v>
      </c>
      <c r="CU16" s="46">
        <v>9</v>
      </c>
      <c r="CV16" s="46">
        <v>10</v>
      </c>
      <c r="CW16" s="46">
        <v>11</v>
      </c>
      <c r="CX16" s="46">
        <v>12</v>
      </c>
      <c r="CY16" s="46">
        <v>1</v>
      </c>
      <c r="CZ16" s="46">
        <v>2</v>
      </c>
      <c r="DA16" s="46">
        <v>3</v>
      </c>
      <c r="DB16" s="46">
        <v>4</v>
      </c>
      <c r="DC16" s="46">
        <v>5</v>
      </c>
      <c r="DD16" s="46">
        <v>6</v>
      </c>
      <c r="DE16" s="46">
        <v>7</v>
      </c>
      <c r="DF16" s="46">
        <v>8</v>
      </c>
      <c r="DG16" s="46">
        <v>9</v>
      </c>
      <c r="DH16" s="46">
        <v>10</v>
      </c>
      <c r="DI16" s="46">
        <v>11</v>
      </c>
      <c r="DJ16" s="46">
        <v>12</v>
      </c>
      <c r="DK16" s="46">
        <v>1</v>
      </c>
      <c r="DL16" s="46">
        <v>2</v>
      </c>
      <c r="DM16" s="46">
        <v>3</v>
      </c>
      <c r="DN16" s="46">
        <v>4</v>
      </c>
      <c r="DO16" s="46">
        <v>5</v>
      </c>
      <c r="DP16" s="46">
        <v>6</v>
      </c>
      <c r="DQ16" s="46">
        <v>7</v>
      </c>
      <c r="DR16" s="46">
        <v>8</v>
      </c>
      <c r="DS16" s="46">
        <v>9</v>
      </c>
      <c r="DT16" s="46">
        <v>10</v>
      </c>
      <c r="DU16" s="46">
        <v>11</v>
      </c>
      <c r="DV16" s="46">
        <v>12</v>
      </c>
      <c r="DW16" s="46">
        <v>1</v>
      </c>
      <c r="DX16" s="46">
        <v>2</v>
      </c>
      <c r="DY16" s="46">
        <v>3</v>
      </c>
      <c r="DZ16" s="46">
        <v>4</v>
      </c>
      <c r="EA16" s="46">
        <v>5</v>
      </c>
      <c r="EB16" s="46">
        <v>6</v>
      </c>
      <c r="EC16" s="46">
        <v>7</v>
      </c>
      <c r="ED16" s="46">
        <v>8</v>
      </c>
      <c r="EE16" s="46">
        <v>9</v>
      </c>
      <c r="EF16" s="46">
        <v>10</v>
      </c>
      <c r="EG16" s="46">
        <v>11</v>
      </c>
      <c r="EH16" s="46">
        <v>12</v>
      </c>
    </row>
    <row r="17" spans="1:138" ht="13.5" thickBot="1" x14ac:dyDescent="0.25">
      <c r="B17" s="379">
        <v>695.66</v>
      </c>
      <c r="C17" s="379">
        <v>710.87</v>
      </c>
      <c r="D17" s="379">
        <v>728.38</v>
      </c>
      <c r="E17" s="379">
        <v>748.57</v>
      </c>
      <c r="F17" s="379">
        <v>775.8</v>
      </c>
      <c r="G17" s="379">
        <v>788.25</v>
      </c>
      <c r="H17" s="379">
        <v>818.61</v>
      </c>
      <c r="I17" s="379">
        <v>837.91</v>
      </c>
      <c r="J17" s="379">
        <v>848.85</v>
      </c>
      <c r="K17" s="379">
        <v>881.43</v>
      </c>
      <c r="L17" s="379">
        <v>893.41</v>
      </c>
      <c r="M17" s="379">
        <v>906.09</v>
      </c>
      <c r="N17" s="379">
        <v>920.12</v>
      </c>
      <c r="O17" s="379">
        <v>938.36</v>
      </c>
      <c r="Q17" s="32"/>
      <c r="R17" s="47" t="s">
        <v>49</v>
      </c>
      <c r="S17" s="381" t="s">
        <v>336</v>
      </c>
      <c r="T17" s="381" t="s">
        <v>337</v>
      </c>
      <c r="U17" s="381" t="s">
        <v>338</v>
      </c>
      <c r="V17" s="381" t="s">
        <v>339</v>
      </c>
      <c r="W17" s="381" t="s">
        <v>340</v>
      </c>
      <c r="X17" s="381" t="s">
        <v>341</v>
      </c>
      <c r="Y17" s="381" t="s">
        <v>342</v>
      </c>
      <c r="Z17" s="381" t="s">
        <v>343</v>
      </c>
      <c r="AA17" s="381" t="s">
        <v>344</v>
      </c>
      <c r="AB17" s="381" t="s">
        <v>345</v>
      </c>
      <c r="AC17" s="381" t="s">
        <v>346</v>
      </c>
      <c r="AD17" s="381" t="s">
        <v>347</v>
      </c>
      <c r="AE17" s="381" t="s">
        <v>348</v>
      </c>
      <c r="AF17" s="381" t="s">
        <v>349</v>
      </c>
      <c r="AG17" s="381" t="s">
        <v>350</v>
      </c>
      <c r="AH17" s="381" t="s">
        <v>351</v>
      </c>
      <c r="AI17" s="381" t="s">
        <v>352</v>
      </c>
      <c r="AJ17" s="381" t="s">
        <v>353</v>
      </c>
      <c r="AK17" s="381" t="s">
        <v>354</v>
      </c>
      <c r="AL17" s="381" t="s">
        <v>355</v>
      </c>
      <c r="AM17" s="381" t="s">
        <v>356</v>
      </c>
      <c r="AN17" s="381" t="s">
        <v>357</v>
      </c>
      <c r="AO17" s="381" t="s">
        <v>358</v>
      </c>
      <c r="AP17" s="381" t="s">
        <v>359</v>
      </c>
      <c r="AQ17" s="381" t="s">
        <v>360</v>
      </c>
      <c r="AR17" s="381" t="s">
        <v>361</v>
      </c>
      <c r="AS17" s="381" t="s">
        <v>362</v>
      </c>
      <c r="AT17" s="381" t="s">
        <v>363</v>
      </c>
      <c r="AU17" s="381" t="s">
        <v>364</v>
      </c>
      <c r="AV17" s="381" t="s">
        <v>365</v>
      </c>
      <c r="AW17" s="381" t="s">
        <v>366</v>
      </c>
      <c r="AX17" s="381" t="s">
        <v>367</v>
      </c>
      <c r="AY17" s="381" t="s">
        <v>368</v>
      </c>
      <c r="AZ17" s="381" t="s">
        <v>369</v>
      </c>
      <c r="BA17" s="381" t="s">
        <v>370</v>
      </c>
      <c r="BB17" s="381" t="s">
        <v>371</v>
      </c>
      <c r="BC17" s="381" t="s">
        <v>372</v>
      </c>
      <c r="BD17" s="381" t="s">
        <v>373</v>
      </c>
      <c r="BE17" s="381" t="s">
        <v>374</v>
      </c>
      <c r="BF17" s="381" t="s">
        <v>375</v>
      </c>
      <c r="BG17" s="381" t="s">
        <v>376</v>
      </c>
      <c r="BH17" s="381" t="s">
        <v>377</v>
      </c>
      <c r="BI17" s="381" t="s">
        <v>378</v>
      </c>
      <c r="BJ17" s="381" t="s">
        <v>379</v>
      </c>
      <c r="BK17" s="381" t="s">
        <v>380</v>
      </c>
      <c r="BL17" s="381" t="s">
        <v>381</v>
      </c>
      <c r="BM17" s="381" t="s">
        <v>382</v>
      </c>
      <c r="BN17" s="381" t="s">
        <v>383</v>
      </c>
      <c r="BO17" s="381" t="s">
        <v>384</v>
      </c>
      <c r="BP17" s="381" t="s">
        <v>385</v>
      </c>
      <c r="BQ17" s="381" t="s">
        <v>386</v>
      </c>
      <c r="BR17" s="381" t="s">
        <v>387</v>
      </c>
      <c r="BS17" s="381" t="s">
        <v>388</v>
      </c>
      <c r="BT17" s="381" t="s">
        <v>389</v>
      </c>
      <c r="BU17" s="381" t="s">
        <v>390</v>
      </c>
      <c r="BV17" s="381" t="s">
        <v>391</v>
      </c>
      <c r="BW17" s="381" t="s">
        <v>392</v>
      </c>
      <c r="BX17" s="381" t="s">
        <v>393</v>
      </c>
      <c r="BY17" s="381" t="s">
        <v>394</v>
      </c>
      <c r="BZ17" s="381" t="s">
        <v>395</v>
      </c>
      <c r="CA17" s="381" t="s">
        <v>396</v>
      </c>
      <c r="CB17" s="381" t="s">
        <v>397</v>
      </c>
      <c r="CC17" s="381" t="s">
        <v>398</v>
      </c>
      <c r="CD17" s="381" t="s">
        <v>399</v>
      </c>
      <c r="CE17" s="381" t="s">
        <v>400</v>
      </c>
      <c r="CF17" s="381" t="s">
        <v>401</v>
      </c>
      <c r="CG17" s="381" t="s">
        <v>402</v>
      </c>
      <c r="CH17" s="381" t="s">
        <v>403</v>
      </c>
      <c r="CI17" s="381" t="s">
        <v>404</v>
      </c>
      <c r="CJ17" s="381" t="s">
        <v>405</v>
      </c>
      <c r="CK17" s="381" t="s">
        <v>406</v>
      </c>
      <c r="CL17" s="381" t="s">
        <v>407</v>
      </c>
      <c r="CM17" s="381" t="s">
        <v>408</v>
      </c>
      <c r="CN17" s="381" t="s">
        <v>409</v>
      </c>
      <c r="CO17" s="381" t="s">
        <v>410</v>
      </c>
      <c r="CP17" s="381" t="s">
        <v>411</v>
      </c>
      <c r="CQ17" s="381" t="s">
        <v>412</v>
      </c>
      <c r="CR17" s="381" t="s">
        <v>413</v>
      </c>
      <c r="CS17" s="381" t="s">
        <v>414</v>
      </c>
      <c r="CT17" s="381" t="s">
        <v>415</v>
      </c>
      <c r="CU17" s="381" t="s">
        <v>416</v>
      </c>
      <c r="CV17" s="381" t="s">
        <v>417</v>
      </c>
      <c r="CW17" s="381" t="s">
        <v>418</v>
      </c>
      <c r="CX17" s="381" t="s">
        <v>419</v>
      </c>
      <c r="CY17" s="381" t="s">
        <v>420</v>
      </c>
      <c r="CZ17" s="381" t="s">
        <v>421</v>
      </c>
      <c r="DA17" s="381" t="s">
        <v>422</v>
      </c>
      <c r="DB17" s="381" t="s">
        <v>423</v>
      </c>
      <c r="DC17" s="381" t="s">
        <v>424</v>
      </c>
      <c r="DD17" s="381" t="s">
        <v>425</v>
      </c>
      <c r="DE17" s="381" t="s">
        <v>426</v>
      </c>
      <c r="DF17" s="381" t="s">
        <v>427</v>
      </c>
      <c r="DG17" s="381" t="s">
        <v>428</v>
      </c>
      <c r="DH17" s="381" t="s">
        <v>429</v>
      </c>
      <c r="DI17" s="381" t="s">
        <v>430</v>
      </c>
      <c r="DJ17" s="381" t="s">
        <v>431</v>
      </c>
      <c r="DK17" s="381" t="s">
        <v>432</v>
      </c>
      <c r="DL17" s="381" t="s">
        <v>433</v>
      </c>
      <c r="DM17" s="381" t="s">
        <v>434</v>
      </c>
      <c r="DN17" s="381" t="s">
        <v>435</v>
      </c>
      <c r="DO17" s="381" t="s">
        <v>436</v>
      </c>
      <c r="DP17" s="381" t="s">
        <v>437</v>
      </c>
      <c r="DQ17" s="381" t="s">
        <v>438</v>
      </c>
      <c r="DR17" s="381" t="s">
        <v>439</v>
      </c>
      <c r="DS17" s="381" t="s">
        <v>440</v>
      </c>
      <c r="DT17" s="381" t="s">
        <v>441</v>
      </c>
      <c r="DU17" s="381" t="s">
        <v>442</v>
      </c>
      <c r="DV17" s="381" t="s">
        <v>443</v>
      </c>
      <c r="DW17" s="381" t="s">
        <v>444</v>
      </c>
      <c r="DX17" s="381" t="s">
        <v>445</v>
      </c>
      <c r="DY17" s="381" t="s">
        <v>446</v>
      </c>
      <c r="DZ17" s="381" t="s">
        <v>447</v>
      </c>
      <c r="EA17" s="381" t="s">
        <v>448</v>
      </c>
      <c r="EB17" s="381" t="s">
        <v>449</v>
      </c>
      <c r="EC17" s="381" t="s">
        <v>450</v>
      </c>
      <c r="ED17" s="381" t="s">
        <v>451</v>
      </c>
      <c r="EE17" s="381" t="s">
        <v>452</v>
      </c>
      <c r="EF17" s="381" t="s">
        <v>453</v>
      </c>
      <c r="EG17" s="381" t="s">
        <v>454</v>
      </c>
      <c r="EH17" s="381" t="s">
        <v>455</v>
      </c>
    </row>
    <row r="18" spans="1:138" ht="13.5" thickBot="1" x14ac:dyDescent="0.25">
      <c r="C18" s="112">
        <f>LN(C17/B17)</f>
        <v>2.1628536787369972E-2</v>
      </c>
      <c r="D18" s="112">
        <f t="shared" ref="D18:M18" si="0">LN(D17/C17)</f>
        <v>2.433331801866611E-2</v>
      </c>
      <c r="E18" s="112">
        <f t="shared" si="0"/>
        <v>2.7341829825483152E-2</v>
      </c>
      <c r="F18" s="112">
        <f t="shared" si="0"/>
        <v>3.5730035144859583E-2</v>
      </c>
      <c r="G18" s="112">
        <f t="shared" si="0"/>
        <v>1.5920543419303428E-2</v>
      </c>
      <c r="H18" s="112">
        <f t="shared" si="0"/>
        <v>3.7792481537017898E-2</v>
      </c>
      <c r="I18" s="112">
        <f t="shared" si="0"/>
        <v>2.3302916184236758E-2</v>
      </c>
      <c r="J18" s="112">
        <f t="shared" si="0"/>
        <v>1.297179611021774E-2</v>
      </c>
      <c r="K18" s="112">
        <f t="shared" si="0"/>
        <v>3.7663096331707037E-2</v>
      </c>
      <c r="L18" s="112">
        <f t="shared" si="0"/>
        <v>1.3500013461562871E-2</v>
      </c>
      <c r="M18" s="112">
        <f t="shared" si="0"/>
        <v>1.4093036807743632E-2</v>
      </c>
      <c r="N18" s="112">
        <f>LN(N17/M17)</f>
        <v>1.536545746216181E-2</v>
      </c>
      <c r="O18" s="112">
        <f>LN(O17/N17)</f>
        <v>1.9629574364994219E-2</v>
      </c>
      <c r="P18" s="112">
        <f>AVERAGE(L18:O18)</f>
        <v>1.564702052411563E-2</v>
      </c>
      <c r="Q18" s="32"/>
      <c r="S18" s="418" t="str">
        <f>LEFT(S17,LEN(S17)-3)</f>
        <v>560.53</v>
      </c>
      <c r="T18" s="418" t="str">
        <f t="shared" ref="T18:CE18" si="1">LEFT(T17,LEN(T17)-3)</f>
        <v>567.77</v>
      </c>
      <c r="U18" s="418" t="str">
        <f t="shared" si="1"/>
        <v>567.83</v>
      </c>
      <c r="V18" s="418" t="str">
        <f t="shared" si="1"/>
        <v>570.77</v>
      </c>
      <c r="W18" s="418" t="str">
        <f t="shared" si="1"/>
        <v>573.76</v>
      </c>
      <c r="X18" s="418" t="str">
        <f t="shared" si="1"/>
        <v>575.57</v>
      </c>
      <c r="Y18" s="418" t="str">
        <f t="shared" si="1"/>
        <v>576.99</v>
      </c>
      <c r="Z18" s="418" t="str">
        <f t="shared" si="1"/>
        <v>579.08</v>
      </c>
      <c r="AA18" s="418" t="str">
        <f t="shared" si="1"/>
        <v>580.44</v>
      </c>
      <c r="AB18" s="418" t="str">
        <f t="shared" si="1"/>
        <v>584.44</v>
      </c>
      <c r="AC18" s="418" t="str">
        <f t="shared" si="1"/>
        <v>585.23</v>
      </c>
      <c r="AD18" s="418" t="str">
        <f t="shared" si="1"/>
        <v>588.43</v>
      </c>
      <c r="AE18" s="418" t="str">
        <f t="shared" si="1"/>
        <v>589.81</v>
      </c>
      <c r="AF18" s="418" t="str">
        <f t="shared" si="1"/>
        <v>590.87</v>
      </c>
      <c r="AG18" s="418" t="str">
        <f t="shared" si="1"/>
        <v>588.05</v>
      </c>
      <c r="AH18" s="418" t="str">
        <f t="shared" si="1"/>
        <v>593.11</v>
      </c>
      <c r="AI18" s="418" t="str">
        <f t="shared" si="1"/>
        <v>598.11</v>
      </c>
      <c r="AJ18" s="418" t="str">
        <f t="shared" si="1"/>
        <v>596.75</v>
      </c>
      <c r="AK18" s="418" t="str">
        <f t="shared" si="1"/>
        <v>599.74</v>
      </c>
      <c r="AL18" s="418" t="str">
        <f t="shared" si="1"/>
        <v>603.59</v>
      </c>
      <c r="AM18" s="418" t="str">
        <f t="shared" si="1"/>
        <v>603.43</v>
      </c>
      <c r="AN18" s="418" t="str">
        <f t="shared" si="1"/>
        <v>606.19</v>
      </c>
      <c r="AO18" s="418" t="str">
        <f t="shared" si="1"/>
        <v>606.20</v>
      </c>
      <c r="AP18" s="418" t="str">
        <f t="shared" si="1"/>
        <v>606.98</v>
      </c>
      <c r="AQ18" s="418" t="str">
        <f t="shared" si="1"/>
        <v>608.85</v>
      </c>
      <c r="AR18" s="418" t="str">
        <f t="shared" si="1"/>
        <v>608.64</v>
      </c>
      <c r="AS18" s="418" t="str">
        <f t="shared" si="1"/>
        <v>608.37</v>
      </c>
      <c r="AT18" s="418" t="str">
        <f t="shared" si="1"/>
        <v>611.73</v>
      </c>
      <c r="AU18" s="418" t="str">
        <f t="shared" si="1"/>
        <v>610.23</v>
      </c>
      <c r="AV18" s="418" t="str">
        <f t="shared" si="1"/>
        <v>611.22</v>
      </c>
      <c r="AW18" s="418" t="str">
        <f t="shared" si="1"/>
        <v>613.60</v>
      </c>
      <c r="AX18" s="418" t="str">
        <f t="shared" si="1"/>
        <v>612.12</v>
      </c>
      <c r="AY18" s="418" t="str">
        <f t="shared" si="1"/>
        <v>613.91</v>
      </c>
      <c r="AZ18" s="418" t="str">
        <f t="shared" si="1"/>
        <v>614.54</v>
      </c>
      <c r="BA18" s="418" t="str">
        <f t="shared" si="1"/>
        <v>615.18</v>
      </c>
      <c r="BB18" s="418" t="str">
        <f t="shared" si="1"/>
        <v>616.91</v>
      </c>
      <c r="BC18" s="418" t="str">
        <f t="shared" si="1"/>
        <v>617.54</v>
      </c>
      <c r="BD18" s="418" t="str">
        <f t="shared" si="1"/>
        <v>619.45</v>
      </c>
      <c r="BE18" s="418" t="str">
        <f t="shared" si="1"/>
        <v>624.42</v>
      </c>
      <c r="BF18" s="418" t="str">
        <f t="shared" si="1"/>
        <v>627.55</v>
      </c>
      <c r="BG18" s="418" t="str">
        <f t="shared" si="1"/>
        <v>627.47</v>
      </c>
      <c r="BH18" s="418" t="str">
        <f t="shared" si="1"/>
        <v>629.79</v>
      </c>
      <c r="BI18" s="418" t="str">
        <f t="shared" si="1"/>
        <v>631.65</v>
      </c>
      <c r="BJ18" s="418" t="str">
        <f t="shared" si="1"/>
        <v>629.75</v>
      </c>
      <c r="BK18" s="418" t="str">
        <f t="shared" si="1"/>
        <v>631.92</v>
      </c>
      <c r="BL18" s="418" t="str">
        <f t="shared" si="1"/>
        <v>631.04</v>
      </c>
      <c r="BM18" s="418" t="str">
        <f t="shared" si="1"/>
        <v>632.04</v>
      </c>
      <c r="BN18" s="418" t="str">
        <f t="shared" si="1"/>
        <v>631.85</v>
      </c>
      <c r="BO18" s="418" t="str">
        <f t="shared" si="1"/>
        <v>632.51</v>
      </c>
      <c r="BP18" s="418" t="str">
        <f t="shared" si="1"/>
        <v>631.71</v>
      </c>
      <c r="BQ18" s="418" t="str">
        <f t="shared" si="1"/>
        <v>632.52</v>
      </c>
      <c r="BR18" s="418" t="str">
        <f t="shared" si="1"/>
        <v>628.76</v>
      </c>
      <c r="BS18" s="418" t="str">
        <f t="shared" si="1"/>
        <v>627.92</v>
      </c>
      <c r="BT18" s="418" t="str">
        <f t="shared" si="1"/>
        <v>631.46</v>
      </c>
      <c r="BU18" s="418" t="str">
        <f t="shared" si="1"/>
        <v>631.37</v>
      </c>
      <c r="BV18" s="418" t="str">
        <f t="shared" si="1"/>
        <v>636.62</v>
      </c>
      <c r="BW18" s="418" t="str">
        <f t="shared" si="1"/>
        <v>637.87</v>
      </c>
      <c r="BX18" s="418" t="str">
        <f t="shared" si="1"/>
        <v>634.79</v>
      </c>
      <c r="BY18" s="418" t="str">
        <f t="shared" si="1"/>
        <v>636.71</v>
      </c>
      <c r="BZ18" s="418" t="str">
        <f t="shared" si="1"/>
        <v>645.52</v>
      </c>
      <c r="CA18" s="418" t="str">
        <f t="shared" si="1"/>
        <v>636.10</v>
      </c>
      <c r="CB18" s="418" t="str">
        <f t="shared" si="1"/>
        <v>638.04</v>
      </c>
      <c r="CC18" s="418" t="str">
        <f t="shared" si="1"/>
        <v>641.65</v>
      </c>
      <c r="CD18" s="418" t="str">
        <f t="shared" si="1"/>
        <v>641.52</v>
      </c>
      <c r="CE18" s="418" t="str">
        <f t="shared" si="1"/>
        <v>647.62</v>
      </c>
      <c r="CF18" s="418" t="str">
        <f t="shared" ref="CF18:EH18" si="2">LEFT(CF17,LEN(CF17)-3)</f>
        <v>652.29</v>
      </c>
      <c r="CG18" s="418" t="str">
        <f t="shared" si="2"/>
        <v>652.35</v>
      </c>
      <c r="CH18" s="418" t="str">
        <f t="shared" si="2"/>
        <v>653.31</v>
      </c>
      <c r="CI18" s="418" t="str">
        <f t="shared" si="2"/>
        <v>652.52</v>
      </c>
      <c r="CJ18" s="418" t="str">
        <f t="shared" si="2"/>
        <v>658.18</v>
      </c>
      <c r="CK18" s="418" t="str">
        <f t="shared" si="2"/>
        <v>658.80</v>
      </c>
      <c r="CL18" s="418" t="str">
        <f t="shared" si="2"/>
        <v>659.12</v>
      </c>
      <c r="CM18" s="418" t="str">
        <f t="shared" si="2"/>
        <v>661.06</v>
      </c>
      <c r="CN18" s="418" t="str">
        <f t="shared" si="2"/>
        <v>662.16</v>
      </c>
      <c r="CO18" s="418" t="str">
        <f t="shared" si="2"/>
        <v>661.00</v>
      </c>
      <c r="CP18" s="418" t="str">
        <f t="shared" si="2"/>
        <v>661.84</v>
      </c>
      <c r="CQ18" s="418" t="str">
        <f t="shared" si="2"/>
        <v>669.30</v>
      </c>
      <c r="CR18" s="418" t="str">
        <f t="shared" si="2"/>
        <v>660.14</v>
      </c>
      <c r="CS18" s="418" t="str">
        <f t="shared" si="2"/>
        <v>660.15</v>
      </c>
      <c r="CT18" s="418" t="str">
        <f t="shared" si="2"/>
        <v>660.78</v>
      </c>
      <c r="CU18" s="418" t="str">
        <f t="shared" si="2"/>
        <v>665.70</v>
      </c>
      <c r="CV18" s="418" t="str">
        <f t="shared" si="2"/>
        <v>663.30</v>
      </c>
      <c r="CW18" s="418" t="str">
        <f t="shared" si="2"/>
        <v>669.77</v>
      </c>
      <c r="CX18" s="418" t="str">
        <f t="shared" si="2"/>
        <v>666.89</v>
      </c>
      <c r="CY18" s="418" t="str">
        <f t="shared" si="2"/>
        <v>673.03</v>
      </c>
      <c r="CZ18" s="418" t="str">
        <f t="shared" si="2"/>
        <v>675.61</v>
      </c>
      <c r="DA18" s="418" t="str">
        <f t="shared" si="2"/>
        <v>672.84</v>
      </c>
      <c r="DB18" s="418" t="str">
        <f t="shared" si="2"/>
        <v>674.36</v>
      </c>
      <c r="DC18" s="418" t="str">
        <f t="shared" si="2"/>
        <v>669.97</v>
      </c>
      <c r="DD18" s="418" t="str">
        <f t="shared" si="2"/>
        <v>670.05</v>
      </c>
      <c r="DE18" s="418" t="str">
        <f t="shared" si="2"/>
        <v>667.01</v>
      </c>
      <c r="DF18" s="418" t="str">
        <f t="shared" si="2"/>
        <v>670.41</v>
      </c>
      <c r="DG18" s="418" t="str">
        <f t="shared" si="2"/>
        <v>670.32</v>
      </c>
      <c r="DH18" s="418" t="str">
        <f t="shared" si="2"/>
        <v>675.97</v>
      </c>
      <c r="DI18" s="418" t="str">
        <f t="shared" si="2"/>
        <v>674.08</v>
      </c>
      <c r="DJ18" s="418" t="str">
        <f t="shared" si="2"/>
        <v>676.71</v>
      </c>
      <c r="DK18" s="418" t="str">
        <f t="shared" si="2"/>
        <v>675.36</v>
      </c>
      <c r="DL18" s="418" t="str">
        <f t="shared" si="2"/>
        <v>675.70</v>
      </c>
      <c r="DM18" s="418" t="str">
        <f t="shared" si="2"/>
        <v>677.45</v>
      </c>
      <c r="DN18" s="418" t="str">
        <f t="shared" si="2"/>
        <v>679.60</v>
      </c>
      <c r="DO18" s="418" t="str">
        <f t="shared" si="2"/>
        <v>684.35</v>
      </c>
      <c r="DP18" s="418" t="str">
        <f t="shared" si="2"/>
        <v>684.20</v>
      </c>
      <c r="DQ18" s="418" t="str">
        <f t="shared" si="2"/>
        <v>687.87</v>
      </c>
      <c r="DR18" s="418" t="str">
        <f t="shared" si="2"/>
        <v>686.56</v>
      </c>
      <c r="DS18" s="418" t="str">
        <f t="shared" si="2"/>
        <v>686.46</v>
      </c>
      <c r="DT18" s="418" t="str">
        <f t="shared" si="2"/>
        <v>687.02</v>
      </c>
      <c r="DU18" s="418" t="str">
        <f t="shared" si="2"/>
        <v>686.22</v>
      </c>
      <c r="DV18" s="418" t="str">
        <f t="shared" si="2"/>
        <v>691.02</v>
      </c>
      <c r="DW18" s="418" t="str">
        <f t="shared" si="2"/>
        <v>692.50</v>
      </c>
      <c r="DX18" s="418" t="str">
        <f t="shared" si="2"/>
        <v>694.79</v>
      </c>
      <c r="DY18" s="418" t="str">
        <f t="shared" si="2"/>
        <v>695.61</v>
      </c>
      <c r="DZ18" s="418" t="str">
        <f t="shared" si="2"/>
        <v>697.48</v>
      </c>
      <c r="EA18" s="418" t="str">
        <f t="shared" si="2"/>
        <v>698.65</v>
      </c>
      <c r="EB18" s="418" t="str">
        <f t="shared" si="2"/>
        <v>699.54</v>
      </c>
      <c r="EC18" s="418" t="str">
        <f t="shared" si="2"/>
        <v>701.24</v>
      </c>
      <c r="ED18" s="418" t="str">
        <f t="shared" si="2"/>
        <v>703.40</v>
      </c>
      <c r="EE18" s="418" t="str">
        <f t="shared" si="2"/>
        <v>703.73</v>
      </c>
      <c r="EF18" s="418" t="str">
        <f t="shared" si="2"/>
        <v>702.90</v>
      </c>
      <c r="EG18" s="418" t="str">
        <f t="shared" si="2"/>
        <v>704.07</v>
      </c>
      <c r="EH18" s="418" t="str">
        <f t="shared" si="2"/>
        <v>705.23</v>
      </c>
    </row>
    <row r="19" spans="1:138" ht="13.5" thickBot="1" x14ac:dyDescent="0.25">
      <c r="B19" s="48" t="s">
        <v>50</v>
      </c>
      <c r="Q19" s="32"/>
      <c r="S19" s="382">
        <v>560.53</v>
      </c>
      <c r="T19" s="382">
        <v>567.77</v>
      </c>
      <c r="U19" s="382">
        <v>567.83000000000004</v>
      </c>
      <c r="V19" s="382">
        <v>570.77</v>
      </c>
      <c r="W19" s="382">
        <v>573.76</v>
      </c>
      <c r="X19" s="382">
        <v>575.57000000000005</v>
      </c>
      <c r="Y19" s="382">
        <v>576.99</v>
      </c>
      <c r="Z19" s="382">
        <v>579.08000000000004</v>
      </c>
      <c r="AA19" s="382">
        <v>580.44000000000005</v>
      </c>
      <c r="AB19" s="382">
        <v>584.44000000000005</v>
      </c>
      <c r="AC19" s="382">
        <v>585.23</v>
      </c>
      <c r="AD19" s="382">
        <v>588.42999999999995</v>
      </c>
      <c r="AE19" s="382">
        <v>589.80999999999995</v>
      </c>
      <c r="AF19" s="382">
        <v>590.87</v>
      </c>
      <c r="AG19" s="382">
        <v>588.04999999999995</v>
      </c>
      <c r="AH19" s="382">
        <v>593.11</v>
      </c>
      <c r="AI19" s="382">
        <v>598.11</v>
      </c>
      <c r="AJ19" s="382">
        <v>596.75</v>
      </c>
      <c r="AK19" s="382">
        <v>599.74</v>
      </c>
      <c r="AL19" s="382">
        <v>603.59</v>
      </c>
      <c r="AM19" s="382">
        <v>603.42999999999995</v>
      </c>
      <c r="AN19" s="382">
        <v>606.19000000000005</v>
      </c>
      <c r="AO19" s="382">
        <v>606.20000000000005</v>
      </c>
      <c r="AP19" s="382">
        <v>606.98</v>
      </c>
      <c r="AQ19" s="382">
        <v>608.85</v>
      </c>
      <c r="AR19" s="382">
        <v>608.64</v>
      </c>
      <c r="AS19" s="382">
        <v>608.37</v>
      </c>
      <c r="AT19" s="382">
        <v>611.73</v>
      </c>
      <c r="AU19" s="382">
        <v>610.23</v>
      </c>
      <c r="AV19" s="382">
        <v>611.22</v>
      </c>
      <c r="AW19" s="382">
        <v>613.6</v>
      </c>
      <c r="AX19" s="382">
        <v>612.12</v>
      </c>
      <c r="AY19" s="382">
        <v>613.91</v>
      </c>
      <c r="AZ19" s="382">
        <v>614.54</v>
      </c>
      <c r="BA19" s="382">
        <v>615.17999999999995</v>
      </c>
      <c r="BB19" s="382">
        <v>616.91</v>
      </c>
      <c r="BC19" s="382">
        <v>617.54</v>
      </c>
      <c r="BD19" s="382">
        <v>619.45000000000005</v>
      </c>
      <c r="BE19" s="382">
        <v>624.41999999999996</v>
      </c>
      <c r="BF19" s="382">
        <v>627.54999999999995</v>
      </c>
      <c r="BG19" s="382">
        <v>627.47</v>
      </c>
      <c r="BH19" s="382">
        <v>629.79</v>
      </c>
      <c r="BI19" s="382">
        <v>631.65</v>
      </c>
      <c r="BJ19" s="382">
        <v>629.75</v>
      </c>
      <c r="BK19" s="382">
        <v>631.91999999999996</v>
      </c>
      <c r="BL19" s="382">
        <v>631.04</v>
      </c>
      <c r="BM19" s="382">
        <v>632.04</v>
      </c>
      <c r="BN19" s="382">
        <v>631.85</v>
      </c>
      <c r="BO19" s="382">
        <v>632.51</v>
      </c>
      <c r="BP19" s="382">
        <v>631.71</v>
      </c>
      <c r="BQ19" s="382">
        <v>632.52</v>
      </c>
      <c r="BR19" s="382">
        <v>628.76</v>
      </c>
      <c r="BS19" s="382">
        <v>627.91999999999996</v>
      </c>
      <c r="BT19" s="382">
        <v>631.46</v>
      </c>
      <c r="BU19" s="382">
        <v>631.37</v>
      </c>
      <c r="BV19" s="382">
        <v>636.62</v>
      </c>
      <c r="BW19" s="382">
        <v>637.87</v>
      </c>
      <c r="BX19" s="382">
        <v>634.79</v>
      </c>
      <c r="BY19" s="382">
        <v>636.71</v>
      </c>
      <c r="BZ19" s="382">
        <v>645.52</v>
      </c>
      <c r="CA19" s="382">
        <v>636.1</v>
      </c>
      <c r="CB19" s="382">
        <v>638.04</v>
      </c>
      <c r="CC19" s="382">
        <v>641.65</v>
      </c>
      <c r="CD19" s="382">
        <v>641.52</v>
      </c>
      <c r="CE19" s="382">
        <v>647.62</v>
      </c>
      <c r="CF19" s="382">
        <v>652.29</v>
      </c>
      <c r="CG19" s="382">
        <v>652.35</v>
      </c>
      <c r="CH19" s="382">
        <v>653.30999999999995</v>
      </c>
      <c r="CI19" s="382">
        <v>652.52</v>
      </c>
      <c r="CJ19" s="382">
        <v>658.18</v>
      </c>
      <c r="CK19" s="382">
        <v>658.8</v>
      </c>
      <c r="CL19" s="382">
        <v>659.12</v>
      </c>
      <c r="CM19" s="382">
        <v>661.06</v>
      </c>
      <c r="CN19" s="382">
        <v>662.16</v>
      </c>
      <c r="CO19" s="382">
        <v>661</v>
      </c>
      <c r="CP19" s="382">
        <v>661.84</v>
      </c>
      <c r="CQ19" s="382">
        <v>669.3</v>
      </c>
      <c r="CR19" s="382">
        <v>660.14</v>
      </c>
      <c r="CS19" s="382">
        <v>660.15</v>
      </c>
      <c r="CT19" s="382">
        <v>660.78</v>
      </c>
      <c r="CU19" s="382">
        <v>665.7</v>
      </c>
      <c r="CV19" s="382">
        <v>663.3</v>
      </c>
      <c r="CW19" s="382">
        <v>669.77</v>
      </c>
      <c r="CX19" s="382">
        <v>666.89</v>
      </c>
      <c r="CY19" s="382">
        <v>673.03</v>
      </c>
      <c r="CZ19" s="382">
        <v>675.61</v>
      </c>
      <c r="DA19" s="382">
        <v>672.84</v>
      </c>
      <c r="DB19" s="382">
        <v>674.36</v>
      </c>
      <c r="DC19" s="382">
        <v>669.97</v>
      </c>
      <c r="DD19" s="382">
        <v>670.05</v>
      </c>
      <c r="DE19" s="382">
        <v>667.01</v>
      </c>
      <c r="DF19" s="382">
        <v>670.41</v>
      </c>
      <c r="DG19" s="382">
        <v>670.32</v>
      </c>
      <c r="DH19" s="382">
        <v>675.97</v>
      </c>
      <c r="DI19" s="382">
        <v>674.08</v>
      </c>
      <c r="DJ19" s="382">
        <v>676.71</v>
      </c>
      <c r="DK19" s="382">
        <v>675.36</v>
      </c>
      <c r="DL19" s="382">
        <v>675.7</v>
      </c>
      <c r="DM19" s="382">
        <v>677.45</v>
      </c>
      <c r="DN19" s="382">
        <v>679.6</v>
      </c>
      <c r="DO19" s="382">
        <v>684.35</v>
      </c>
      <c r="DP19" s="382">
        <v>684.2</v>
      </c>
      <c r="DQ19" s="382">
        <v>687.87</v>
      </c>
      <c r="DR19" s="382">
        <v>686.56</v>
      </c>
      <c r="DS19" s="382">
        <v>686.46</v>
      </c>
      <c r="DT19" s="382">
        <v>687.02</v>
      </c>
      <c r="DU19" s="382">
        <v>686.22</v>
      </c>
      <c r="DV19" s="382">
        <v>691.02</v>
      </c>
      <c r="DW19" s="382">
        <v>692.5</v>
      </c>
      <c r="DX19" s="382">
        <v>694.79</v>
      </c>
      <c r="DY19" s="382">
        <v>695.61</v>
      </c>
      <c r="DZ19" s="382">
        <v>697.48</v>
      </c>
      <c r="EA19" s="382">
        <v>698.65</v>
      </c>
      <c r="EB19" s="382">
        <v>699.54</v>
      </c>
      <c r="EC19" s="382">
        <v>701.24</v>
      </c>
      <c r="ED19" s="382">
        <v>703.4</v>
      </c>
      <c r="EE19" s="382">
        <v>703.73</v>
      </c>
      <c r="EF19" s="382">
        <v>702.9</v>
      </c>
      <c r="EG19" s="382">
        <v>704.07</v>
      </c>
      <c r="EH19" s="382">
        <v>705.23</v>
      </c>
    </row>
    <row r="20" spans="1:138" ht="13.5" thickBot="1" x14ac:dyDescent="0.25">
      <c r="B20" s="44">
        <v>2001</v>
      </c>
      <c r="C20" s="44">
        <v>2002</v>
      </c>
      <c r="D20" s="44">
        <v>2003</v>
      </c>
      <c r="E20" s="44">
        <v>2004</v>
      </c>
      <c r="F20" s="44">
        <v>2005</v>
      </c>
      <c r="G20" s="44">
        <v>2006</v>
      </c>
      <c r="H20" s="44">
        <v>2007</v>
      </c>
      <c r="I20" s="44">
        <v>2008</v>
      </c>
      <c r="J20" s="44">
        <v>2009</v>
      </c>
      <c r="K20" s="44">
        <v>2010</v>
      </c>
      <c r="L20" s="44">
        <v>2011</v>
      </c>
      <c r="M20" s="44">
        <v>2012</v>
      </c>
      <c r="N20" s="44">
        <v>2013</v>
      </c>
      <c r="O20" s="44">
        <v>2014</v>
      </c>
      <c r="Q20" s="32"/>
    </row>
    <row r="21" spans="1:138" ht="13.5" thickBot="1" x14ac:dyDescent="0.25">
      <c r="A21" s="18" t="s">
        <v>49</v>
      </c>
      <c r="B21" s="380">
        <v>1306.79</v>
      </c>
      <c r="C21" s="380">
        <v>1385.59</v>
      </c>
      <c r="D21" s="380">
        <v>1441.31</v>
      </c>
      <c r="E21" s="380">
        <v>1420.13</v>
      </c>
      <c r="F21" s="380">
        <v>1449.84</v>
      </c>
      <c r="G21" s="380">
        <v>1488.34</v>
      </c>
      <c r="H21" s="380">
        <v>1577.41</v>
      </c>
      <c r="I21" s="380">
        <v>1544.3</v>
      </c>
      <c r="J21" s="379" t="s">
        <v>330</v>
      </c>
      <c r="K21" s="379" t="s">
        <v>331</v>
      </c>
      <c r="L21" s="379" t="s">
        <v>332</v>
      </c>
      <c r="M21" s="379" t="s">
        <v>333</v>
      </c>
      <c r="N21" s="379" t="s">
        <v>334</v>
      </c>
      <c r="O21" s="379" t="s">
        <v>335</v>
      </c>
      <c r="Q21" s="32"/>
    </row>
    <row r="22" spans="1:138" ht="13.5" thickBot="1" x14ac:dyDescent="0.25">
      <c r="B22" s="380">
        <v>1306.79</v>
      </c>
      <c r="C22" s="380">
        <v>1385.59</v>
      </c>
      <c r="D22" s="380">
        <v>1441.31</v>
      </c>
      <c r="E22" s="380">
        <v>1420.13</v>
      </c>
      <c r="F22" s="380">
        <v>1449.84</v>
      </c>
      <c r="G22" s="380">
        <v>1488.34</v>
      </c>
      <c r="H22" s="380">
        <v>1577.41</v>
      </c>
      <c r="I22" s="380">
        <v>1544.3</v>
      </c>
      <c r="J22" s="380">
        <v>1672.72</v>
      </c>
      <c r="K22" s="380">
        <v>1680.01</v>
      </c>
      <c r="L22" s="380">
        <v>1714.92</v>
      </c>
      <c r="M22" s="380">
        <v>1707.11</v>
      </c>
      <c r="N22" s="379">
        <v>1758.79</v>
      </c>
      <c r="O22" s="379">
        <v>1915.37</v>
      </c>
      <c r="Q22" s="32"/>
      <c r="S22" s="43" t="s">
        <v>51</v>
      </c>
    </row>
    <row r="23" spans="1:138" ht="13.5" thickBot="1" x14ac:dyDescent="0.25">
      <c r="C23" s="112">
        <f t="shared" ref="C23:L23" si="3">LN(C22/B22)</f>
        <v>5.8552293274801361E-2</v>
      </c>
      <c r="D23" s="112">
        <f t="shared" si="3"/>
        <v>3.9426380553738927E-2</v>
      </c>
      <c r="E23" s="112">
        <f t="shared" si="3"/>
        <v>-1.4804005545096815E-2</v>
      </c>
      <c r="F23" s="112">
        <f t="shared" si="3"/>
        <v>2.0704788797895404E-2</v>
      </c>
      <c r="G23" s="112">
        <f t="shared" si="3"/>
        <v>2.6208199417176954E-2</v>
      </c>
      <c r="H23" s="112">
        <f t="shared" si="3"/>
        <v>5.8122856574111946E-2</v>
      </c>
      <c r="I23" s="112">
        <f t="shared" si="3"/>
        <v>-2.1213528260928972E-2</v>
      </c>
      <c r="J23" s="112">
        <f t="shared" si="3"/>
        <v>7.9880310734212395E-2</v>
      </c>
      <c r="K23" s="112">
        <f t="shared" si="3"/>
        <v>4.3487017973739923E-3</v>
      </c>
      <c r="L23" s="112">
        <f t="shared" si="3"/>
        <v>2.0566686521162014E-2</v>
      </c>
      <c r="M23" s="112">
        <f>LN(M22/L22)</f>
        <v>-4.5645500245083065E-3</v>
      </c>
      <c r="N23" s="112">
        <f>LN(N22/M22)</f>
        <v>2.9824190338504156E-2</v>
      </c>
      <c r="O23" s="112">
        <f>LN(O22/N22)</f>
        <v>8.5284742844361675E-2</v>
      </c>
      <c r="P23" s="112">
        <f>AVERAGE(L23:O23)</f>
        <v>3.277776741987988E-2</v>
      </c>
      <c r="Q23" s="32"/>
      <c r="S23" s="45">
        <v>1991</v>
      </c>
      <c r="T23" s="45">
        <v>1991</v>
      </c>
      <c r="U23" s="45">
        <v>1991</v>
      </c>
      <c r="V23" s="45">
        <v>1991</v>
      </c>
      <c r="W23" s="45">
        <v>1991</v>
      </c>
      <c r="X23" s="45">
        <v>1991</v>
      </c>
      <c r="Y23" s="45">
        <v>1991</v>
      </c>
      <c r="Z23" s="45">
        <v>1991</v>
      </c>
      <c r="AA23" s="45">
        <v>1991</v>
      </c>
      <c r="AB23" s="45">
        <v>1991</v>
      </c>
      <c r="AC23" s="45">
        <v>1991</v>
      </c>
      <c r="AD23" s="45">
        <v>1991</v>
      </c>
      <c r="AE23" s="45">
        <v>1992</v>
      </c>
      <c r="AF23" s="45">
        <v>1992</v>
      </c>
      <c r="AG23" s="45">
        <v>1992</v>
      </c>
      <c r="AH23" s="45">
        <v>1992</v>
      </c>
      <c r="AI23" s="45">
        <v>1992</v>
      </c>
      <c r="AJ23" s="45">
        <v>1992</v>
      </c>
      <c r="AK23" s="45">
        <v>1992</v>
      </c>
      <c r="AL23" s="45">
        <v>1992</v>
      </c>
      <c r="AM23" s="45">
        <v>1992</v>
      </c>
      <c r="AN23" s="45">
        <v>1992</v>
      </c>
      <c r="AO23" s="45">
        <v>1992</v>
      </c>
      <c r="AP23" s="45">
        <v>1992</v>
      </c>
      <c r="AQ23" s="45">
        <v>1993</v>
      </c>
      <c r="AR23" s="45">
        <v>1993</v>
      </c>
      <c r="AS23" s="45">
        <v>1993</v>
      </c>
      <c r="AT23" s="45">
        <v>1993</v>
      </c>
      <c r="AU23" s="45">
        <v>1993</v>
      </c>
      <c r="AV23" s="45">
        <v>1993</v>
      </c>
      <c r="AW23" s="45">
        <v>1993</v>
      </c>
      <c r="AX23" s="45">
        <v>1993</v>
      </c>
      <c r="AY23" s="45">
        <v>1993</v>
      </c>
      <c r="AZ23" s="45">
        <v>1993</v>
      </c>
      <c r="BA23" s="45">
        <v>1993</v>
      </c>
      <c r="BB23" s="45">
        <v>1993</v>
      </c>
      <c r="BC23" s="45">
        <v>1994</v>
      </c>
      <c r="BD23" s="45">
        <v>1994</v>
      </c>
      <c r="BE23" s="45">
        <v>1994</v>
      </c>
      <c r="BF23" s="45">
        <v>1994</v>
      </c>
      <c r="BG23" s="45">
        <v>1994</v>
      </c>
      <c r="BH23" s="45">
        <v>1994</v>
      </c>
      <c r="BI23" s="45">
        <v>1994</v>
      </c>
      <c r="BJ23" s="45">
        <v>1994</v>
      </c>
      <c r="BK23" s="45">
        <v>1994</v>
      </c>
      <c r="BL23" s="45">
        <v>1994</v>
      </c>
      <c r="BM23" s="45">
        <v>1994</v>
      </c>
      <c r="BN23" s="45">
        <v>1994</v>
      </c>
      <c r="BO23" s="45">
        <v>1995</v>
      </c>
      <c r="BP23" s="45">
        <v>1995</v>
      </c>
      <c r="BQ23" s="45">
        <v>1995</v>
      </c>
      <c r="BR23" s="45">
        <v>1995</v>
      </c>
      <c r="BS23" s="45">
        <v>1995</v>
      </c>
      <c r="BT23" s="45">
        <v>1995</v>
      </c>
      <c r="BU23" s="45">
        <v>1995</v>
      </c>
      <c r="BV23" s="45">
        <v>1995</v>
      </c>
      <c r="BW23" s="45">
        <v>1995</v>
      </c>
      <c r="BX23" s="45">
        <v>1995</v>
      </c>
      <c r="BY23" s="45">
        <v>1995</v>
      </c>
      <c r="BZ23" s="45">
        <v>1995</v>
      </c>
      <c r="CA23" s="45">
        <v>1996</v>
      </c>
      <c r="CB23" s="45">
        <v>1996</v>
      </c>
      <c r="CC23" s="45">
        <v>1996</v>
      </c>
      <c r="CD23" s="45">
        <v>1996</v>
      </c>
      <c r="CE23" s="45">
        <v>1996</v>
      </c>
      <c r="CF23" s="45">
        <v>1996</v>
      </c>
      <c r="CG23" s="45">
        <v>1996</v>
      </c>
      <c r="CH23" s="45">
        <v>1996</v>
      </c>
      <c r="CI23" s="45">
        <v>1996</v>
      </c>
      <c r="CJ23" s="45">
        <v>1996</v>
      </c>
      <c r="CK23" s="45">
        <v>1996</v>
      </c>
      <c r="CL23" s="45">
        <v>1996</v>
      </c>
      <c r="CM23" s="45">
        <v>1997</v>
      </c>
      <c r="CN23" s="45">
        <v>1997</v>
      </c>
      <c r="CO23" s="45">
        <v>1997</v>
      </c>
      <c r="CP23" s="45">
        <v>1997</v>
      </c>
      <c r="CQ23" s="45">
        <v>1997</v>
      </c>
      <c r="CR23" s="45">
        <v>1997</v>
      </c>
      <c r="CS23" s="45">
        <v>1997</v>
      </c>
      <c r="CT23" s="45">
        <v>1997</v>
      </c>
      <c r="CU23" s="45">
        <v>1997</v>
      </c>
      <c r="CV23" s="45">
        <v>1997</v>
      </c>
      <c r="CW23" s="45">
        <v>1997</v>
      </c>
      <c r="CX23" s="45">
        <v>1997</v>
      </c>
      <c r="CY23" s="45">
        <v>1998</v>
      </c>
      <c r="CZ23" s="45">
        <v>1998</v>
      </c>
      <c r="DA23" s="45">
        <v>1998</v>
      </c>
      <c r="DB23" s="45">
        <v>1998</v>
      </c>
      <c r="DC23" s="45">
        <v>1998</v>
      </c>
      <c r="DD23" s="45">
        <v>1998</v>
      </c>
      <c r="DE23" s="45">
        <v>1998</v>
      </c>
      <c r="DF23" s="45">
        <v>1998</v>
      </c>
      <c r="DG23" s="45">
        <v>1998</v>
      </c>
      <c r="DH23" s="45">
        <v>1998</v>
      </c>
      <c r="DI23" s="45">
        <v>1998</v>
      </c>
      <c r="DJ23" s="45">
        <v>1998</v>
      </c>
      <c r="DK23" s="45">
        <v>1999</v>
      </c>
      <c r="DL23" s="45">
        <v>1999</v>
      </c>
      <c r="DM23" s="45">
        <v>1999</v>
      </c>
      <c r="DN23" s="45">
        <v>1999</v>
      </c>
      <c r="DO23" s="45">
        <v>1999</v>
      </c>
      <c r="DP23" s="45">
        <v>1999</v>
      </c>
      <c r="DQ23" s="45">
        <v>1999</v>
      </c>
      <c r="DR23" s="45">
        <v>1999</v>
      </c>
      <c r="DS23" s="45">
        <v>1999</v>
      </c>
      <c r="DT23" s="45">
        <v>1999</v>
      </c>
      <c r="DU23" s="45">
        <v>1999</v>
      </c>
      <c r="DV23" s="45">
        <v>1999</v>
      </c>
      <c r="DW23" s="45">
        <v>2000</v>
      </c>
      <c r="DX23" s="45">
        <v>2000</v>
      </c>
      <c r="DY23" s="45">
        <v>2000</v>
      </c>
      <c r="DZ23" s="45">
        <v>2000</v>
      </c>
      <c r="EA23" s="45">
        <v>2000</v>
      </c>
      <c r="EB23" s="45">
        <v>2000</v>
      </c>
      <c r="EC23" s="45">
        <v>2000</v>
      </c>
      <c r="ED23" s="45">
        <v>2000</v>
      </c>
      <c r="EE23" s="45">
        <v>2000</v>
      </c>
      <c r="EF23" s="45">
        <v>2000</v>
      </c>
      <c r="EG23" s="45">
        <v>2000</v>
      </c>
      <c r="EH23" s="45">
        <v>2000</v>
      </c>
    </row>
    <row r="24" spans="1:138" ht="13.5" thickBot="1" x14ac:dyDescent="0.25">
      <c r="Q24" s="32"/>
      <c r="S24" s="46">
        <v>1</v>
      </c>
      <c r="T24" s="46">
        <v>2</v>
      </c>
      <c r="U24" s="46">
        <v>3</v>
      </c>
      <c r="V24" s="46">
        <v>4</v>
      </c>
      <c r="W24" s="46">
        <v>5</v>
      </c>
      <c r="X24" s="46">
        <v>6</v>
      </c>
      <c r="Y24" s="46">
        <v>7</v>
      </c>
      <c r="Z24" s="46">
        <v>8</v>
      </c>
      <c r="AA24" s="46">
        <v>9</v>
      </c>
      <c r="AB24" s="46">
        <v>10</v>
      </c>
      <c r="AC24" s="46">
        <v>11</v>
      </c>
      <c r="AD24" s="46">
        <v>12</v>
      </c>
      <c r="AE24" s="46">
        <v>1</v>
      </c>
      <c r="AF24" s="46">
        <v>2</v>
      </c>
      <c r="AG24" s="46">
        <v>3</v>
      </c>
      <c r="AH24" s="46">
        <v>4</v>
      </c>
      <c r="AI24" s="46">
        <v>5</v>
      </c>
      <c r="AJ24" s="46">
        <v>6</v>
      </c>
      <c r="AK24" s="46">
        <v>7</v>
      </c>
      <c r="AL24" s="46">
        <v>8</v>
      </c>
      <c r="AM24" s="46">
        <v>9</v>
      </c>
      <c r="AN24" s="46">
        <v>10</v>
      </c>
      <c r="AO24" s="46">
        <v>11</v>
      </c>
      <c r="AP24" s="46">
        <v>12</v>
      </c>
      <c r="AQ24" s="46">
        <v>1</v>
      </c>
      <c r="AR24" s="46">
        <v>2</v>
      </c>
      <c r="AS24" s="46">
        <v>3</v>
      </c>
      <c r="AT24" s="46">
        <v>4</v>
      </c>
      <c r="AU24" s="46">
        <v>5</v>
      </c>
      <c r="AV24" s="46">
        <v>6</v>
      </c>
      <c r="AW24" s="46">
        <v>7</v>
      </c>
      <c r="AX24" s="46">
        <v>8</v>
      </c>
      <c r="AY24" s="46">
        <v>9</v>
      </c>
      <c r="AZ24" s="46">
        <v>10</v>
      </c>
      <c r="BA24" s="46">
        <v>11</v>
      </c>
      <c r="BB24" s="46">
        <v>12</v>
      </c>
      <c r="BC24" s="46">
        <v>1</v>
      </c>
      <c r="BD24" s="46">
        <v>2</v>
      </c>
      <c r="BE24" s="46">
        <v>3</v>
      </c>
      <c r="BF24" s="46">
        <v>4</v>
      </c>
      <c r="BG24" s="46">
        <v>5</v>
      </c>
      <c r="BH24" s="46">
        <v>6</v>
      </c>
      <c r="BI24" s="46">
        <v>7</v>
      </c>
      <c r="BJ24" s="46">
        <v>8</v>
      </c>
      <c r="BK24" s="46">
        <v>9</v>
      </c>
      <c r="BL24" s="46">
        <v>10</v>
      </c>
      <c r="BM24" s="46">
        <v>11</v>
      </c>
      <c r="BN24" s="46">
        <v>12</v>
      </c>
      <c r="BO24" s="46">
        <v>1</v>
      </c>
      <c r="BP24" s="46">
        <v>2</v>
      </c>
      <c r="BQ24" s="46">
        <v>3</v>
      </c>
      <c r="BR24" s="46">
        <v>4</v>
      </c>
      <c r="BS24" s="46">
        <v>5</v>
      </c>
      <c r="BT24" s="46">
        <v>6</v>
      </c>
      <c r="BU24" s="46">
        <v>7</v>
      </c>
      <c r="BV24" s="46">
        <v>8</v>
      </c>
      <c r="BW24" s="46">
        <v>9</v>
      </c>
      <c r="BX24" s="46">
        <v>10</v>
      </c>
      <c r="BY24" s="46">
        <v>11</v>
      </c>
      <c r="BZ24" s="46">
        <v>12</v>
      </c>
      <c r="CA24" s="46">
        <v>1</v>
      </c>
      <c r="CB24" s="46">
        <v>2</v>
      </c>
      <c r="CC24" s="46">
        <v>3</v>
      </c>
      <c r="CD24" s="46">
        <v>4</v>
      </c>
      <c r="CE24" s="46">
        <v>5</v>
      </c>
      <c r="CF24" s="46">
        <v>6</v>
      </c>
      <c r="CG24" s="46">
        <v>7</v>
      </c>
      <c r="CH24" s="46">
        <v>8</v>
      </c>
      <c r="CI24" s="46">
        <v>9</v>
      </c>
      <c r="CJ24" s="46">
        <v>10</v>
      </c>
      <c r="CK24" s="46">
        <v>11</v>
      </c>
      <c r="CL24" s="46">
        <v>12</v>
      </c>
      <c r="CM24" s="46">
        <v>1</v>
      </c>
      <c r="CN24" s="46">
        <v>2</v>
      </c>
      <c r="CO24" s="46">
        <v>3</v>
      </c>
      <c r="CP24" s="46">
        <v>4</v>
      </c>
      <c r="CQ24" s="46">
        <v>5</v>
      </c>
      <c r="CR24" s="46">
        <v>6</v>
      </c>
      <c r="CS24" s="46">
        <v>7</v>
      </c>
      <c r="CT24" s="46">
        <v>8</v>
      </c>
      <c r="CU24" s="46">
        <v>9</v>
      </c>
      <c r="CV24" s="46">
        <v>10</v>
      </c>
      <c r="CW24" s="46">
        <v>11</v>
      </c>
      <c r="CX24" s="46">
        <v>12</v>
      </c>
      <c r="CY24" s="46">
        <v>1</v>
      </c>
      <c r="CZ24" s="46">
        <v>2</v>
      </c>
      <c r="DA24" s="46">
        <v>3</v>
      </c>
      <c r="DB24" s="46">
        <v>4</v>
      </c>
      <c r="DC24" s="46">
        <v>5</v>
      </c>
      <c r="DD24" s="46">
        <v>6</v>
      </c>
      <c r="DE24" s="46">
        <v>7</v>
      </c>
      <c r="DF24" s="46">
        <v>8</v>
      </c>
      <c r="DG24" s="46">
        <v>9</v>
      </c>
      <c r="DH24" s="46">
        <v>10</v>
      </c>
      <c r="DI24" s="46">
        <v>11</v>
      </c>
      <c r="DJ24" s="46">
        <v>12</v>
      </c>
      <c r="DK24" s="46">
        <v>1</v>
      </c>
      <c r="DL24" s="46">
        <v>2</v>
      </c>
      <c r="DM24" s="46">
        <v>3</v>
      </c>
      <c r="DN24" s="46">
        <v>4</v>
      </c>
      <c r="DO24" s="46">
        <v>5</v>
      </c>
      <c r="DP24" s="46">
        <v>6</v>
      </c>
      <c r="DQ24" s="46">
        <v>7</v>
      </c>
      <c r="DR24" s="46">
        <v>8</v>
      </c>
      <c r="DS24" s="46">
        <v>9</v>
      </c>
      <c r="DT24" s="46">
        <v>10</v>
      </c>
      <c r="DU24" s="46">
        <v>11</v>
      </c>
      <c r="DV24" s="46">
        <v>12</v>
      </c>
      <c r="DW24" s="46">
        <v>1</v>
      </c>
      <c r="DX24" s="46">
        <v>2</v>
      </c>
      <c r="DY24" s="46">
        <v>3</v>
      </c>
      <c r="DZ24" s="46">
        <v>4</v>
      </c>
      <c r="EA24" s="46">
        <v>5</v>
      </c>
      <c r="EB24" s="46">
        <v>6</v>
      </c>
      <c r="EC24" s="46">
        <v>7</v>
      </c>
      <c r="ED24" s="46">
        <v>8</v>
      </c>
      <c r="EE24" s="46">
        <v>9</v>
      </c>
      <c r="EF24" s="46">
        <v>10</v>
      </c>
      <c r="EG24" s="46">
        <v>11</v>
      </c>
      <c r="EH24" s="46">
        <v>12</v>
      </c>
    </row>
    <row r="25" spans="1:138" ht="13.5" thickBot="1" x14ac:dyDescent="0.25">
      <c r="B25" s="49" t="s">
        <v>52</v>
      </c>
      <c r="C25" s="50" t="s">
        <v>53</v>
      </c>
      <c r="D25" s="50" t="s">
        <v>54</v>
      </c>
      <c r="Q25" s="32"/>
      <c r="R25" s="47" t="s">
        <v>49</v>
      </c>
      <c r="S25" s="381" t="s">
        <v>456</v>
      </c>
      <c r="T25" s="381" t="s">
        <v>457</v>
      </c>
      <c r="U25" s="381" t="s">
        <v>458</v>
      </c>
      <c r="V25" s="381" t="s">
        <v>459</v>
      </c>
      <c r="W25" s="381" t="s">
        <v>460</v>
      </c>
      <c r="X25" s="381" t="s">
        <v>461</v>
      </c>
      <c r="Y25" s="381" t="s">
        <v>462</v>
      </c>
      <c r="Z25" s="381" t="s">
        <v>463</v>
      </c>
      <c r="AA25" s="381" t="s">
        <v>464</v>
      </c>
      <c r="AB25" s="381" t="s">
        <v>465</v>
      </c>
      <c r="AC25" s="381" t="s">
        <v>466</v>
      </c>
      <c r="AD25" s="381" t="s">
        <v>467</v>
      </c>
      <c r="AE25" s="381" t="s">
        <v>468</v>
      </c>
      <c r="AF25" s="381" t="s">
        <v>469</v>
      </c>
      <c r="AG25" s="381" t="s">
        <v>470</v>
      </c>
      <c r="AH25" s="381" t="s">
        <v>471</v>
      </c>
      <c r="AI25" s="381" t="s">
        <v>472</v>
      </c>
      <c r="AJ25" s="381" t="s">
        <v>473</v>
      </c>
      <c r="AK25" s="381" t="s">
        <v>474</v>
      </c>
      <c r="AL25" s="381" t="s">
        <v>475</v>
      </c>
      <c r="AM25" s="381" t="s">
        <v>476</v>
      </c>
      <c r="AN25" s="381" t="s">
        <v>477</v>
      </c>
      <c r="AO25" s="381" t="s">
        <v>478</v>
      </c>
      <c r="AP25" s="381" t="s">
        <v>479</v>
      </c>
      <c r="AQ25" s="381" t="s">
        <v>480</v>
      </c>
      <c r="AR25" s="381" t="s">
        <v>481</v>
      </c>
      <c r="AS25" s="381" t="s">
        <v>482</v>
      </c>
      <c r="AT25" s="381" t="s">
        <v>483</v>
      </c>
      <c r="AU25" s="381" t="s">
        <v>484</v>
      </c>
      <c r="AV25" s="381" t="s">
        <v>485</v>
      </c>
      <c r="AW25" s="381" t="s">
        <v>486</v>
      </c>
      <c r="AX25" s="381" t="s">
        <v>487</v>
      </c>
      <c r="AY25" s="381" t="s">
        <v>488</v>
      </c>
      <c r="AZ25" s="381" t="s">
        <v>489</v>
      </c>
      <c r="BA25" s="381" t="s">
        <v>490</v>
      </c>
      <c r="BB25" s="381" t="s">
        <v>491</v>
      </c>
      <c r="BC25" s="381" t="s">
        <v>492</v>
      </c>
      <c r="BD25" s="381" t="s">
        <v>493</v>
      </c>
      <c r="BE25" s="381" t="s">
        <v>494</v>
      </c>
      <c r="BF25" s="381" t="s">
        <v>495</v>
      </c>
      <c r="BG25" s="381" t="s">
        <v>496</v>
      </c>
      <c r="BH25" s="381" t="s">
        <v>497</v>
      </c>
      <c r="BI25" s="381" t="s">
        <v>498</v>
      </c>
      <c r="BJ25" s="381" t="s">
        <v>499</v>
      </c>
      <c r="BK25" s="381" t="s">
        <v>500</v>
      </c>
      <c r="BL25" s="381" t="s">
        <v>501</v>
      </c>
      <c r="BM25" s="381" t="s">
        <v>502</v>
      </c>
      <c r="BN25" s="381" t="s">
        <v>503</v>
      </c>
      <c r="BO25" s="381" t="s">
        <v>504</v>
      </c>
      <c r="BP25" s="381" t="s">
        <v>505</v>
      </c>
      <c r="BQ25" s="381" t="s">
        <v>506</v>
      </c>
      <c r="BR25" s="381" t="s">
        <v>507</v>
      </c>
      <c r="BS25" s="381" t="s">
        <v>508</v>
      </c>
      <c r="BT25" s="381" t="s">
        <v>509</v>
      </c>
      <c r="BU25" s="381" t="s">
        <v>510</v>
      </c>
      <c r="BV25" s="381" t="s">
        <v>511</v>
      </c>
      <c r="BW25" s="381" t="s">
        <v>512</v>
      </c>
      <c r="BX25" s="381" t="s">
        <v>513</v>
      </c>
      <c r="BY25" s="381" t="s">
        <v>514</v>
      </c>
      <c r="BZ25" s="381" t="s">
        <v>515</v>
      </c>
      <c r="CA25" s="381" t="s">
        <v>516</v>
      </c>
      <c r="CB25" s="381" t="s">
        <v>517</v>
      </c>
      <c r="CC25" s="381" t="s">
        <v>518</v>
      </c>
      <c r="CD25" s="381" t="s">
        <v>519</v>
      </c>
      <c r="CE25" s="381" t="s">
        <v>520</v>
      </c>
      <c r="CF25" s="381" t="s">
        <v>521</v>
      </c>
      <c r="CG25" s="381" t="s">
        <v>522</v>
      </c>
      <c r="CH25" s="381" t="s">
        <v>523</v>
      </c>
      <c r="CI25" s="381" t="s">
        <v>524</v>
      </c>
      <c r="CJ25" s="381" t="s">
        <v>525</v>
      </c>
      <c r="CK25" s="381" t="s">
        <v>526</v>
      </c>
      <c r="CL25" s="381" t="s">
        <v>527</v>
      </c>
      <c r="CM25" s="381" t="s">
        <v>528</v>
      </c>
      <c r="CN25" s="381" t="s">
        <v>529</v>
      </c>
      <c r="CO25" s="381" t="s">
        <v>530</v>
      </c>
      <c r="CP25" s="381" t="s">
        <v>531</v>
      </c>
      <c r="CQ25" s="381" t="s">
        <v>532</v>
      </c>
      <c r="CR25" s="381" t="s">
        <v>533</v>
      </c>
      <c r="CS25" s="381" t="s">
        <v>534</v>
      </c>
      <c r="CT25" s="381" t="s">
        <v>535</v>
      </c>
      <c r="CU25" s="381" t="s">
        <v>536</v>
      </c>
      <c r="CV25" s="381" t="s">
        <v>537</v>
      </c>
      <c r="CW25" s="381" t="s">
        <v>538</v>
      </c>
      <c r="CX25" s="381" t="s">
        <v>539</v>
      </c>
      <c r="CY25" s="381" t="s">
        <v>540</v>
      </c>
      <c r="CZ25" s="381" t="s">
        <v>541</v>
      </c>
      <c r="DA25" s="381" t="s">
        <v>542</v>
      </c>
      <c r="DB25" s="381" t="s">
        <v>543</v>
      </c>
      <c r="DC25" s="381" t="s">
        <v>544</v>
      </c>
      <c r="DD25" s="381" t="s">
        <v>545</v>
      </c>
      <c r="DE25" s="381" t="s">
        <v>546</v>
      </c>
      <c r="DF25" s="381" t="s">
        <v>547</v>
      </c>
      <c r="DG25" s="381" t="s">
        <v>548</v>
      </c>
      <c r="DH25" s="381" t="s">
        <v>549</v>
      </c>
      <c r="DI25" s="381" t="s">
        <v>550</v>
      </c>
      <c r="DJ25" s="381" t="s">
        <v>551</v>
      </c>
      <c r="DK25" s="381" t="s">
        <v>552</v>
      </c>
      <c r="DL25" s="381" t="s">
        <v>553</v>
      </c>
      <c r="DM25" s="381" t="s">
        <v>554</v>
      </c>
      <c r="DN25" s="381" t="s">
        <v>555</v>
      </c>
      <c r="DO25" s="381" t="s">
        <v>556</v>
      </c>
      <c r="DP25" s="381" t="s">
        <v>557</v>
      </c>
      <c r="DQ25" s="381" t="s">
        <v>558</v>
      </c>
      <c r="DR25" s="381" t="s">
        <v>559</v>
      </c>
      <c r="DS25" s="381" t="s">
        <v>560</v>
      </c>
      <c r="DT25" s="381" t="s">
        <v>561</v>
      </c>
      <c r="DU25" s="381" t="s">
        <v>562</v>
      </c>
      <c r="DV25" s="381" t="s">
        <v>563</v>
      </c>
      <c r="DW25" s="381" t="s">
        <v>564</v>
      </c>
      <c r="DX25" s="381" t="s">
        <v>565</v>
      </c>
      <c r="DY25" s="381" t="s">
        <v>566</v>
      </c>
      <c r="DZ25" s="381" t="s">
        <v>567</v>
      </c>
      <c r="EA25" s="381" t="s">
        <v>568</v>
      </c>
      <c r="EB25" s="381" t="s">
        <v>569</v>
      </c>
      <c r="EC25" s="381" t="s">
        <v>570</v>
      </c>
      <c r="ED25" s="381" t="s">
        <v>571</v>
      </c>
      <c r="EE25" s="381" t="s">
        <v>572</v>
      </c>
      <c r="EF25" s="381" t="s">
        <v>573</v>
      </c>
      <c r="EG25" s="381" t="s">
        <v>574</v>
      </c>
      <c r="EH25" s="381" t="s">
        <v>575</v>
      </c>
    </row>
    <row r="26" spans="1:138" ht="13.5" thickBot="1" x14ac:dyDescent="0.25">
      <c r="B26" s="46">
        <v>2001</v>
      </c>
      <c r="C26" s="417">
        <f>AVERAGEIF($B$20:$O$20,$B26,$B$17:$O$17)</f>
        <v>695.66</v>
      </c>
      <c r="D26" s="417">
        <f>AVERAGEIF($B$20:$O$20,$B26,$B$22:$O$22)</f>
        <v>1306.79</v>
      </c>
      <c r="Q26" s="32"/>
      <c r="S26" s="418" t="str">
        <f>LEFT(S25,LEN(S25)-3)</f>
        <v>783.05</v>
      </c>
      <c r="T26" s="418" t="str">
        <f t="shared" ref="T26:CE26" si="4">LEFT(T25,LEN(T25)-3)</f>
        <v>822.86</v>
      </c>
      <c r="U26" s="418" t="str">
        <f t="shared" si="4"/>
        <v>864.12</v>
      </c>
      <c r="V26" s="418" t="str">
        <f t="shared" si="4"/>
        <v>860.22</v>
      </c>
      <c r="W26" s="418" t="str">
        <f t="shared" si="4"/>
        <v>837.73</v>
      </c>
      <c r="X26" s="418" t="str">
        <f t="shared" si="4"/>
        <v>842.40</v>
      </c>
      <c r="Y26" s="418" t="str">
        <f t="shared" si="4"/>
        <v>834.83</v>
      </c>
      <c r="Z26" s="418" t="str">
        <f t="shared" si="4"/>
        <v>856.41</v>
      </c>
      <c r="AA26" s="418" t="str">
        <f t="shared" si="4"/>
        <v>856.11</v>
      </c>
      <c r="AB26" s="418" t="str">
        <f t="shared" si="4"/>
        <v>876.23</v>
      </c>
      <c r="AC26" s="418" t="str">
        <f t="shared" si="4"/>
        <v>914.08</v>
      </c>
      <c r="AD26" s="418" t="str">
        <f t="shared" si="4"/>
        <v>901.16</v>
      </c>
      <c r="AE26" s="418" t="str">
        <f t="shared" si="4"/>
        <v>884.58</v>
      </c>
      <c r="AF26" s="418" t="str">
        <f t="shared" si="4"/>
        <v>884.66</v>
      </c>
      <c r="AG26" s="418" t="str">
        <f t="shared" si="4"/>
        <v>887.55</v>
      </c>
      <c r="AH26" s="418" t="str">
        <f t="shared" si="4"/>
        <v>904.94</v>
      </c>
      <c r="AI26" s="418" t="str">
        <f t="shared" si="4"/>
        <v>895.68</v>
      </c>
      <c r="AJ26" s="418" t="str">
        <f t="shared" si="4"/>
        <v>880.16</v>
      </c>
      <c r="AK26" s="418" t="str">
        <f t="shared" si="4"/>
        <v>878.41</v>
      </c>
      <c r="AL26" s="418" t="str">
        <f t="shared" si="4"/>
        <v>878.32</v>
      </c>
      <c r="AM26" s="418" t="str">
        <f t="shared" si="4"/>
        <v>905.61</v>
      </c>
      <c r="AN26" s="418" t="str">
        <f t="shared" si="4"/>
        <v>904.58</v>
      </c>
      <c r="AO26" s="418" t="str">
        <f t="shared" si="4"/>
        <v>910.54</v>
      </c>
      <c r="AP26" s="418" t="str">
        <f t="shared" si="4"/>
        <v>895.45</v>
      </c>
      <c r="AQ26" s="418" t="str">
        <f t="shared" si="4"/>
        <v>897.15</v>
      </c>
      <c r="AR26" s="418" t="str">
        <f t="shared" si="4"/>
        <v>884.48</v>
      </c>
      <c r="AS26" s="418" t="str">
        <f t="shared" si="4"/>
        <v>884.07</v>
      </c>
      <c r="AT26" s="418" t="str">
        <f t="shared" si="4"/>
        <v>907.93</v>
      </c>
      <c r="AU26" s="418" t="str">
        <f t="shared" si="4"/>
        <v>890.34</v>
      </c>
      <c r="AV26" s="418" t="str">
        <f t="shared" si="4"/>
        <v>895.79</v>
      </c>
      <c r="AW26" s="418" t="str">
        <f t="shared" si="4"/>
        <v>886.23</v>
      </c>
      <c r="AX26" s="418" t="str">
        <f t="shared" si="4"/>
        <v>890.46</v>
      </c>
      <c r="AY26" s="418" t="str">
        <f t="shared" si="4"/>
        <v>906.11</v>
      </c>
      <c r="AZ26" s="418" t="str">
        <f t="shared" si="4"/>
        <v>913.13</v>
      </c>
      <c r="BA26" s="418" t="str">
        <f t="shared" si="4"/>
        <v>912.85</v>
      </c>
      <c r="BB26" s="418" t="str">
        <f t="shared" si="4"/>
        <v>887.11</v>
      </c>
      <c r="BC26" s="418" t="str">
        <f t="shared" si="4"/>
        <v>915.33</v>
      </c>
      <c r="BD26" s="418" t="str">
        <f t="shared" si="4"/>
        <v>915.32</v>
      </c>
      <c r="BE26" s="418" t="str">
        <f t="shared" si="4"/>
        <v>907.78</v>
      </c>
      <c r="BF26" s="418" t="str">
        <f t="shared" si="4"/>
        <v>924.75</v>
      </c>
      <c r="BG26" s="418" t="str">
        <f t="shared" si="4"/>
        <v>921.67</v>
      </c>
      <c r="BH26" s="418" t="str">
        <f t="shared" si="4"/>
        <v>922.05</v>
      </c>
      <c r="BI26" s="418" t="str">
        <f t="shared" si="4"/>
        <v>919.44</v>
      </c>
      <c r="BJ26" s="418" t="str">
        <f t="shared" si="4"/>
        <v>920.64</v>
      </c>
      <c r="BK26" s="418" t="str">
        <f t="shared" si="4"/>
        <v>924.74</v>
      </c>
      <c r="BL26" s="418" t="str">
        <f t="shared" si="4"/>
        <v>932.30</v>
      </c>
      <c r="BM26" s="418" t="str">
        <f t="shared" si="4"/>
        <v>945.21</v>
      </c>
      <c r="BN26" s="418" t="str">
        <f t="shared" si="4"/>
        <v>909.36</v>
      </c>
      <c r="BO26" s="418" t="str">
        <f t="shared" si="4"/>
        <v>912.21</v>
      </c>
      <c r="BP26" s="418" t="str">
        <f t="shared" si="4"/>
        <v>927.58</v>
      </c>
      <c r="BQ26" s="418" t="str">
        <f t="shared" si="4"/>
        <v>927.85</v>
      </c>
      <c r="BR26" s="418" t="str">
        <f t="shared" si="4"/>
        <v>935.23</v>
      </c>
      <c r="BS26" s="418" t="str">
        <f t="shared" si="4"/>
        <v>938.58</v>
      </c>
      <c r="BT26" s="418" t="str">
        <f t="shared" si="4"/>
        <v>942.74</v>
      </c>
      <c r="BU26" s="418" t="str">
        <f t="shared" si="4"/>
        <v>936.41</v>
      </c>
      <c r="BV26" s="418" t="str">
        <f t="shared" si="4"/>
        <v>930.31</v>
      </c>
      <c r="BW26" s="418" t="str">
        <f t="shared" si="4"/>
        <v>940.20</v>
      </c>
      <c r="BX26" s="418" t="str">
        <f t="shared" si="4"/>
        <v>955.56</v>
      </c>
      <c r="BY26" s="418" t="str">
        <f t="shared" si="4"/>
        <v>959.10</v>
      </c>
      <c r="BZ26" s="418" t="str">
        <f t="shared" si="4"/>
        <v>934.63</v>
      </c>
      <c r="CA26" s="418" t="str">
        <f t="shared" si="4"/>
        <v>919.03</v>
      </c>
      <c r="CB26" s="418" t="str">
        <f t="shared" si="4"/>
        <v>927.40</v>
      </c>
      <c r="CC26" s="418" t="str">
        <f t="shared" si="4"/>
        <v>931.97</v>
      </c>
      <c r="CD26" s="418" t="str">
        <f t="shared" si="4"/>
        <v>940.06</v>
      </c>
      <c r="CE26" s="418" t="str">
        <f t="shared" si="4"/>
        <v>931.98</v>
      </c>
      <c r="CF26" s="418" t="str">
        <f t="shared" ref="CF26:EH26" si="5">LEFT(CF25,LEN(CF25)-3)</f>
        <v>934.57</v>
      </c>
      <c r="CG26" s="418" t="str">
        <f t="shared" si="5"/>
        <v>935.04</v>
      </c>
      <c r="CH26" s="418" t="str">
        <f t="shared" si="5"/>
        <v>935.02</v>
      </c>
      <c r="CI26" s="418" t="str">
        <f t="shared" si="5"/>
        <v>950.50</v>
      </c>
      <c r="CJ26" s="418" t="str">
        <f t="shared" si="5"/>
        <v>958.25</v>
      </c>
      <c r="CK26" s="418" t="str">
        <f t="shared" si="5"/>
        <v>970.73</v>
      </c>
      <c r="CL26" s="418" t="str">
        <f t="shared" si="5"/>
        <v>942.46</v>
      </c>
      <c r="CM26" s="418" t="str">
        <f t="shared" si="5"/>
        <v>967.08</v>
      </c>
      <c r="CN26" s="418" t="str">
        <f t="shared" si="5"/>
        <v>969.07</v>
      </c>
      <c r="CO26" s="418" t="str">
        <f t="shared" si="5"/>
        <v>959.15</v>
      </c>
      <c r="CP26" s="418" t="str">
        <f t="shared" si="5"/>
        <v>993.29</v>
      </c>
      <c r="CQ26" s="418" t="str">
        <f t="shared" si="5"/>
        <v>999.42</v>
      </c>
      <c r="CR26" s="418" t="str">
        <f t="shared" si="5"/>
        <v>998.34</v>
      </c>
      <c r="CS26" s="418" t="str">
        <f t="shared" si="5"/>
        <v>969.94</v>
      </c>
      <c r="CT26" s="418" t="str">
        <f t="shared" si="5"/>
        <v>974.01</v>
      </c>
      <c r="CU26" s="418" t="str">
        <f t="shared" si="5"/>
        <v>991.88</v>
      </c>
      <c r="CV26" s="418" t="str">
        <f t="shared" si="5"/>
        <v>1,025.73</v>
      </c>
      <c r="CW26" s="418" t="str">
        <f t="shared" si="5"/>
        <v>1,016.63</v>
      </c>
      <c r="CX26" s="418" t="str">
        <f t="shared" si="5"/>
        <v>989.92</v>
      </c>
      <c r="CY26" s="418" t="str">
        <f t="shared" si="5"/>
        <v>1,064.65</v>
      </c>
      <c r="CZ26" s="418" t="str">
        <f t="shared" si="5"/>
        <v>1,011.82</v>
      </c>
      <c r="DA26" s="418" t="str">
        <f t="shared" si="5"/>
        <v>1,007.16</v>
      </c>
      <c r="DB26" s="418" t="str">
        <f t="shared" si="5"/>
        <v>1,011.04</v>
      </c>
      <c r="DC26" s="418" t="str">
        <f t="shared" si="5"/>
        <v>1,013.18</v>
      </c>
      <c r="DD26" s="418" t="str">
        <f t="shared" si="5"/>
        <v>1,031.88</v>
      </c>
      <c r="DE26" s="418" t="str">
        <f t="shared" si="5"/>
        <v>1,041.62</v>
      </c>
      <c r="DF26" s="418" t="str">
        <f t="shared" si="5"/>
        <v>1,039.00</v>
      </c>
      <c r="DG26" s="418" t="str">
        <f t="shared" si="5"/>
        <v>1,039.92</v>
      </c>
      <c r="DH26" s="418" t="str">
        <f t="shared" si="5"/>
        <v>1,044.75</v>
      </c>
      <c r="DI26" s="418" t="str">
        <f t="shared" si="5"/>
        <v>1,044.54</v>
      </c>
      <c r="DJ26" s="418" t="str">
        <f t="shared" si="5"/>
        <v>1,049.20</v>
      </c>
      <c r="DK26" s="418" t="str">
        <f t="shared" si="5"/>
        <v>1,043.23</v>
      </c>
      <c r="DL26" s="418" t="str">
        <f t="shared" si="5"/>
        <v>1,039.50</v>
      </c>
      <c r="DM26" s="418" t="str">
        <f t="shared" si="5"/>
        <v>1,042.05</v>
      </c>
      <c r="DN26" s="418" t="str">
        <f t="shared" si="5"/>
        <v>1,062.64</v>
      </c>
      <c r="DO26" s="418" t="str">
        <f t="shared" si="5"/>
        <v>1,054.36</v>
      </c>
      <c r="DP26" s="418" t="str">
        <f t="shared" si="5"/>
        <v>1,023.22</v>
      </c>
      <c r="DQ26" s="418" t="str">
        <f t="shared" si="5"/>
        <v>1,049.26</v>
      </c>
      <c r="DR26" s="418" t="str">
        <f t="shared" si="5"/>
        <v>1,053.32</v>
      </c>
      <c r="DS26" s="418" t="str">
        <f t="shared" si="5"/>
        <v>1,050.77</v>
      </c>
      <c r="DT26" s="418" t="str">
        <f t="shared" si="5"/>
        <v>1,057.80</v>
      </c>
      <c r="DU26" s="418" t="str">
        <f t="shared" si="5"/>
        <v>1,060.68</v>
      </c>
      <c r="DV26" s="418" t="str">
        <f t="shared" si="5"/>
        <v>1,064.49</v>
      </c>
      <c r="DW26" s="418" t="str">
        <f t="shared" si="5"/>
        <v>1,064.39</v>
      </c>
      <c r="DX26" s="418" t="str">
        <f t="shared" si="5"/>
        <v>1,069.17</v>
      </c>
      <c r="DY26" s="418" t="str">
        <f t="shared" si="5"/>
        <v>1,067.63</v>
      </c>
      <c r="DZ26" s="418" t="str">
        <f t="shared" si="5"/>
        <v>1,065.73</v>
      </c>
      <c r="EA26" s="418" t="str">
        <f t="shared" si="5"/>
        <v>1,064.43</v>
      </c>
      <c r="EB26" s="418" t="str">
        <f t="shared" si="5"/>
        <v>1,064.89</v>
      </c>
      <c r="EC26" s="418" t="str">
        <f t="shared" si="5"/>
        <v>1,067.55</v>
      </c>
      <c r="ED26" s="418" t="str">
        <f t="shared" si="5"/>
        <v>1,067.93</v>
      </c>
      <c r="EE26" s="418" t="str">
        <f t="shared" si="5"/>
        <v>1,069.10</v>
      </c>
      <c r="EF26" s="418" t="str">
        <f t="shared" si="5"/>
        <v>1,071.52</v>
      </c>
      <c r="EG26" s="418" t="str">
        <f t="shared" si="5"/>
        <v>1,070.48</v>
      </c>
      <c r="EH26" s="418" t="str">
        <f t="shared" si="5"/>
        <v>1,072.96</v>
      </c>
    </row>
    <row r="27" spans="1:138" ht="13.5" thickBot="1" x14ac:dyDescent="0.25">
      <c r="B27" s="46">
        <v>2002</v>
      </c>
      <c r="C27" s="417">
        <f t="shared" ref="C27:C39" si="6">AVERAGEIF($B$20:$O$20,$B27,$B$17:$O$17)</f>
        <v>710.87</v>
      </c>
      <c r="D27" s="417">
        <f t="shared" ref="D27:D39" si="7">AVERAGEIF($B$20:$O$20,$B27,$B$22:$O$22)</f>
        <v>1385.59</v>
      </c>
      <c r="Q27" s="32"/>
      <c r="S27" s="382">
        <v>783.05</v>
      </c>
      <c r="T27" s="382">
        <v>822.86</v>
      </c>
      <c r="U27" s="382">
        <v>864.12</v>
      </c>
      <c r="V27" s="382">
        <v>860.22</v>
      </c>
      <c r="W27" s="382">
        <v>837.73</v>
      </c>
      <c r="X27" s="382">
        <v>842.4</v>
      </c>
      <c r="Y27" s="382">
        <v>834.83</v>
      </c>
      <c r="Z27" s="382">
        <v>856.41</v>
      </c>
      <c r="AA27" s="382">
        <v>856.11</v>
      </c>
      <c r="AB27" s="382">
        <v>876.23</v>
      </c>
      <c r="AC27" s="382">
        <v>914.08</v>
      </c>
      <c r="AD27" s="382">
        <v>901.16</v>
      </c>
      <c r="AE27" s="382">
        <v>884.58</v>
      </c>
      <c r="AF27" s="382">
        <v>884.66</v>
      </c>
      <c r="AG27" s="382">
        <v>887.55</v>
      </c>
      <c r="AH27" s="382">
        <v>904.94</v>
      </c>
      <c r="AI27" s="382">
        <v>895.68</v>
      </c>
      <c r="AJ27" s="382">
        <v>880.16</v>
      </c>
      <c r="AK27" s="382">
        <v>878.41</v>
      </c>
      <c r="AL27" s="382">
        <v>878.32</v>
      </c>
      <c r="AM27" s="382">
        <v>905.61</v>
      </c>
      <c r="AN27" s="382">
        <v>904.58</v>
      </c>
      <c r="AO27" s="382">
        <v>910.54</v>
      </c>
      <c r="AP27" s="382">
        <v>895.45</v>
      </c>
      <c r="AQ27" s="382">
        <v>897.15</v>
      </c>
      <c r="AR27" s="382">
        <v>884.48</v>
      </c>
      <c r="AS27" s="382">
        <v>884.07</v>
      </c>
      <c r="AT27" s="382">
        <v>907.93</v>
      </c>
      <c r="AU27" s="382">
        <v>890.34</v>
      </c>
      <c r="AV27" s="382">
        <v>895.79</v>
      </c>
      <c r="AW27" s="382">
        <v>886.23</v>
      </c>
      <c r="AX27" s="382">
        <v>890.46</v>
      </c>
      <c r="AY27" s="382">
        <v>906.11</v>
      </c>
      <c r="AZ27" s="382">
        <v>913.13</v>
      </c>
      <c r="BA27" s="382">
        <v>912.85</v>
      </c>
      <c r="BB27" s="382">
        <v>887.11</v>
      </c>
      <c r="BC27" s="382">
        <v>915.33</v>
      </c>
      <c r="BD27" s="382">
        <v>915.32</v>
      </c>
      <c r="BE27" s="382">
        <v>907.78</v>
      </c>
      <c r="BF27" s="382">
        <v>924.75</v>
      </c>
      <c r="BG27" s="382">
        <v>921.67</v>
      </c>
      <c r="BH27" s="382">
        <v>922.05</v>
      </c>
      <c r="BI27" s="382">
        <v>919.44</v>
      </c>
      <c r="BJ27" s="382">
        <v>920.64</v>
      </c>
      <c r="BK27" s="382">
        <v>924.74</v>
      </c>
      <c r="BL27" s="382">
        <v>932.3</v>
      </c>
      <c r="BM27" s="382">
        <v>945.21</v>
      </c>
      <c r="BN27" s="382">
        <v>909.36</v>
      </c>
      <c r="BO27" s="382">
        <v>912.21</v>
      </c>
      <c r="BP27" s="382">
        <v>927.58</v>
      </c>
      <c r="BQ27" s="382">
        <v>927.85</v>
      </c>
      <c r="BR27" s="382">
        <v>935.23</v>
      </c>
      <c r="BS27" s="382">
        <v>938.58</v>
      </c>
      <c r="BT27" s="382">
        <v>942.74</v>
      </c>
      <c r="BU27" s="382">
        <v>936.41</v>
      </c>
      <c r="BV27" s="382">
        <v>930.31</v>
      </c>
      <c r="BW27" s="382">
        <v>940.2</v>
      </c>
      <c r="BX27" s="382">
        <v>955.56</v>
      </c>
      <c r="BY27" s="382">
        <v>959.1</v>
      </c>
      <c r="BZ27" s="382">
        <v>934.63</v>
      </c>
      <c r="CA27" s="382">
        <v>919.03</v>
      </c>
      <c r="CB27" s="382">
        <v>927.4</v>
      </c>
      <c r="CC27" s="382">
        <v>931.97</v>
      </c>
      <c r="CD27" s="382">
        <v>940.06</v>
      </c>
      <c r="CE27" s="382">
        <v>931.98</v>
      </c>
      <c r="CF27" s="382">
        <v>934.57</v>
      </c>
      <c r="CG27" s="382">
        <v>935.04</v>
      </c>
      <c r="CH27" s="382">
        <v>935.02</v>
      </c>
      <c r="CI27" s="382">
        <v>950.5</v>
      </c>
      <c r="CJ27" s="382">
        <v>958.25</v>
      </c>
      <c r="CK27" s="382">
        <v>970.73</v>
      </c>
      <c r="CL27" s="382">
        <v>942.46</v>
      </c>
      <c r="CM27" s="382">
        <v>967.08</v>
      </c>
      <c r="CN27" s="382">
        <v>969.07</v>
      </c>
      <c r="CO27" s="382">
        <v>959.15</v>
      </c>
      <c r="CP27" s="382">
        <v>993.29</v>
      </c>
      <c r="CQ27" s="382">
        <v>999.42</v>
      </c>
      <c r="CR27" s="382">
        <v>998.34</v>
      </c>
      <c r="CS27" s="382">
        <v>969.94</v>
      </c>
      <c r="CT27" s="382">
        <v>974.01</v>
      </c>
      <c r="CU27" s="382">
        <v>991.88</v>
      </c>
      <c r="CV27" s="383">
        <v>1025.73</v>
      </c>
      <c r="CW27" s="383">
        <v>1016.63</v>
      </c>
      <c r="CX27" s="382">
        <v>989.92</v>
      </c>
      <c r="CY27" s="383">
        <v>1064.6500000000001</v>
      </c>
      <c r="CZ27" s="383">
        <v>1011.82</v>
      </c>
      <c r="DA27" s="383">
        <v>1007.16</v>
      </c>
      <c r="DB27" s="383">
        <v>1011.04</v>
      </c>
      <c r="DC27" s="383">
        <v>1013.18</v>
      </c>
      <c r="DD27" s="383">
        <v>1031.8800000000001</v>
      </c>
      <c r="DE27" s="383">
        <v>1041.6199999999999</v>
      </c>
      <c r="DF27" s="383">
        <v>1039</v>
      </c>
      <c r="DG27" s="383">
        <v>1039.92</v>
      </c>
      <c r="DH27" s="383">
        <v>1044.75</v>
      </c>
      <c r="DI27" s="383">
        <v>1044.54</v>
      </c>
      <c r="DJ27" s="383">
        <v>1049.2</v>
      </c>
      <c r="DK27" s="383">
        <v>1043.23</v>
      </c>
      <c r="DL27" s="383">
        <v>1039.5</v>
      </c>
      <c r="DM27" s="383">
        <v>1042.05</v>
      </c>
      <c r="DN27" s="383">
        <v>1062.6400000000001</v>
      </c>
      <c r="DO27" s="383">
        <v>1054.3599999999999</v>
      </c>
      <c r="DP27" s="383">
        <v>1023.22</v>
      </c>
      <c r="DQ27" s="383">
        <v>1049.26</v>
      </c>
      <c r="DR27" s="383">
        <v>1053.32</v>
      </c>
      <c r="DS27" s="383">
        <v>1050.77</v>
      </c>
      <c r="DT27" s="383">
        <v>1057.8</v>
      </c>
      <c r="DU27" s="383">
        <v>1060.68</v>
      </c>
      <c r="DV27" s="383">
        <v>1064.49</v>
      </c>
      <c r="DW27" s="383">
        <v>1064.3900000000001</v>
      </c>
      <c r="DX27" s="383">
        <v>1069.17</v>
      </c>
      <c r="DY27" s="383">
        <v>1067.6300000000001</v>
      </c>
      <c r="DZ27" s="383">
        <v>1065.73</v>
      </c>
      <c r="EA27" s="383">
        <v>1064.43</v>
      </c>
      <c r="EB27" s="383">
        <v>1064.8900000000001</v>
      </c>
      <c r="EC27" s="383">
        <v>1067.55</v>
      </c>
      <c r="ED27" s="383">
        <v>1067.93</v>
      </c>
      <c r="EE27" s="383">
        <v>1069.0999999999999</v>
      </c>
      <c r="EF27" s="383">
        <v>1071.52</v>
      </c>
      <c r="EG27" s="383">
        <v>1070.48</v>
      </c>
      <c r="EH27" s="383">
        <v>1072.96</v>
      </c>
    </row>
    <row r="28" spans="1:138" ht="13.5" thickBot="1" x14ac:dyDescent="0.25">
      <c r="B28" s="46">
        <v>2003</v>
      </c>
      <c r="C28" s="417">
        <f t="shared" si="6"/>
        <v>728.38</v>
      </c>
      <c r="D28" s="417">
        <f t="shared" si="7"/>
        <v>1441.31</v>
      </c>
      <c r="Q28" s="32"/>
    </row>
    <row r="29" spans="1:138" ht="13.5" thickBot="1" x14ac:dyDescent="0.25">
      <c r="B29" s="46">
        <v>2004</v>
      </c>
      <c r="C29" s="417">
        <f t="shared" si="6"/>
        <v>748.57</v>
      </c>
      <c r="D29" s="417">
        <f t="shared" si="7"/>
        <v>1420.13</v>
      </c>
      <c r="Q29" s="32"/>
    </row>
    <row r="30" spans="1:138" ht="13.5" thickBot="1" x14ac:dyDescent="0.25">
      <c r="B30" s="46">
        <v>2005</v>
      </c>
      <c r="C30" s="417">
        <f t="shared" si="6"/>
        <v>775.8</v>
      </c>
      <c r="D30" s="417">
        <f t="shared" si="7"/>
        <v>1449.84</v>
      </c>
      <c r="Q30" s="32"/>
      <c r="S30" s="49" t="s">
        <v>52</v>
      </c>
      <c r="T30" s="50" t="s">
        <v>55</v>
      </c>
      <c r="U30" s="50" t="s">
        <v>56</v>
      </c>
    </row>
    <row r="31" spans="1:138" ht="13.5" thickBot="1" x14ac:dyDescent="0.25">
      <c r="B31" s="46">
        <v>2006</v>
      </c>
      <c r="C31" s="417">
        <f t="shared" si="6"/>
        <v>788.25</v>
      </c>
      <c r="D31" s="417">
        <f t="shared" si="7"/>
        <v>1488.34</v>
      </c>
      <c r="Q31" s="32"/>
      <c r="S31" s="46">
        <v>1991</v>
      </c>
      <c r="T31" s="417">
        <f t="shared" ref="T31:T40" si="8">AVERAGEIF($S$15:$EH$15,$S31,$S$19:$EH$19)</f>
        <v>575.90333333333331</v>
      </c>
      <c r="U31" s="417">
        <f>AVERAGEIF($S$15:$EH$15,$S31,$S$27:$EH$27)</f>
        <v>854.09999999999991</v>
      </c>
    </row>
    <row r="32" spans="1:138" ht="13.5" thickBot="1" x14ac:dyDescent="0.25">
      <c r="B32" s="46">
        <v>2007</v>
      </c>
      <c r="C32" s="417">
        <f t="shared" si="6"/>
        <v>818.61</v>
      </c>
      <c r="D32" s="417">
        <f t="shared" si="7"/>
        <v>1577.41</v>
      </c>
      <c r="Q32" s="32"/>
      <c r="S32" s="46">
        <v>1992</v>
      </c>
      <c r="T32" s="417">
        <f t="shared" si="8"/>
        <v>598.56916666666666</v>
      </c>
      <c r="U32" s="417">
        <f t="shared" ref="U32:U40" si="9">AVERAGEIF($S$15:$EH$15,$S32,$S$27:$EH$27)</f>
        <v>892.54</v>
      </c>
    </row>
    <row r="33" spans="2:21" ht="13.5" thickBot="1" x14ac:dyDescent="0.25">
      <c r="B33" s="46">
        <v>2008</v>
      </c>
      <c r="C33" s="417">
        <f t="shared" si="6"/>
        <v>837.91</v>
      </c>
      <c r="D33" s="417">
        <f t="shared" si="7"/>
        <v>1544.3</v>
      </c>
      <c r="Q33" s="32"/>
      <c r="S33" s="46">
        <v>1993</v>
      </c>
      <c r="T33" s="417">
        <f t="shared" si="8"/>
        <v>612.10833333333335</v>
      </c>
      <c r="U33" s="417">
        <f t="shared" si="9"/>
        <v>896.30416666666667</v>
      </c>
    </row>
    <row r="34" spans="2:21" ht="13.5" thickBot="1" x14ac:dyDescent="0.25">
      <c r="B34" s="46">
        <v>2009</v>
      </c>
      <c r="C34" s="417">
        <f t="shared" si="6"/>
        <v>848.85</v>
      </c>
      <c r="D34" s="417">
        <f t="shared" si="7"/>
        <v>1672.72</v>
      </c>
      <c r="Q34" s="32"/>
      <c r="S34" s="46">
        <v>1994</v>
      </c>
      <c r="T34" s="417">
        <f t="shared" si="8"/>
        <v>627.87250000000006</v>
      </c>
      <c r="U34" s="417">
        <f t="shared" si="9"/>
        <v>921.54916666666668</v>
      </c>
    </row>
    <row r="35" spans="2:21" ht="13.5" thickBot="1" x14ac:dyDescent="0.25">
      <c r="B35" s="46">
        <v>2010</v>
      </c>
      <c r="C35" s="417">
        <f t="shared" si="6"/>
        <v>881.43</v>
      </c>
      <c r="D35" s="417">
        <f t="shared" si="7"/>
        <v>1680.01</v>
      </c>
      <c r="Q35" s="32"/>
      <c r="S35" s="46">
        <v>1995</v>
      </c>
      <c r="T35" s="417">
        <f t="shared" si="8"/>
        <v>633.98</v>
      </c>
      <c r="U35" s="417">
        <f t="shared" si="9"/>
        <v>936.69999999999993</v>
      </c>
    </row>
    <row r="36" spans="2:21" ht="13.5" thickBot="1" x14ac:dyDescent="0.25">
      <c r="B36" s="46">
        <v>2011</v>
      </c>
      <c r="C36" s="417">
        <f t="shared" si="6"/>
        <v>893.41</v>
      </c>
      <c r="D36" s="417">
        <f t="shared" si="7"/>
        <v>1714.92</v>
      </c>
      <c r="Q36" s="32"/>
      <c r="S36" s="46">
        <v>1996</v>
      </c>
      <c r="T36" s="417">
        <f t="shared" si="8"/>
        <v>649.29166666666663</v>
      </c>
      <c r="U36" s="417">
        <f t="shared" si="9"/>
        <v>939.75083333333316</v>
      </c>
    </row>
    <row r="37" spans="2:21" ht="13.5" thickBot="1" x14ac:dyDescent="0.25">
      <c r="B37" s="46">
        <v>2012</v>
      </c>
      <c r="C37" s="417">
        <f t="shared" si="6"/>
        <v>906.09</v>
      </c>
      <c r="D37" s="417">
        <f t="shared" si="7"/>
        <v>1707.11</v>
      </c>
      <c r="Q37" s="32"/>
      <c r="S37" s="46">
        <v>1997</v>
      </c>
      <c r="T37" s="417">
        <f t="shared" si="8"/>
        <v>663.50749999999994</v>
      </c>
      <c r="U37" s="417">
        <f t="shared" si="9"/>
        <v>987.87166666666656</v>
      </c>
    </row>
    <row r="38" spans="2:21" ht="13.5" thickBot="1" x14ac:dyDescent="0.25">
      <c r="B38" s="46">
        <v>2013</v>
      </c>
      <c r="C38" s="417">
        <f>AVERAGEIF($B$20:$O$20,$B38,$B$17:$O$17)</f>
        <v>920.12</v>
      </c>
      <c r="D38" s="417">
        <f>AVERAGEIF($B$20:$O$20,$B38,$B$22:$O$22)</f>
        <v>1758.79</v>
      </c>
      <c r="Q38" s="32"/>
      <c r="S38" s="46">
        <v>1998</v>
      </c>
      <c r="T38" s="417">
        <f t="shared" si="8"/>
        <v>672.53000000000009</v>
      </c>
      <c r="U38" s="417">
        <f t="shared" si="9"/>
        <v>1033.2300000000002</v>
      </c>
    </row>
    <row r="39" spans="2:21" ht="13.5" thickBot="1" x14ac:dyDescent="0.25">
      <c r="B39" s="46">
        <v>2014</v>
      </c>
      <c r="C39" s="417">
        <f t="shared" si="6"/>
        <v>938.36</v>
      </c>
      <c r="D39" s="417">
        <f t="shared" si="7"/>
        <v>1915.37</v>
      </c>
      <c r="Q39" s="32"/>
      <c r="S39" s="46">
        <v>1999</v>
      </c>
      <c r="T39" s="417">
        <f t="shared" si="8"/>
        <v>683.48416666666662</v>
      </c>
      <c r="U39" s="417">
        <f t="shared" si="9"/>
        <v>1050.1099999999999</v>
      </c>
    </row>
    <row r="40" spans="2:21" ht="13.5" thickBot="1" x14ac:dyDescent="0.25">
      <c r="Q40" s="32"/>
      <c r="S40" s="46">
        <v>2000</v>
      </c>
      <c r="T40" s="417">
        <f t="shared" si="8"/>
        <v>699.92833333333317</v>
      </c>
      <c r="U40" s="417">
        <f t="shared" si="9"/>
        <v>1067.9816666666668</v>
      </c>
    </row>
    <row r="41" spans="2:21" x14ac:dyDescent="0.2">
      <c r="Q41" s="32"/>
    </row>
    <row r="42" spans="2:21" x14ac:dyDescent="0.2">
      <c r="Q42" s="32"/>
    </row>
    <row r="43" spans="2:21" x14ac:dyDescent="0.2">
      <c r="Q43" s="32"/>
    </row>
    <row r="44" spans="2:21" x14ac:dyDescent="0.2">
      <c r="B44" s="51" t="s">
        <v>57</v>
      </c>
      <c r="Q44" s="32"/>
      <c r="S44" s="51" t="s">
        <v>57</v>
      </c>
    </row>
    <row r="45" spans="2:21" x14ac:dyDescent="0.2">
      <c r="Q45" s="32"/>
      <c r="S45" s="52"/>
    </row>
    <row r="46" spans="2:21" x14ac:dyDescent="0.2">
      <c r="B46" s="53">
        <v>1</v>
      </c>
      <c r="C46" t="s">
        <v>58</v>
      </c>
      <c r="Q46" s="32"/>
      <c r="R46" s="47" t="s">
        <v>59</v>
      </c>
      <c r="S46" s="53">
        <v>3</v>
      </c>
      <c r="T46" s="54" t="s">
        <v>60</v>
      </c>
    </row>
    <row r="47" spans="2:21" x14ac:dyDescent="0.2">
      <c r="B47" s="53">
        <v>2</v>
      </c>
      <c r="C47" s="54" t="s">
        <v>61</v>
      </c>
      <c r="Q47" s="32"/>
      <c r="R47" s="47" t="s">
        <v>59</v>
      </c>
      <c r="S47" s="53">
        <v>4</v>
      </c>
      <c r="T47" s="54" t="s">
        <v>62</v>
      </c>
    </row>
    <row r="48" spans="2:21" x14ac:dyDescent="0.2">
      <c r="B48" s="53">
        <v>3</v>
      </c>
      <c r="C48" s="54" t="s">
        <v>63</v>
      </c>
      <c r="Q48" s="32"/>
      <c r="R48" s="47" t="s">
        <v>59</v>
      </c>
      <c r="S48" s="53">
        <v>5</v>
      </c>
      <c r="T48" s="54" t="s">
        <v>64</v>
      </c>
    </row>
    <row r="49" spans="2:20" x14ac:dyDescent="0.2">
      <c r="B49" s="53">
        <v>4</v>
      </c>
      <c r="C49" s="54" t="s">
        <v>65</v>
      </c>
      <c r="Q49" s="32"/>
      <c r="R49" s="55" t="s">
        <v>59</v>
      </c>
      <c r="S49" s="53">
        <v>6</v>
      </c>
      <c r="T49" s="54" t="s">
        <v>66</v>
      </c>
    </row>
    <row r="50" spans="2:20" x14ac:dyDescent="0.2">
      <c r="B50" s="53">
        <v>5</v>
      </c>
      <c r="C50" s="54" t="s">
        <v>60</v>
      </c>
      <c r="Q50" s="32"/>
      <c r="R50" s="55" t="s">
        <v>59</v>
      </c>
      <c r="S50" s="53">
        <v>7</v>
      </c>
      <c r="T50" s="54" t="s">
        <v>67</v>
      </c>
    </row>
    <row r="51" spans="2:20" x14ac:dyDescent="0.2">
      <c r="B51" s="53">
        <v>6</v>
      </c>
      <c r="C51" s="54" t="s">
        <v>64</v>
      </c>
      <c r="Q51" s="32"/>
      <c r="R51" s="55" t="s">
        <v>59</v>
      </c>
      <c r="S51" s="53">
        <v>8</v>
      </c>
      <c r="T51" s="54" t="s">
        <v>68</v>
      </c>
    </row>
    <row r="52" spans="2:20" x14ac:dyDescent="0.2">
      <c r="B52" s="53">
        <v>7</v>
      </c>
      <c r="C52" s="54" t="s">
        <v>66</v>
      </c>
      <c r="Q52" s="32"/>
      <c r="R52" s="55" t="s">
        <v>59</v>
      </c>
      <c r="S52" s="53">
        <v>9</v>
      </c>
      <c r="T52" s="54" t="s">
        <v>69</v>
      </c>
    </row>
    <row r="53" spans="2:20" x14ac:dyDescent="0.2">
      <c r="B53" s="53">
        <v>8</v>
      </c>
      <c r="C53" s="54" t="s">
        <v>67</v>
      </c>
      <c r="Q53" s="32"/>
      <c r="R53" s="55" t="s">
        <v>59</v>
      </c>
      <c r="S53" s="53">
        <v>10</v>
      </c>
      <c r="T53" s="54" t="s">
        <v>70</v>
      </c>
    </row>
    <row r="54" spans="2:20" x14ac:dyDescent="0.2">
      <c r="B54" s="53">
        <v>9</v>
      </c>
      <c r="C54" s="54" t="s">
        <v>68</v>
      </c>
      <c r="Q54" s="32"/>
      <c r="R54" s="55" t="s">
        <v>59</v>
      </c>
      <c r="S54" s="53">
        <v>11</v>
      </c>
      <c r="T54" s="54" t="s">
        <v>71</v>
      </c>
    </row>
    <row r="55" spans="2:20" x14ac:dyDescent="0.2">
      <c r="B55" s="53">
        <v>10</v>
      </c>
      <c r="C55" s="54" t="s">
        <v>72</v>
      </c>
      <c r="Q55" s="32"/>
      <c r="R55" s="55" t="s">
        <v>59</v>
      </c>
      <c r="S55" s="53">
        <v>12</v>
      </c>
      <c r="T55" s="54" t="s">
        <v>73</v>
      </c>
    </row>
    <row r="56" spans="2:20" x14ac:dyDescent="0.2">
      <c r="B56" s="53">
        <v>11</v>
      </c>
      <c r="C56" s="54" t="s">
        <v>70</v>
      </c>
      <c r="Q56" s="32"/>
      <c r="R56" s="55" t="s">
        <v>59</v>
      </c>
      <c r="S56" s="53">
        <v>13</v>
      </c>
      <c r="T56" s="54" t="s">
        <v>74</v>
      </c>
    </row>
    <row r="57" spans="2:20" x14ac:dyDescent="0.2">
      <c r="B57" s="53">
        <v>12</v>
      </c>
      <c r="C57" s="54" t="s">
        <v>71</v>
      </c>
      <c r="Q57" s="32"/>
      <c r="R57" s="55" t="s">
        <v>59</v>
      </c>
      <c r="S57" s="53">
        <v>14</v>
      </c>
      <c r="T57" s="54" t="s">
        <v>75</v>
      </c>
    </row>
    <row r="58" spans="2:20" x14ac:dyDescent="0.2">
      <c r="B58" s="53">
        <v>13</v>
      </c>
      <c r="C58" s="54" t="s">
        <v>76</v>
      </c>
      <c r="Q58" s="32"/>
      <c r="R58" s="55" t="s">
        <v>59</v>
      </c>
      <c r="S58" s="53">
        <v>15</v>
      </c>
      <c r="T58" s="54" t="s">
        <v>77</v>
      </c>
    </row>
    <row r="59" spans="2:20" x14ac:dyDescent="0.2">
      <c r="B59" s="53">
        <v>14</v>
      </c>
      <c r="C59" s="54" t="s">
        <v>73</v>
      </c>
      <c r="Q59" s="32"/>
      <c r="R59" s="55" t="s">
        <v>59</v>
      </c>
      <c r="S59" s="53">
        <v>16</v>
      </c>
      <c r="T59" s="54" t="s">
        <v>78</v>
      </c>
    </row>
    <row r="60" spans="2:20" x14ac:dyDescent="0.2">
      <c r="B60" s="53">
        <v>15</v>
      </c>
      <c r="C60" s="54" t="s">
        <v>75</v>
      </c>
      <c r="Q60" s="32"/>
      <c r="R60" s="55" t="s">
        <v>59</v>
      </c>
      <c r="S60" s="53">
        <v>17</v>
      </c>
      <c r="T60" s="54" t="s">
        <v>79</v>
      </c>
    </row>
    <row r="61" spans="2:20" x14ac:dyDescent="0.2">
      <c r="B61" s="53">
        <v>16</v>
      </c>
      <c r="C61" s="54" t="s">
        <v>78</v>
      </c>
      <c r="Q61" s="32"/>
      <c r="R61" s="55" t="s">
        <v>59</v>
      </c>
      <c r="S61" s="53">
        <v>18</v>
      </c>
      <c r="T61" s="54" t="s">
        <v>80</v>
      </c>
    </row>
    <row r="62" spans="2:20" x14ac:dyDescent="0.2">
      <c r="B62" s="53">
        <v>17</v>
      </c>
      <c r="C62" s="54" t="s">
        <v>81</v>
      </c>
      <c r="Q62" s="32"/>
      <c r="R62" s="55" t="s">
        <v>59</v>
      </c>
      <c r="S62" s="53">
        <v>19</v>
      </c>
      <c r="T62" s="56" t="s">
        <v>82</v>
      </c>
    </row>
    <row r="63" spans="2:20" x14ac:dyDescent="0.2">
      <c r="B63" s="53">
        <v>18</v>
      </c>
      <c r="C63" s="54" t="s">
        <v>80</v>
      </c>
      <c r="Q63" s="32"/>
      <c r="R63" s="55" t="s">
        <v>59</v>
      </c>
      <c r="S63" s="53"/>
    </row>
    <row r="64" spans="2:20" x14ac:dyDescent="0.2">
      <c r="Q64" s="32"/>
      <c r="R64" s="55" t="s">
        <v>59</v>
      </c>
      <c r="S64" s="53"/>
    </row>
    <row r="65" spans="1:36" x14ac:dyDescent="0.2">
      <c r="B65" s="57" t="s">
        <v>83</v>
      </c>
      <c r="Q65" s="32"/>
      <c r="R65" s="57" t="s">
        <v>59</v>
      </c>
      <c r="S65" s="58" t="s">
        <v>84</v>
      </c>
    </row>
    <row r="66" spans="1:36" s="59" customFormat="1" x14ac:dyDescent="0.2">
      <c r="Q66" s="60"/>
      <c r="S66" s="61"/>
    </row>
    <row r="68" spans="1:36" x14ac:dyDescent="0.2">
      <c r="S68" s="53"/>
    </row>
    <row r="69" spans="1:36" s="35" customFormat="1" ht="15" x14ac:dyDescent="0.25">
      <c r="A69"/>
      <c r="B69" s="62" t="s">
        <v>35</v>
      </c>
      <c r="Q69" s="37"/>
      <c r="R69" s="37"/>
    </row>
    <row r="70" spans="1:36" s="35" customFormat="1" ht="19.5" x14ac:dyDescent="0.3">
      <c r="A70"/>
      <c r="B70" s="39" t="s">
        <v>85</v>
      </c>
      <c r="Q70" s="37"/>
      <c r="R70" s="37"/>
      <c r="S70" s="39"/>
    </row>
    <row r="71" spans="1:36" s="35" customFormat="1" ht="15" x14ac:dyDescent="0.25">
      <c r="A71"/>
      <c r="B71" s="63" t="s">
        <v>86</v>
      </c>
      <c r="Q71" s="37"/>
      <c r="R71" s="37"/>
    </row>
    <row r="72" spans="1:36" x14ac:dyDescent="0.2">
      <c r="B72" s="41" t="s">
        <v>87</v>
      </c>
    </row>
    <row r="73" spans="1:36" x14ac:dyDescent="0.2">
      <c r="B73" s="42" t="s">
        <v>88</v>
      </c>
    </row>
    <row r="74" spans="1:36" x14ac:dyDescent="0.2">
      <c r="B74" s="42" t="s">
        <v>89</v>
      </c>
    </row>
    <row r="75" spans="1:36" x14ac:dyDescent="0.2">
      <c r="B75" s="42" t="s">
        <v>90</v>
      </c>
    </row>
    <row r="77" spans="1:36" ht="13.5" thickBot="1" x14ac:dyDescent="0.25">
      <c r="B77" s="43" t="s">
        <v>111</v>
      </c>
    </row>
    <row r="78" spans="1:36" ht="13.5" thickBot="1" x14ac:dyDescent="0.25">
      <c r="B78" s="46">
        <v>1981</v>
      </c>
      <c r="C78" s="46">
        <v>1982</v>
      </c>
      <c r="D78" s="46">
        <v>1983</v>
      </c>
      <c r="E78" s="46">
        <v>1984</v>
      </c>
      <c r="F78" s="46">
        <v>1985</v>
      </c>
      <c r="G78" s="46">
        <v>1986</v>
      </c>
      <c r="H78" s="46">
        <v>1987</v>
      </c>
      <c r="I78" s="46">
        <v>1988</v>
      </c>
      <c r="J78" s="46">
        <v>1989</v>
      </c>
      <c r="K78" s="46">
        <v>1990</v>
      </c>
      <c r="L78" s="46">
        <v>1991</v>
      </c>
      <c r="M78" s="46">
        <v>1992</v>
      </c>
      <c r="N78" s="46">
        <v>1993</v>
      </c>
      <c r="O78" s="46">
        <v>1994</v>
      </c>
      <c r="P78" s="64">
        <v>1995</v>
      </c>
      <c r="Q78" s="65">
        <v>1996</v>
      </c>
      <c r="R78" s="65">
        <v>1997</v>
      </c>
      <c r="S78" s="46">
        <v>1998</v>
      </c>
      <c r="T78" s="46">
        <v>1999</v>
      </c>
      <c r="U78" s="46">
        <v>2000</v>
      </c>
      <c r="V78" s="46">
        <v>2001</v>
      </c>
      <c r="W78" s="46">
        <v>2002</v>
      </c>
      <c r="X78" s="46">
        <v>2003</v>
      </c>
      <c r="Y78" s="46">
        <v>2004</v>
      </c>
      <c r="Z78" s="46">
        <v>2005</v>
      </c>
      <c r="AA78" s="46">
        <v>2006</v>
      </c>
      <c r="AB78" s="46">
        <v>2007</v>
      </c>
      <c r="AC78" s="46">
        <v>2008</v>
      </c>
      <c r="AD78" s="46">
        <v>2009</v>
      </c>
      <c r="AE78" s="46">
        <v>2010</v>
      </c>
      <c r="AF78" s="46">
        <v>2011</v>
      </c>
      <c r="AG78" s="46">
        <v>2012</v>
      </c>
      <c r="AH78" s="46">
        <v>2013</v>
      </c>
      <c r="AI78" s="46">
        <v>2014</v>
      </c>
    </row>
    <row r="79" spans="1:36" ht="13.5" thickBot="1" x14ac:dyDescent="0.25">
      <c r="B79" s="379">
        <v>47.7</v>
      </c>
      <c r="C79" s="379">
        <v>52.2</v>
      </c>
      <c r="D79" s="379">
        <v>55.1</v>
      </c>
      <c r="E79" s="379">
        <v>57.4</v>
      </c>
      <c r="F79" s="379">
        <v>59.5</v>
      </c>
      <c r="G79" s="379">
        <v>61.8</v>
      </c>
      <c r="H79" s="379">
        <v>64.3</v>
      </c>
      <c r="I79" s="379">
        <v>66.8</v>
      </c>
      <c r="J79" s="379">
        <v>69.7</v>
      </c>
      <c r="K79" s="379">
        <v>72.400000000000006</v>
      </c>
      <c r="L79" s="379">
        <v>74.8</v>
      </c>
      <c r="M79" s="379">
        <v>76.3</v>
      </c>
      <c r="N79" s="379">
        <v>77.7</v>
      </c>
      <c r="O79" s="379">
        <v>79</v>
      </c>
      <c r="P79" s="384">
        <v>79.900000000000006</v>
      </c>
      <c r="Q79" s="385">
        <v>80.8</v>
      </c>
      <c r="R79" s="385">
        <v>82</v>
      </c>
      <c r="S79" s="379">
        <v>83.2</v>
      </c>
      <c r="T79" s="379">
        <v>84.4</v>
      </c>
      <c r="U79" s="379">
        <v>86.5</v>
      </c>
      <c r="V79" s="379">
        <v>88.2</v>
      </c>
      <c r="W79" s="379">
        <v>90.2</v>
      </c>
      <c r="X79" s="379">
        <v>91.7</v>
      </c>
      <c r="Y79" s="379">
        <v>93.4</v>
      </c>
      <c r="Z79" s="379">
        <v>95.4</v>
      </c>
      <c r="AA79" s="379">
        <v>97.7</v>
      </c>
      <c r="AB79" s="379">
        <v>100</v>
      </c>
      <c r="AC79" s="379">
        <v>102.5</v>
      </c>
      <c r="AD79" s="379">
        <v>103.7</v>
      </c>
      <c r="AE79" s="379">
        <v>104.8</v>
      </c>
      <c r="AF79" s="379">
        <v>107.3</v>
      </c>
      <c r="AG79" s="379">
        <v>109.1</v>
      </c>
      <c r="AH79" s="379">
        <v>111</v>
      </c>
      <c r="AI79" s="379">
        <v>113.4</v>
      </c>
    </row>
    <row r="80" spans="1:36" x14ac:dyDescent="0.2">
      <c r="B80" s="110"/>
      <c r="C80" s="112">
        <f t="shared" ref="C80:AE80" si="10">LN(C79/B79)</f>
        <v>9.0151096994297478E-2</v>
      </c>
      <c r="D80" s="112">
        <f t="shared" si="10"/>
        <v>5.4067221270275793E-2</v>
      </c>
      <c r="E80" s="112">
        <f t="shared" si="10"/>
        <v>4.089458716665182E-2</v>
      </c>
      <c r="F80" s="112">
        <f t="shared" si="10"/>
        <v>3.593200922606337E-2</v>
      </c>
      <c r="G80" s="112">
        <f t="shared" si="10"/>
        <v>3.7927051912060882E-2</v>
      </c>
      <c r="H80" s="112">
        <f t="shared" si="10"/>
        <v>3.9656266779928527E-2</v>
      </c>
      <c r="I80" s="112">
        <f t="shared" si="10"/>
        <v>3.8143449299026445E-2</v>
      </c>
      <c r="J80" s="112">
        <f t="shared" si="10"/>
        <v>4.2497237223878138E-2</v>
      </c>
      <c r="K80" s="112">
        <f t="shared" si="10"/>
        <v>3.8005981625192552E-2</v>
      </c>
      <c r="L80" s="112">
        <f t="shared" si="10"/>
        <v>3.2611585588760796E-2</v>
      </c>
      <c r="M80" s="112">
        <f t="shared" si="10"/>
        <v>1.985505330997973E-2</v>
      </c>
      <c r="N80" s="112">
        <f t="shared" si="10"/>
        <v>1.8182319083190547E-2</v>
      </c>
      <c r="O80" s="112">
        <f t="shared" si="10"/>
        <v>1.6592595093419631E-2</v>
      </c>
      <c r="P80" s="112">
        <f t="shared" si="10"/>
        <v>1.132800030520755E-2</v>
      </c>
      <c r="Q80" s="112">
        <f t="shared" si="10"/>
        <v>1.1201112754820696E-2</v>
      </c>
      <c r="R80" s="112">
        <f t="shared" si="10"/>
        <v>1.4742281737203431E-2</v>
      </c>
      <c r="S80" s="112">
        <f t="shared" si="10"/>
        <v>1.4528100562909808E-2</v>
      </c>
      <c r="T80" s="112">
        <f t="shared" si="10"/>
        <v>1.4320053774748471E-2</v>
      </c>
      <c r="U80" s="112">
        <f t="shared" si="10"/>
        <v>2.457701233592216E-2</v>
      </c>
      <c r="V80" s="112">
        <f t="shared" si="10"/>
        <v>1.9462549074912027E-2</v>
      </c>
      <c r="W80" s="112">
        <f t="shared" si="10"/>
        <v>2.2422464055832307E-2</v>
      </c>
      <c r="X80" s="112">
        <f t="shared" si="10"/>
        <v>1.6492952193841167E-2</v>
      </c>
      <c r="Y80" s="112">
        <f t="shared" si="10"/>
        <v>1.8368965972377756E-2</v>
      </c>
      <c r="Z80" s="112">
        <f t="shared" si="10"/>
        <v>2.1187233219443845E-2</v>
      </c>
      <c r="AA80" s="112">
        <f t="shared" si="10"/>
        <v>2.3822980594496244E-2</v>
      </c>
      <c r="AB80" s="112">
        <f t="shared" si="10"/>
        <v>2.3268626939354269E-2</v>
      </c>
      <c r="AC80" s="112">
        <f t="shared" si="10"/>
        <v>2.4692612590371414E-2</v>
      </c>
      <c r="AD80" s="112">
        <f t="shared" si="10"/>
        <v>1.1639316657018787E-2</v>
      </c>
      <c r="AE80" s="112">
        <f t="shared" si="10"/>
        <v>1.0551656651460142E-2</v>
      </c>
      <c r="AF80" s="112">
        <f>LN(AF79/AE79)</f>
        <v>2.3574877749711079E-2</v>
      </c>
      <c r="AG80" s="112">
        <f>LN(AG79/AF79)</f>
        <v>1.6636243202372291E-2</v>
      </c>
      <c r="AH80" s="112">
        <f>LN(AH79/AG79)</f>
        <v>1.7265308473309048E-2</v>
      </c>
      <c r="AI80" s="112">
        <f>LN(AI79/AH79)</f>
        <v>2.139118998131756E-2</v>
      </c>
      <c r="AJ80" s="111">
        <f>AVERAGE(AF80:AI80)</f>
        <v>1.9716904851677496E-2</v>
      </c>
    </row>
    <row r="81" spans="2:36" x14ac:dyDescent="0.2">
      <c r="B81" s="110"/>
      <c r="C81" s="110"/>
      <c r="D81" s="110"/>
      <c r="E81" s="110"/>
      <c r="F81" s="110"/>
      <c r="G81" s="110"/>
      <c r="H81" s="110"/>
      <c r="I81" s="110"/>
      <c r="J81" s="110"/>
      <c r="K81" s="110"/>
      <c r="L81" s="110"/>
      <c r="M81" s="110"/>
      <c r="N81" s="110"/>
      <c r="O81" s="110"/>
      <c r="P81" s="110"/>
      <c r="Q81" s="110"/>
      <c r="R81" s="110"/>
      <c r="S81" s="110"/>
      <c r="T81" s="110"/>
      <c r="U81" s="110">
        <v>1</v>
      </c>
      <c r="V81" s="110">
        <f>U81*(1+V80)</f>
        <v>1.0194625490749121</v>
      </c>
      <c r="W81" s="110">
        <f t="shared" ref="W81:AF81" si="11">V81*(1+W80)</f>
        <v>1.0423214114378114</v>
      </c>
      <c r="X81" s="110">
        <f t="shared" si="11"/>
        <v>1.0595123686472723</v>
      </c>
      <c r="Y81" s="110">
        <f t="shared" si="11"/>
        <v>1.0789745152942674</v>
      </c>
      <c r="Z81" s="110">
        <f t="shared" si="11"/>
        <v>1.1018349999876433</v>
      </c>
      <c r="AA81" s="110">
        <f t="shared" si="11"/>
        <v>1.1280839938106857</v>
      </c>
      <c r="AB81" s="110">
        <f t="shared" si="11"/>
        <v>1.1543329594189233</v>
      </c>
      <c r="AC81" s="110">
        <f t="shared" si="11"/>
        <v>1.1828364559861517</v>
      </c>
      <c r="AD81" s="110">
        <f t="shared" si="11"/>
        <v>1.1966038640508405</v>
      </c>
      <c r="AE81" s="110">
        <f t="shared" si="11"/>
        <v>1.2092300171721153</v>
      </c>
      <c r="AF81" s="110">
        <f t="shared" si="11"/>
        <v>1.2377374669982291</v>
      </c>
      <c r="AG81" s="110">
        <f>AF81*(1+AG80)</f>
        <v>1.2583287685198998</v>
      </c>
      <c r="AH81" s="110">
        <f>AG81*(1+AH80)</f>
        <v>1.280054202869235</v>
      </c>
      <c r="AI81" s="110">
        <f>AH81*(1+AI80)</f>
        <v>1.3074360855091947</v>
      </c>
    </row>
    <row r="82" spans="2:36" x14ac:dyDescent="0.2">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row>
    <row r="83" spans="2:36" ht="13.5" thickBot="1" x14ac:dyDescent="0.25">
      <c r="B83" s="43" t="s">
        <v>112</v>
      </c>
    </row>
    <row r="84" spans="2:36" ht="13.5" thickBot="1" x14ac:dyDescent="0.25">
      <c r="B84" s="46">
        <v>1981</v>
      </c>
      <c r="C84" s="46">
        <v>1982</v>
      </c>
      <c r="D84" s="46">
        <v>1983</v>
      </c>
      <c r="E84" s="46">
        <v>1984</v>
      </c>
      <c r="F84" s="46">
        <v>1985</v>
      </c>
      <c r="G84" s="46">
        <v>1986</v>
      </c>
      <c r="H84" s="46">
        <v>1987</v>
      </c>
      <c r="I84" s="46">
        <v>1988</v>
      </c>
      <c r="J84" s="46">
        <v>1989</v>
      </c>
      <c r="K84" s="46">
        <v>1990</v>
      </c>
      <c r="L84" s="46">
        <v>1991</v>
      </c>
      <c r="M84" s="46">
        <v>1992</v>
      </c>
      <c r="N84" s="46">
        <v>1993</v>
      </c>
      <c r="O84" s="46">
        <v>1994</v>
      </c>
      <c r="P84" s="64">
        <v>1995</v>
      </c>
      <c r="Q84" s="65">
        <v>1996</v>
      </c>
      <c r="R84" s="65">
        <v>1997</v>
      </c>
      <c r="S84" s="46">
        <v>1998</v>
      </c>
      <c r="T84" s="46">
        <v>1999</v>
      </c>
      <c r="U84" s="46">
        <v>2000</v>
      </c>
      <c r="V84" s="46">
        <v>2001</v>
      </c>
      <c r="W84" s="46">
        <v>2002</v>
      </c>
      <c r="X84" s="46">
        <v>2003</v>
      </c>
      <c r="Y84" s="46">
        <v>2004</v>
      </c>
      <c r="Z84" s="46">
        <v>2005</v>
      </c>
      <c r="AA84" s="46">
        <v>2006</v>
      </c>
      <c r="AB84" s="46">
        <v>2007</v>
      </c>
      <c r="AC84" s="46">
        <v>2008</v>
      </c>
      <c r="AD84" s="46">
        <v>2009</v>
      </c>
      <c r="AE84" s="46">
        <v>2010</v>
      </c>
      <c r="AF84" s="46">
        <v>2011</v>
      </c>
      <c r="AG84" s="46">
        <v>2012</v>
      </c>
      <c r="AH84" s="46">
        <v>2013</v>
      </c>
      <c r="AI84" s="46">
        <v>2014</v>
      </c>
    </row>
    <row r="85" spans="2:36" ht="13.5" thickBot="1" x14ac:dyDescent="0.25">
      <c r="B85" s="379">
        <v>48.1</v>
      </c>
      <c r="C85" s="379">
        <v>52.6</v>
      </c>
      <c r="D85" s="379">
        <v>55.8</v>
      </c>
      <c r="E85" s="379">
        <v>58.3</v>
      </c>
      <c r="F85" s="379">
        <v>60.6</v>
      </c>
      <c r="G85" s="379">
        <v>63.2</v>
      </c>
      <c r="H85" s="379">
        <v>66.400000000000006</v>
      </c>
      <c r="I85" s="379">
        <v>69.400000000000006</v>
      </c>
      <c r="J85" s="379">
        <v>72.7</v>
      </c>
      <c r="K85" s="379">
        <v>75.099999999999994</v>
      </c>
      <c r="L85" s="379">
        <v>77.5</v>
      </c>
      <c r="M85" s="379">
        <v>78.400000000000006</v>
      </c>
      <c r="N85" s="379">
        <v>79.900000000000006</v>
      </c>
      <c r="O85" s="379">
        <v>81</v>
      </c>
      <c r="P85" s="379">
        <v>81.900000000000006</v>
      </c>
      <c r="Q85" s="379">
        <v>82.6</v>
      </c>
      <c r="R85" s="379">
        <v>83.9</v>
      </c>
      <c r="S85" s="379">
        <v>85.3</v>
      </c>
      <c r="T85" s="379">
        <v>86.2</v>
      </c>
      <c r="U85" s="379">
        <v>88.2</v>
      </c>
      <c r="V85" s="379">
        <v>90</v>
      </c>
      <c r="W85" s="379">
        <v>91.9</v>
      </c>
      <c r="X85" s="379">
        <v>93.4</v>
      </c>
      <c r="Y85" s="379">
        <v>95</v>
      </c>
      <c r="Z85" s="379">
        <v>96.8</v>
      </c>
      <c r="AA85" s="379">
        <v>98.3</v>
      </c>
      <c r="AB85" s="379">
        <v>100</v>
      </c>
      <c r="AC85" s="379">
        <v>102.2</v>
      </c>
      <c r="AD85" s="379">
        <v>103.3</v>
      </c>
      <c r="AE85" s="379">
        <v>104.5</v>
      </c>
      <c r="AF85" s="379">
        <v>107</v>
      </c>
      <c r="AG85" s="379">
        <v>108.7</v>
      </c>
      <c r="AH85" s="379">
        <v>110.7</v>
      </c>
      <c r="AI85" s="379">
        <v>113</v>
      </c>
    </row>
    <row r="86" spans="2:36" x14ac:dyDescent="0.2">
      <c r="B86" s="110"/>
      <c r="C86" s="112">
        <f>LN(C85/B85)</f>
        <v>8.9433942631948635E-2</v>
      </c>
      <c r="D86" s="112">
        <f t="shared" ref="D86:AD86" si="12">LN(D85/C85)</f>
        <v>5.9057749643600943E-2</v>
      </c>
      <c r="E86" s="112">
        <f t="shared" si="12"/>
        <v>4.3828223969181471E-2</v>
      </c>
      <c r="F86" s="112">
        <f t="shared" si="12"/>
        <v>3.8692799718822203E-2</v>
      </c>
      <c r="G86" s="112">
        <f t="shared" si="12"/>
        <v>4.2009408077542935E-2</v>
      </c>
      <c r="H86" s="112">
        <f t="shared" si="12"/>
        <v>4.9392755329576474E-2</v>
      </c>
      <c r="I86" s="112">
        <f t="shared" si="12"/>
        <v>4.4189811030370549E-2</v>
      </c>
      <c r="J86" s="112">
        <f t="shared" si="12"/>
        <v>4.6454517026714916E-2</v>
      </c>
      <c r="K86" s="112">
        <f t="shared" si="12"/>
        <v>3.2479174230615304E-2</v>
      </c>
      <c r="L86" s="112">
        <f t="shared" si="12"/>
        <v>3.1457377589212243E-2</v>
      </c>
      <c r="M86" s="112">
        <f t="shared" si="12"/>
        <v>1.1545990997060948E-2</v>
      </c>
      <c r="N86" s="112">
        <f t="shared" si="12"/>
        <v>1.8951925415866908E-2</v>
      </c>
      <c r="O86" s="112">
        <f t="shared" si="12"/>
        <v>1.3673301900209642E-2</v>
      </c>
      <c r="P86" s="112">
        <f t="shared" si="12"/>
        <v>1.1049836186584935E-2</v>
      </c>
      <c r="Q86" s="112">
        <f t="shared" si="12"/>
        <v>8.5106896679086105E-3</v>
      </c>
      <c r="R86" s="112">
        <f t="shared" si="12"/>
        <v>1.5615932946228164E-2</v>
      </c>
      <c r="S86" s="112">
        <f t="shared" si="12"/>
        <v>1.6548841024472929E-2</v>
      </c>
      <c r="T86" s="112">
        <f t="shared" si="12"/>
        <v>1.0495723172014091E-2</v>
      </c>
      <c r="U86" s="112">
        <f t="shared" si="12"/>
        <v>2.2936785343098232E-2</v>
      </c>
      <c r="V86" s="112">
        <f t="shared" si="12"/>
        <v>2.0202707317519469E-2</v>
      </c>
      <c r="W86" s="112">
        <f t="shared" si="12"/>
        <v>2.0891359031376268E-2</v>
      </c>
      <c r="X86" s="112">
        <f t="shared" si="12"/>
        <v>1.6190315873155638E-2</v>
      </c>
      <c r="Y86" s="112">
        <f t="shared" si="12"/>
        <v>1.6985546365743807E-2</v>
      </c>
      <c r="Z86" s="112">
        <f t="shared" si="12"/>
        <v>1.8770102681990468E-2</v>
      </c>
      <c r="AA86" s="112">
        <f t="shared" si="12"/>
        <v>1.5377032870589512E-2</v>
      </c>
      <c r="AB86" s="112">
        <f t="shared" si="12"/>
        <v>1.7146158834970584E-2</v>
      </c>
      <c r="AC86" s="112">
        <f t="shared" si="12"/>
        <v>2.176149178151271E-2</v>
      </c>
      <c r="AD86" s="112">
        <f t="shared" si="12"/>
        <v>1.0705698355988721E-2</v>
      </c>
      <c r="AE86" s="112">
        <f>LN(AE85/AD85)</f>
        <v>1.1549695279272789E-2</v>
      </c>
      <c r="AF86" s="112">
        <f>LN(AF85/AE85)</f>
        <v>2.3641763057040494E-2</v>
      </c>
      <c r="AG86" s="112">
        <f>LN(AG85/AF85)</f>
        <v>1.5762959665257554E-2</v>
      </c>
      <c r="AH86" s="112">
        <f>LN(AH85/AG85)</f>
        <v>1.8232045587427425E-2</v>
      </c>
      <c r="AI86" s="112">
        <f>LN(AI85/AH85)</f>
        <v>2.0563978997749449E-2</v>
      </c>
      <c r="AJ86" s="111">
        <f>AVERAGE(AF86:AI86)</f>
        <v>1.955018682686873E-2</v>
      </c>
    </row>
    <row r="87" spans="2:36" x14ac:dyDescent="0.2">
      <c r="B87" s="110"/>
      <c r="C87" s="110"/>
      <c r="D87" s="110"/>
      <c r="E87" s="110"/>
      <c r="F87" s="110"/>
      <c r="G87" s="110"/>
      <c r="H87" s="110"/>
      <c r="I87" s="110"/>
      <c r="J87" s="110"/>
      <c r="K87" s="110"/>
      <c r="L87" s="110"/>
      <c r="M87" s="110"/>
      <c r="N87" s="110"/>
      <c r="O87" s="110"/>
      <c r="P87" s="110"/>
      <c r="Q87" s="110"/>
      <c r="R87" s="110"/>
      <c r="S87" s="110"/>
      <c r="T87" s="110"/>
      <c r="U87" s="110">
        <v>1</v>
      </c>
      <c r="V87" s="110">
        <f t="shared" ref="V87:AD87" si="13">U87*(1+V86)</f>
        <v>1.0202027073175195</v>
      </c>
      <c r="W87" s="110">
        <f t="shared" si="13"/>
        <v>1.0415161283608718</v>
      </c>
      <c r="X87" s="110">
        <f t="shared" si="13"/>
        <v>1.0583786034660203</v>
      </c>
      <c r="Y87" s="110">
        <f t="shared" si="13"/>
        <v>1.0763557423077035</v>
      </c>
      <c r="Z87" s="110">
        <f t="shared" si="13"/>
        <v>1.096559050113169</v>
      </c>
      <c r="AA87" s="110">
        <f t="shared" si="13"/>
        <v>1.1134208746713017</v>
      </c>
      <c r="AB87" s="110">
        <f t="shared" si="13"/>
        <v>1.1325117658385877</v>
      </c>
      <c r="AC87" s="110">
        <f t="shared" si="13"/>
        <v>1.1571569113233506</v>
      </c>
      <c r="AD87" s="110">
        <f t="shared" si="13"/>
        <v>1.169545084166526</v>
      </c>
      <c r="AE87" s="110">
        <f>AD87*(1+AE86)</f>
        <v>1.1830529735040209</v>
      </c>
      <c r="AF87" s="110">
        <f>AE87*(1+AF86)</f>
        <v>1.2110224315875302</v>
      </c>
      <c r="AG87" s="110">
        <f>AF87*(1+AG86)</f>
        <v>1.2301117293303665</v>
      </c>
      <c r="AH87" s="110">
        <f>AG87*(1+AH86)</f>
        <v>1.252539182457147</v>
      </c>
      <c r="AI87" s="110">
        <f>AH87*(1+AI86)</f>
        <v>1.2782963718990541</v>
      </c>
    </row>
    <row r="88" spans="2:36" x14ac:dyDescent="0.2">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row>
    <row r="89" spans="2:36" x14ac:dyDescent="0.2">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row>
    <row r="90" spans="2:36" ht="13.5" thickBot="1" x14ac:dyDescent="0.25">
      <c r="B90" s="43"/>
      <c r="C90" s="43" t="s">
        <v>111</v>
      </c>
      <c r="D90" s="43" t="s">
        <v>112</v>
      </c>
    </row>
    <row r="91" spans="2:36" ht="13.5" thickBot="1" x14ac:dyDescent="0.25">
      <c r="B91" s="46">
        <v>1981</v>
      </c>
      <c r="C91" s="417">
        <f>AVERAGEIF($B$78:$AI$78,$B91,$B$79:$AI$79)</f>
        <v>47.7</v>
      </c>
      <c r="D91" s="417">
        <f>AVERAGEIF($B$78:$AI$78,$B91,$B$85:$AI$85)</f>
        <v>48.1</v>
      </c>
    </row>
    <row r="92" spans="2:36" ht="13.5" thickBot="1" x14ac:dyDescent="0.25">
      <c r="B92" s="46">
        <v>1982</v>
      </c>
      <c r="C92" s="417">
        <f t="shared" ref="C92:C124" si="14">AVERAGEIF($B$78:$AI$78,$B92,$B$79:$AI$79)</f>
        <v>52.2</v>
      </c>
      <c r="D92" s="417">
        <f t="shared" ref="D92:D124" si="15">AVERAGEIF($B$78:$AI$78,$B92,$B$85:$AI$85)</f>
        <v>52.6</v>
      </c>
    </row>
    <row r="93" spans="2:36" ht="13.5" thickBot="1" x14ac:dyDescent="0.25">
      <c r="B93" s="46">
        <v>1983</v>
      </c>
      <c r="C93" s="417">
        <f t="shared" si="14"/>
        <v>55.1</v>
      </c>
      <c r="D93" s="417">
        <f t="shared" si="15"/>
        <v>55.8</v>
      </c>
    </row>
    <row r="94" spans="2:36" ht="13.5" thickBot="1" x14ac:dyDescent="0.25">
      <c r="B94" s="46">
        <v>1984</v>
      </c>
      <c r="C94" s="417">
        <f t="shared" si="14"/>
        <v>57.4</v>
      </c>
      <c r="D94" s="417">
        <f t="shared" si="15"/>
        <v>58.3</v>
      </c>
    </row>
    <row r="95" spans="2:36" ht="13.5" thickBot="1" x14ac:dyDescent="0.25">
      <c r="B95" s="46">
        <v>1985</v>
      </c>
      <c r="C95" s="417">
        <f t="shared" si="14"/>
        <v>59.5</v>
      </c>
      <c r="D95" s="417">
        <f t="shared" si="15"/>
        <v>60.6</v>
      </c>
    </row>
    <row r="96" spans="2:36" ht="13.5" thickBot="1" x14ac:dyDescent="0.25">
      <c r="B96" s="46">
        <v>1986</v>
      </c>
      <c r="C96" s="417">
        <f t="shared" si="14"/>
        <v>61.8</v>
      </c>
      <c r="D96" s="417">
        <f t="shared" si="15"/>
        <v>63.2</v>
      </c>
    </row>
    <row r="97" spans="2:4" ht="13.5" thickBot="1" x14ac:dyDescent="0.25">
      <c r="B97" s="46">
        <v>1987</v>
      </c>
      <c r="C97" s="417">
        <f t="shared" si="14"/>
        <v>64.3</v>
      </c>
      <c r="D97" s="417">
        <f t="shared" si="15"/>
        <v>66.400000000000006</v>
      </c>
    </row>
    <row r="98" spans="2:4" ht="13.5" thickBot="1" x14ac:dyDescent="0.25">
      <c r="B98" s="46">
        <v>1988</v>
      </c>
      <c r="C98" s="417">
        <f t="shared" si="14"/>
        <v>66.8</v>
      </c>
      <c r="D98" s="417">
        <f t="shared" si="15"/>
        <v>69.400000000000006</v>
      </c>
    </row>
    <row r="99" spans="2:4" ht="13.5" thickBot="1" x14ac:dyDescent="0.25">
      <c r="B99" s="46">
        <v>1989</v>
      </c>
      <c r="C99" s="417">
        <f t="shared" si="14"/>
        <v>69.7</v>
      </c>
      <c r="D99" s="417">
        <f t="shared" si="15"/>
        <v>72.7</v>
      </c>
    </row>
    <row r="100" spans="2:4" ht="13.5" thickBot="1" x14ac:dyDescent="0.25">
      <c r="B100" s="46">
        <v>1990</v>
      </c>
      <c r="C100" s="417">
        <f t="shared" si="14"/>
        <v>72.400000000000006</v>
      </c>
      <c r="D100" s="417">
        <f t="shared" si="15"/>
        <v>75.099999999999994</v>
      </c>
    </row>
    <row r="101" spans="2:4" ht="13.5" thickBot="1" x14ac:dyDescent="0.25">
      <c r="B101" s="46">
        <v>1991</v>
      </c>
      <c r="C101" s="417">
        <f t="shared" si="14"/>
        <v>74.8</v>
      </c>
      <c r="D101" s="417">
        <f t="shared" si="15"/>
        <v>77.5</v>
      </c>
    </row>
    <row r="102" spans="2:4" ht="13.5" thickBot="1" x14ac:dyDescent="0.25">
      <c r="B102" s="46">
        <v>1992</v>
      </c>
      <c r="C102" s="417">
        <f t="shared" si="14"/>
        <v>76.3</v>
      </c>
      <c r="D102" s="417">
        <f t="shared" si="15"/>
        <v>78.400000000000006</v>
      </c>
    </row>
    <row r="103" spans="2:4" ht="13.5" thickBot="1" x14ac:dyDescent="0.25">
      <c r="B103" s="46">
        <v>1993</v>
      </c>
      <c r="C103" s="417">
        <f t="shared" si="14"/>
        <v>77.7</v>
      </c>
      <c r="D103" s="417">
        <f t="shared" si="15"/>
        <v>79.900000000000006</v>
      </c>
    </row>
    <row r="104" spans="2:4" ht="13.5" thickBot="1" x14ac:dyDescent="0.25">
      <c r="B104" s="46">
        <v>1994</v>
      </c>
      <c r="C104" s="417">
        <f t="shared" si="14"/>
        <v>79</v>
      </c>
      <c r="D104" s="417">
        <f t="shared" si="15"/>
        <v>81</v>
      </c>
    </row>
    <row r="105" spans="2:4" ht="13.5" thickBot="1" x14ac:dyDescent="0.25">
      <c r="B105" s="46">
        <v>1995</v>
      </c>
      <c r="C105" s="417">
        <f t="shared" si="14"/>
        <v>79.900000000000006</v>
      </c>
      <c r="D105" s="417">
        <f t="shared" si="15"/>
        <v>81.900000000000006</v>
      </c>
    </row>
    <row r="106" spans="2:4" ht="13.5" thickBot="1" x14ac:dyDescent="0.25">
      <c r="B106" s="46">
        <v>1996</v>
      </c>
      <c r="C106" s="417">
        <f t="shared" si="14"/>
        <v>80.8</v>
      </c>
      <c r="D106" s="417">
        <f t="shared" si="15"/>
        <v>82.6</v>
      </c>
    </row>
    <row r="107" spans="2:4" ht="13.5" thickBot="1" x14ac:dyDescent="0.25">
      <c r="B107" s="46">
        <v>1997</v>
      </c>
      <c r="C107" s="417">
        <f t="shared" si="14"/>
        <v>82</v>
      </c>
      <c r="D107" s="417">
        <f t="shared" si="15"/>
        <v>83.9</v>
      </c>
    </row>
    <row r="108" spans="2:4" ht="13.5" thickBot="1" x14ac:dyDescent="0.25">
      <c r="B108" s="46">
        <v>1998</v>
      </c>
      <c r="C108" s="417">
        <f t="shared" si="14"/>
        <v>83.2</v>
      </c>
      <c r="D108" s="417">
        <f t="shared" si="15"/>
        <v>85.3</v>
      </c>
    </row>
    <row r="109" spans="2:4" ht="13.5" thickBot="1" x14ac:dyDescent="0.25">
      <c r="B109" s="46">
        <v>1999</v>
      </c>
      <c r="C109" s="417">
        <f t="shared" si="14"/>
        <v>84.4</v>
      </c>
      <c r="D109" s="417">
        <f t="shared" si="15"/>
        <v>86.2</v>
      </c>
    </row>
    <row r="110" spans="2:4" ht="13.5" thickBot="1" x14ac:dyDescent="0.25">
      <c r="B110" s="46">
        <v>2000</v>
      </c>
      <c r="C110" s="417">
        <f t="shared" si="14"/>
        <v>86.5</v>
      </c>
      <c r="D110" s="417">
        <f t="shared" si="15"/>
        <v>88.2</v>
      </c>
    </row>
    <row r="111" spans="2:4" ht="13.5" thickBot="1" x14ac:dyDescent="0.25">
      <c r="B111" s="46">
        <v>2001</v>
      </c>
      <c r="C111" s="417">
        <f t="shared" si="14"/>
        <v>88.2</v>
      </c>
      <c r="D111" s="417">
        <f t="shared" si="15"/>
        <v>90</v>
      </c>
    </row>
    <row r="112" spans="2:4" ht="13.5" thickBot="1" x14ac:dyDescent="0.25">
      <c r="B112" s="46">
        <v>2002</v>
      </c>
      <c r="C112" s="417">
        <f t="shared" si="14"/>
        <v>90.2</v>
      </c>
      <c r="D112" s="417">
        <f t="shared" si="15"/>
        <v>91.9</v>
      </c>
    </row>
    <row r="113" spans="2:4" ht="13.5" thickBot="1" x14ac:dyDescent="0.25">
      <c r="B113" s="46">
        <v>2003</v>
      </c>
      <c r="C113" s="417">
        <f t="shared" si="14"/>
        <v>91.7</v>
      </c>
      <c r="D113" s="417">
        <f t="shared" si="15"/>
        <v>93.4</v>
      </c>
    </row>
    <row r="114" spans="2:4" ht="13.5" thickBot="1" x14ac:dyDescent="0.25">
      <c r="B114" s="46">
        <v>2004</v>
      </c>
      <c r="C114" s="417">
        <f t="shared" si="14"/>
        <v>93.4</v>
      </c>
      <c r="D114" s="417">
        <f t="shared" si="15"/>
        <v>95</v>
      </c>
    </row>
    <row r="115" spans="2:4" ht="13.5" thickBot="1" x14ac:dyDescent="0.25">
      <c r="B115" s="46">
        <v>2005</v>
      </c>
      <c r="C115" s="417">
        <f t="shared" si="14"/>
        <v>95.4</v>
      </c>
      <c r="D115" s="417">
        <f t="shared" si="15"/>
        <v>96.8</v>
      </c>
    </row>
    <row r="116" spans="2:4" ht="13.5" thickBot="1" x14ac:dyDescent="0.25">
      <c r="B116" s="46">
        <v>2006</v>
      </c>
      <c r="C116" s="417">
        <f t="shared" si="14"/>
        <v>97.7</v>
      </c>
      <c r="D116" s="417">
        <f t="shared" si="15"/>
        <v>98.3</v>
      </c>
    </row>
    <row r="117" spans="2:4" ht="13.5" thickBot="1" x14ac:dyDescent="0.25">
      <c r="B117" s="46">
        <v>2007</v>
      </c>
      <c r="C117" s="417">
        <f t="shared" si="14"/>
        <v>100</v>
      </c>
      <c r="D117" s="417">
        <f t="shared" si="15"/>
        <v>100</v>
      </c>
    </row>
    <row r="118" spans="2:4" ht="13.5" thickBot="1" x14ac:dyDescent="0.25">
      <c r="B118" s="46">
        <v>2008</v>
      </c>
      <c r="C118" s="417">
        <f t="shared" si="14"/>
        <v>102.5</v>
      </c>
      <c r="D118" s="417">
        <f t="shared" si="15"/>
        <v>102.2</v>
      </c>
    </row>
    <row r="119" spans="2:4" ht="13.5" thickBot="1" x14ac:dyDescent="0.25">
      <c r="B119" s="46">
        <v>2009</v>
      </c>
      <c r="C119" s="417">
        <f t="shared" si="14"/>
        <v>103.7</v>
      </c>
      <c r="D119" s="417">
        <f t="shared" si="15"/>
        <v>103.3</v>
      </c>
    </row>
    <row r="120" spans="2:4" ht="13.5" thickBot="1" x14ac:dyDescent="0.25">
      <c r="B120" s="46">
        <v>2010</v>
      </c>
      <c r="C120" s="417">
        <f t="shared" si="14"/>
        <v>104.8</v>
      </c>
      <c r="D120" s="417">
        <f t="shared" si="15"/>
        <v>104.5</v>
      </c>
    </row>
    <row r="121" spans="2:4" ht="13.5" thickBot="1" x14ac:dyDescent="0.25">
      <c r="B121" s="46">
        <v>2011</v>
      </c>
      <c r="C121" s="417">
        <f t="shared" si="14"/>
        <v>107.3</v>
      </c>
      <c r="D121" s="417">
        <f t="shared" si="15"/>
        <v>107</v>
      </c>
    </row>
    <row r="122" spans="2:4" ht="13.5" thickBot="1" x14ac:dyDescent="0.25">
      <c r="B122" s="46">
        <v>2012</v>
      </c>
      <c r="C122" s="417">
        <f t="shared" si="14"/>
        <v>109.1</v>
      </c>
      <c r="D122" s="417">
        <f t="shared" si="15"/>
        <v>108.7</v>
      </c>
    </row>
    <row r="123" spans="2:4" ht="13.5" thickBot="1" x14ac:dyDescent="0.25">
      <c r="B123" s="46">
        <v>2013</v>
      </c>
      <c r="C123" s="417">
        <f>AVERAGEIF($B$78:$AI$78,$B123,$B$79:$AI$79)</f>
        <v>111</v>
      </c>
      <c r="D123" s="417">
        <f>AVERAGEIF($B$78:$AI$78,$B123,$B$85:$AI$85)</f>
        <v>110.7</v>
      </c>
    </row>
    <row r="124" spans="2:4" ht="13.5" thickBot="1" x14ac:dyDescent="0.25">
      <c r="B124" s="46">
        <v>2014</v>
      </c>
      <c r="C124" s="417">
        <f t="shared" si="14"/>
        <v>113.4</v>
      </c>
      <c r="D124" s="417">
        <f t="shared" si="15"/>
        <v>113</v>
      </c>
    </row>
    <row r="129" spans="2:3" ht="15.75" x14ac:dyDescent="0.2">
      <c r="B129" s="370" t="s">
        <v>57</v>
      </c>
    </row>
    <row r="130" spans="2:3" x14ac:dyDescent="0.2">
      <c r="B130" s="371"/>
    </row>
    <row r="131" spans="2:3" x14ac:dyDescent="0.2">
      <c r="B131" s="53">
        <v>1</v>
      </c>
      <c r="C131" s="54" t="s">
        <v>321</v>
      </c>
    </row>
    <row r="132" spans="2:3" x14ac:dyDescent="0.2">
      <c r="B132" s="53">
        <v>2</v>
      </c>
      <c r="C132" s="54" t="s">
        <v>322</v>
      </c>
    </row>
    <row r="133" spans="2:3" x14ac:dyDescent="0.2">
      <c r="B133" s="53">
        <v>3</v>
      </c>
      <c r="C133" s="54" t="s">
        <v>323</v>
      </c>
    </row>
    <row r="135" spans="2:3" x14ac:dyDescent="0.2">
      <c r="B135" s="57" t="s">
        <v>320</v>
      </c>
    </row>
  </sheetData>
  <phoneticPr fontId="120" type="noConversion"/>
  <hyperlinks>
    <hyperlink ref="T62" r:id="rId1" display="http://www5.statcan.gc.ca/cansim/a03?searchTypeByValue=1&amp;lang=eng&amp;pattern=2810063"/>
  </hyperlinks>
  <pageMargins left="0.7" right="0.7" top="0.75" bottom="0.75" header="0.3" footer="0.3"/>
  <pageSetup scale="83" orientation="landscape" r:id="rId2"/>
  <headerFooter>
    <oddHeader>&amp;CFiled: 2016-10-26, EB-2016-0152
Exhibit L, Tab 11.1 Schedule 1 Staff-246</oddHeader>
  </headerFooter>
  <rowBreaks count="1" manualBreakCount="1">
    <brk id="67" max="16383" man="1"/>
  </rowBreaks>
  <colBreaks count="1" manualBreakCount="1">
    <brk id="36" max="134" man="1"/>
  </colBreaks>
  <drawing r:id="rId3"/>
  <extLst>
    <ext xmlns:mx="http://schemas.microsoft.com/office/mac/excel/2008/main" uri="{64002731-A6B0-56B0-2670-7721B7C09600}">
      <mx:PLV Mode="1" OnePage="0" WScale="10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32"/>
  <sheetViews>
    <sheetView showGridLines="0" view="pageLayout" workbookViewId="0">
      <selection activeCell="I31" sqref="I31"/>
    </sheetView>
  </sheetViews>
  <sheetFormatPr defaultColWidth="8.85546875" defaultRowHeight="12.75" x14ac:dyDescent="0.2"/>
  <cols>
    <col min="1" max="1" width="2.85546875" style="335" customWidth="1"/>
    <col min="2" max="2" width="16" style="335" customWidth="1"/>
    <col min="3" max="12" width="8.85546875" style="335"/>
    <col min="13" max="14" width="9.140625" style="335" customWidth="1"/>
    <col min="15" max="15" width="8.85546875" style="335"/>
    <col min="16" max="16" width="13.140625" style="335" bestFit="1" customWidth="1"/>
    <col min="17" max="16384" width="8.85546875" style="335"/>
  </cols>
  <sheetData>
    <row r="1" spans="2:28" ht="18" x14ac:dyDescent="0.25">
      <c r="B1" s="786" t="s">
        <v>279</v>
      </c>
      <c r="C1" s="787"/>
      <c r="D1" s="787"/>
      <c r="E1" s="787"/>
      <c r="F1" s="787"/>
      <c r="G1" s="787"/>
      <c r="H1" s="336"/>
      <c r="M1" s="790" t="s">
        <v>187</v>
      </c>
      <c r="N1" s="791"/>
      <c r="O1" s="791"/>
      <c r="P1" s="791"/>
      <c r="Q1" s="791"/>
      <c r="R1" s="791"/>
      <c r="S1" s="791"/>
      <c r="T1" s="791"/>
      <c r="U1" s="791"/>
      <c r="V1" s="791"/>
      <c r="W1" s="791"/>
      <c r="X1" s="791"/>
      <c r="Y1" s="791"/>
      <c r="Z1" s="791"/>
      <c r="AA1" s="791"/>
      <c r="AB1" s="791"/>
    </row>
    <row r="2" spans="2:28" ht="16.5" x14ac:dyDescent="0.25">
      <c r="B2" s="786" t="s">
        <v>280</v>
      </c>
      <c r="C2" s="787"/>
      <c r="D2" s="787"/>
      <c r="E2" s="787"/>
      <c r="F2" s="787"/>
      <c r="G2" s="787"/>
      <c r="H2" s="336"/>
      <c r="M2" s="792" t="s">
        <v>188</v>
      </c>
      <c r="N2" s="791"/>
      <c r="O2" s="791"/>
      <c r="P2" s="791"/>
      <c r="Q2" s="791"/>
      <c r="R2" s="791"/>
      <c r="S2" s="791"/>
      <c r="T2" s="791"/>
      <c r="U2" s="791"/>
      <c r="V2" s="791"/>
      <c r="W2" s="791"/>
      <c r="X2" s="791"/>
      <c r="Y2" s="791"/>
      <c r="Z2" s="791"/>
      <c r="AA2" s="791"/>
      <c r="AB2" s="791"/>
    </row>
    <row r="3" spans="2:28" ht="15" x14ac:dyDescent="0.25">
      <c r="B3" s="787"/>
      <c r="C3" s="787"/>
      <c r="D3" s="787"/>
      <c r="E3" s="787"/>
      <c r="F3" s="787"/>
      <c r="G3" s="787"/>
      <c r="H3" s="336"/>
      <c r="M3" s="791" t="s">
        <v>189</v>
      </c>
      <c r="N3" s="791"/>
      <c r="O3" s="791"/>
      <c r="P3" s="791"/>
      <c r="Q3" s="791"/>
      <c r="R3" s="791"/>
      <c r="S3" s="791"/>
      <c r="T3" s="791"/>
      <c r="U3" s="791"/>
      <c r="V3" s="791"/>
      <c r="W3" s="791"/>
      <c r="X3" s="791"/>
      <c r="Y3" s="791"/>
      <c r="Z3" s="791"/>
      <c r="AA3" s="791"/>
      <c r="AB3" s="791"/>
    </row>
    <row r="4" spans="2:28" ht="15" x14ac:dyDescent="0.25">
      <c r="B4" s="334" t="s">
        <v>281</v>
      </c>
      <c r="C4" s="344" t="s">
        <v>282</v>
      </c>
      <c r="D4" s="343"/>
      <c r="E4" s="343"/>
      <c r="F4" s="343"/>
      <c r="G4" s="343"/>
      <c r="H4" s="336"/>
      <c r="M4" s="791" t="s">
        <v>190</v>
      </c>
      <c r="N4" s="791"/>
      <c r="O4" s="791"/>
      <c r="P4" s="791"/>
      <c r="Q4" s="791"/>
      <c r="R4" s="791"/>
      <c r="S4" s="791"/>
      <c r="T4" s="791"/>
      <c r="U4" s="791"/>
      <c r="V4" s="791"/>
      <c r="W4" s="791"/>
      <c r="X4" s="791"/>
      <c r="Y4" s="791"/>
      <c r="Z4" s="791"/>
      <c r="AA4" s="791"/>
      <c r="AB4" s="791"/>
    </row>
    <row r="5" spans="2:28" ht="15" customHeight="1" x14ac:dyDescent="0.25">
      <c r="B5" s="334" t="s">
        <v>283</v>
      </c>
      <c r="C5" s="344" t="s">
        <v>284</v>
      </c>
      <c r="D5" s="343"/>
      <c r="E5" s="343"/>
      <c r="F5" s="343"/>
      <c r="G5" s="343"/>
      <c r="H5" s="336"/>
      <c r="M5" s="337" t="s">
        <v>191</v>
      </c>
      <c r="N5" s="337"/>
      <c r="O5" s="337"/>
      <c r="P5" s="337" t="s">
        <v>192</v>
      </c>
      <c r="Q5" s="338" t="s">
        <v>193</v>
      </c>
      <c r="R5" s="337"/>
      <c r="S5" s="337"/>
      <c r="T5" s="337"/>
      <c r="U5" s="337"/>
      <c r="V5" s="337"/>
      <c r="W5" s="337"/>
      <c r="X5" s="337"/>
      <c r="Y5" s="337"/>
      <c r="Z5" s="337"/>
      <c r="AA5" s="337"/>
      <c r="AB5" s="337"/>
    </row>
    <row r="6" spans="2:28" ht="15" x14ac:dyDescent="0.25">
      <c r="B6" s="334" t="s">
        <v>285</v>
      </c>
      <c r="C6" s="344" t="s">
        <v>286</v>
      </c>
      <c r="D6" s="343"/>
      <c r="E6" s="343"/>
      <c r="F6" s="343"/>
      <c r="G6" s="343"/>
      <c r="H6" s="336"/>
    </row>
    <row r="7" spans="2:28" ht="15" x14ac:dyDescent="0.25">
      <c r="B7" s="334" t="s">
        <v>287</v>
      </c>
      <c r="C7" s="344" t="s">
        <v>288</v>
      </c>
      <c r="D7" s="343"/>
      <c r="E7" s="343"/>
      <c r="F7" s="343"/>
      <c r="G7" s="343"/>
      <c r="H7" s="336"/>
    </row>
    <row r="8" spans="2:28" ht="15" x14ac:dyDescent="0.25">
      <c r="B8" s="334" t="s">
        <v>289</v>
      </c>
      <c r="C8" s="344" t="s">
        <v>290</v>
      </c>
      <c r="D8" s="343"/>
      <c r="E8" s="343"/>
      <c r="F8" s="343"/>
      <c r="G8" s="343"/>
      <c r="H8" s="336"/>
    </row>
    <row r="9" spans="2:28" ht="15" x14ac:dyDescent="0.25">
      <c r="B9" s="334" t="s">
        <v>291</v>
      </c>
      <c r="C9" s="344" t="s">
        <v>101</v>
      </c>
      <c r="D9" s="343"/>
      <c r="E9" s="343"/>
      <c r="F9" s="343"/>
      <c r="G9" s="343"/>
      <c r="H9" s="336"/>
    </row>
    <row r="10" spans="2:28" ht="15" x14ac:dyDescent="0.25">
      <c r="B10" s="334" t="s">
        <v>292</v>
      </c>
      <c r="C10" s="344" t="s">
        <v>290</v>
      </c>
      <c r="D10" s="343"/>
      <c r="E10" s="343"/>
      <c r="F10" s="343"/>
      <c r="G10" s="343"/>
      <c r="H10" s="336"/>
    </row>
    <row r="11" spans="2:28" ht="15" x14ac:dyDescent="0.25">
      <c r="B11" s="334" t="s">
        <v>293</v>
      </c>
      <c r="C11" s="344" t="s">
        <v>294</v>
      </c>
      <c r="D11" s="343"/>
      <c r="E11" s="343"/>
      <c r="F11" s="343"/>
      <c r="G11" s="343"/>
      <c r="H11" s="336"/>
    </row>
    <row r="12" spans="2:28" ht="15" x14ac:dyDescent="0.25">
      <c r="B12" s="334" t="s">
        <v>295</v>
      </c>
      <c r="C12" s="344" t="s">
        <v>296</v>
      </c>
      <c r="D12" s="343"/>
      <c r="E12" s="343"/>
      <c r="F12" s="343"/>
      <c r="G12" s="343"/>
      <c r="H12" s="336"/>
    </row>
    <row r="13" spans="2:28" ht="15" x14ac:dyDescent="0.25">
      <c r="B13" s="334" t="s">
        <v>297</v>
      </c>
      <c r="C13" s="344" t="s">
        <v>298</v>
      </c>
      <c r="D13" s="343"/>
      <c r="E13" s="343"/>
      <c r="F13" s="343"/>
      <c r="G13" s="343"/>
      <c r="H13" s="336"/>
    </row>
    <row r="14" spans="2:28" ht="15.75" thickBot="1" x14ac:dyDescent="0.3">
      <c r="B14" s="334" t="s">
        <v>299</v>
      </c>
      <c r="C14" s="339" t="s">
        <v>278</v>
      </c>
      <c r="D14" s="336"/>
      <c r="E14" s="336"/>
      <c r="F14" s="336"/>
      <c r="G14" s="336"/>
      <c r="H14" s="336"/>
    </row>
    <row r="15" spans="2:28" ht="15.75" customHeight="1" thickBot="1" x14ac:dyDescent="0.3">
      <c r="B15" s="340"/>
      <c r="C15" s="336"/>
      <c r="D15" s="336"/>
      <c r="E15" s="336"/>
      <c r="F15" s="336"/>
      <c r="G15" s="336"/>
      <c r="H15" s="336"/>
      <c r="I15" s="336"/>
      <c r="M15" s="788" t="s">
        <v>273</v>
      </c>
      <c r="N15" s="789"/>
      <c r="O15"/>
      <c r="P15"/>
      <c r="R15" s="337"/>
      <c r="S15" s="337"/>
      <c r="T15" s="337"/>
      <c r="U15" s="337"/>
      <c r="V15" s="337"/>
      <c r="W15" s="337"/>
      <c r="X15" s="337"/>
      <c r="Y15" s="337"/>
      <c r="Z15" s="337"/>
      <c r="AA15" s="337"/>
      <c r="AB15" s="337"/>
    </row>
    <row r="16" spans="2:28" s="350" customFormat="1" ht="15.75" thickBot="1" x14ac:dyDescent="0.3">
      <c r="B16" s="333" t="s">
        <v>4</v>
      </c>
      <c r="C16" s="333" t="s">
        <v>178</v>
      </c>
      <c r="D16" s="333" t="s">
        <v>179</v>
      </c>
      <c r="E16" s="333" t="s">
        <v>180</v>
      </c>
      <c r="F16" s="333" t="s">
        <v>181</v>
      </c>
      <c r="G16" s="333" t="s">
        <v>182</v>
      </c>
      <c r="H16" s="351" t="s">
        <v>17</v>
      </c>
      <c r="I16" s="352"/>
      <c r="M16" s="341" t="s">
        <v>194</v>
      </c>
      <c r="N16" s="388">
        <v>81.891000000000005</v>
      </c>
      <c r="O16"/>
      <c r="P16"/>
    </row>
    <row r="17" spans="2:16" ht="16.5" thickTop="1" thickBot="1" x14ac:dyDescent="0.3">
      <c r="B17" s="334">
        <v>2001</v>
      </c>
      <c r="C17" s="386">
        <v>87</v>
      </c>
      <c r="D17" s="386">
        <v>88.1</v>
      </c>
      <c r="E17" s="386">
        <v>88.3</v>
      </c>
      <c r="F17" s="386">
        <v>89.1</v>
      </c>
      <c r="G17" s="345">
        <f>AVERAGE(C17:F17)</f>
        <v>88.125</v>
      </c>
      <c r="H17" s="336"/>
      <c r="I17" s="336"/>
      <c r="M17" s="341" t="s">
        <v>195</v>
      </c>
      <c r="N17" s="388">
        <v>83.766000000000005</v>
      </c>
      <c r="O17"/>
      <c r="P17"/>
    </row>
    <row r="18" spans="2:16" ht="15.75" thickBot="1" x14ac:dyDescent="0.3">
      <c r="B18" s="334">
        <v>2002</v>
      </c>
      <c r="C18" s="386">
        <v>89.8</v>
      </c>
      <c r="D18" s="386">
        <v>91.4</v>
      </c>
      <c r="E18" s="386">
        <v>91.8</v>
      </c>
      <c r="F18" s="386">
        <v>92.2</v>
      </c>
      <c r="G18" s="345">
        <f t="shared" ref="G18:G31" si="0">AVERAGE(C18:F18)</f>
        <v>91.3</v>
      </c>
      <c r="H18" s="347">
        <f>LN(G18/G17)</f>
        <v>3.5394526468489958E-2</v>
      </c>
      <c r="I18" s="336"/>
      <c r="M18" s="341" t="s">
        <v>196</v>
      </c>
      <c r="N18" s="388">
        <v>85.054000000000002</v>
      </c>
      <c r="O18"/>
      <c r="P18"/>
    </row>
    <row r="19" spans="2:16" ht="15.75" thickBot="1" x14ac:dyDescent="0.3">
      <c r="B19" s="334">
        <v>2003</v>
      </c>
      <c r="C19" s="386">
        <v>93</v>
      </c>
      <c r="D19" s="386">
        <v>93.6</v>
      </c>
      <c r="E19" s="386">
        <v>94</v>
      </c>
      <c r="F19" s="386">
        <v>94.5</v>
      </c>
      <c r="G19" s="345">
        <f t="shared" si="0"/>
        <v>93.775000000000006</v>
      </c>
      <c r="H19" s="347">
        <f t="shared" ref="H19:H28" si="1">LN(G19/G18)</f>
        <v>2.6747508367028359E-2</v>
      </c>
      <c r="I19" s="336"/>
      <c r="M19" s="341" t="s">
        <v>197</v>
      </c>
      <c r="N19" s="388">
        <v>86.754000000000005</v>
      </c>
      <c r="O19"/>
      <c r="P19"/>
    </row>
    <row r="20" spans="2:16" ht="15.75" thickBot="1" x14ac:dyDescent="0.3">
      <c r="B20" s="334">
        <v>2004</v>
      </c>
      <c r="C20" s="386">
        <v>95.4</v>
      </c>
      <c r="D20" s="386">
        <v>96.6</v>
      </c>
      <c r="E20" s="386">
        <v>97.1</v>
      </c>
      <c r="F20" s="386">
        <v>97.4</v>
      </c>
      <c r="G20" s="345">
        <f t="shared" si="0"/>
        <v>96.625</v>
      </c>
      <c r="H20" s="347">
        <f t="shared" si="1"/>
        <v>2.9939210939635016E-2</v>
      </c>
      <c r="I20" s="336"/>
      <c r="M20" s="341" t="s">
        <v>198</v>
      </c>
      <c r="N20" s="388">
        <v>89.132000000000005</v>
      </c>
      <c r="O20"/>
      <c r="P20"/>
    </row>
    <row r="21" spans="2:16" ht="15.75" thickBot="1" x14ac:dyDescent="0.3">
      <c r="B21" s="334">
        <v>2005</v>
      </c>
      <c r="C21" s="386">
        <v>98.4</v>
      </c>
      <c r="D21" s="386">
        <v>99.2</v>
      </c>
      <c r="E21" s="386">
        <v>99.5</v>
      </c>
      <c r="F21" s="386">
        <v>100</v>
      </c>
      <c r="G21" s="345">
        <f t="shared" si="0"/>
        <v>99.275000000000006</v>
      </c>
      <c r="H21" s="347">
        <f t="shared" si="1"/>
        <v>2.7056270109729181E-2</v>
      </c>
      <c r="I21" s="336"/>
      <c r="M21" s="341" t="s">
        <v>199</v>
      </c>
      <c r="N21" s="388">
        <v>91.991</v>
      </c>
      <c r="O21"/>
      <c r="P21"/>
    </row>
    <row r="22" spans="2:16" ht="15.75" thickBot="1" x14ac:dyDescent="0.3">
      <c r="B22" s="334">
        <v>2006</v>
      </c>
      <c r="C22" s="386">
        <v>100.8</v>
      </c>
      <c r="D22" s="386">
        <v>102.1</v>
      </c>
      <c r="E22" s="386">
        <v>103</v>
      </c>
      <c r="F22" s="386">
        <v>103.5</v>
      </c>
      <c r="G22" s="345">
        <f t="shared" si="0"/>
        <v>102.35</v>
      </c>
      <c r="H22" s="347">
        <f t="shared" si="1"/>
        <v>3.0504535089983187E-2</v>
      </c>
      <c r="I22" s="336"/>
      <c r="M22" s="341" t="s">
        <v>200</v>
      </c>
      <c r="N22" s="388">
        <v>94.817999999999998</v>
      </c>
      <c r="O22"/>
      <c r="P22"/>
    </row>
    <row r="23" spans="2:16" ht="15.75" thickBot="1" x14ac:dyDescent="0.3">
      <c r="B23" s="334">
        <v>2007</v>
      </c>
      <c r="C23" s="386">
        <v>104.3</v>
      </c>
      <c r="D23" s="386">
        <v>105.5</v>
      </c>
      <c r="E23" s="386">
        <v>106.1</v>
      </c>
      <c r="F23" s="386">
        <v>106.8</v>
      </c>
      <c r="G23" s="345">
        <f t="shared" si="0"/>
        <v>105.675</v>
      </c>
      <c r="H23" s="347">
        <f t="shared" si="1"/>
        <v>3.1970034345555003E-2</v>
      </c>
      <c r="I23" s="336"/>
      <c r="M23" s="341" t="s">
        <v>201</v>
      </c>
      <c r="N23" s="388">
        <v>97.334999999999994</v>
      </c>
      <c r="O23"/>
      <c r="P23"/>
    </row>
    <row r="24" spans="2:16" ht="15.75" thickBot="1" x14ac:dyDescent="0.3">
      <c r="B24" s="334">
        <v>2008</v>
      </c>
      <c r="C24" s="386">
        <v>108</v>
      </c>
      <c r="D24" s="386">
        <v>109.3</v>
      </c>
      <c r="E24" s="386">
        <v>109.3</v>
      </c>
      <c r="F24" s="386">
        <v>109.6</v>
      </c>
      <c r="G24" s="345">
        <f t="shared" si="0"/>
        <v>109.05000000000001</v>
      </c>
      <c r="H24" s="347">
        <f t="shared" si="1"/>
        <v>3.1438146194784536E-2</v>
      </c>
      <c r="I24" s="336"/>
      <c r="M24" s="341" t="s">
        <v>202</v>
      </c>
      <c r="N24" s="388">
        <v>99.236000000000004</v>
      </c>
      <c r="O24"/>
      <c r="P24"/>
    </row>
    <row r="25" spans="2:16" ht="15.75" thickBot="1" x14ac:dyDescent="0.3">
      <c r="B25" s="334">
        <v>2009</v>
      </c>
      <c r="C25" s="386">
        <v>111</v>
      </c>
      <c r="D25" s="386">
        <v>112</v>
      </c>
      <c r="E25" s="386">
        <v>112.2</v>
      </c>
      <c r="F25" s="386">
        <v>113.3</v>
      </c>
      <c r="G25" s="345">
        <f t="shared" si="0"/>
        <v>112.125</v>
      </c>
      <c r="H25" s="347">
        <f t="shared" si="1"/>
        <v>2.7807827731321969E-2</v>
      </c>
      <c r="I25" s="336"/>
      <c r="M25" s="341" t="s">
        <v>203</v>
      </c>
      <c r="N25" s="388">
        <v>100</v>
      </c>
      <c r="O25"/>
      <c r="P25"/>
    </row>
    <row r="26" spans="2:16" ht="15.75" thickBot="1" x14ac:dyDescent="0.3">
      <c r="B26" s="334">
        <v>2010</v>
      </c>
      <c r="C26" s="386">
        <v>113.9</v>
      </c>
      <c r="D26" s="386">
        <v>114.7</v>
      </c>
      <c r="E26" s="386">
        <v>115.4</v>
      </c>
      <c r="F26" s="386">
        <v>115.6</v>
      </c>
      <c r="G26" s="345">
        <f t="shared" si="0"/>
        <v>114.9</v>
      </c>
      <c r="H26" s="347">
        <f t="shared" si="1"/>
        <v>2.4447864475749835E-2</v>
      </c>
      <c r="I26" s="336"/>
      <c r="M26" s="341" t="s">
        <v>204</v>
      </c>
      <c r="N26" s="388">
        <v>101.211</v>
      </c>
      <c r="O26"/>
      <c r="P26"/>
    </row>
    <row r="27" spans="2:16" ht="15.75" thickBot="1" x14ac:dyDescent="0.3">
      <c r="B27" s="334">
        <v>2011</v>
      </c>
      <c r="C27" s="386">
        <v>116.9</v>
      </c>
      <c r="D27" s="386">
        <v>118.1</v>
      </c>
      <c r="E27" s="386">
        <v>118.5</v>
      </c>
      <c r="F27" s="386">
        <v>118.8</v>
      </c>
      <c r="G27" s="345">
        <f t="shared" si="0"/>
        <v>118.075</v>
      </c>
      <c r="H27" s="347">
        <f t="shared" si="1"/>
        <v>2.725783092747083E-2</v>
      </c>
      <c r="I27" s="336"/>
      <c r="M27" s="341" t="s">
        <v>205</v>
      </c>
      <c r="N27" s="388">
        <v>103.199</v>
      </c>
      <c r="O27"/>
      <c r="P27"/>
    </row>
    <row r="28" spans="2:16" ht="15.75" thickBot="1" x14ac:dyDescent="0.3">
      <c r="B28" s="334">
        <v>2012</v>
      </c>
      <c r="C28" s="386">
        <v>119.6</v>
      </c>
      <c r="D28" s="386">
        <v>121.3</v>
      </c>
      <c r="E28" s="386">
        <v>121.3</v>
      </c>
      <c r="F28" s="386">
        <v>121.7</v>
      </c>
      <c r="G28" s="345">
        <f t="shared" si="0"/>
        <v>120.97499999999999</v>
      </c>
      <c r="H28" s="347">
        <f t="shared" si="1"/>
        <v>2.4263896897201379E-2</v>
      </c>
      <c r="I28" s="336"/>
      <c r="M28" s="341" t="s">
        <v>206</v>
      </c>
      <c r="N28" s="388">
        <v>105.002</v>
      </c>
      <c r="O28"/>
      <c r="P28"/>
    </row>
    <row r="29" spans="2:16" ht="15.75" thickBot="1" x14ac:dyDescent="0.3">
      <c r="B29" s="334">
        <v>2013</v>
      </c>
      <c r="C29" s="386">
        <v>123</v>
      </c>
      <c r="D29" s="386">
        <v>124.2</v>
      </c>
      <c r="E29" s="386">
        <v>124.9</v>
      </c>
      <c r="F29" s="386">
        <v>125.2</v>
      </c>
      <c r="G29" s="345">
        <f t="shared" si="0"/>
        <v>124.325</v>
      </c>
      <c r="H29" s="347">
        <f>LN(G29/G28)</f>
        <v>2.7315191921419985E-2</v>
      </c>
      <c r="I29" s="336"/>
      <c r="M29" s="341" t="s">
        <v>207</v>
      </c>
      <c r="N29" s="388">
        <v>106.58799999999999</v>
      </c>
      <c r="O29"/>
      <c r="P29"/>
    </row>
    <row r="30" spans="2:16" ht="15.75" thickBot="1" x14ac:dyDescent="0.3">
      <c r="B30" s="334">
        <v>2014</v>
      </c>
      <c r="C30" s="386">
        <v>126.6</v>
      </c>
      <c r="D30" s="386">
        <v>127.6</v>
      </c>
      <c r="E30" s="386">
        <v>128.30000000000001</v>
      </c>
      <c r="F30" s="386">
        <v>128.30000000000001</v>
      </c>
      <c r="G30" s="345">
        <f t="shared" si="0"/>
        <v>127.7</v>
      </c>
      <c r="H30" s="347">
        <f>LN(G30/G29)</f>
        <v>2.6784658437691435E-2</v>
      </c>
      <c r="I30" s="342"/>
      <c r="M30" s="341" t="s">
        <v>277</v>
      </c>
      <c r="N30" s="389">
        <v>108.68600000000001</v>
      </c>
      <c r="O30"/>
      <c r="P30"/>
    </row>
    <row r="31" spans="2:16" ht="15" x14ac:dyDescent="0.25">
      <c r="B31" s="334">
        <v>2015</v>
      </c>
      <c r="C31" s="386">
        <v>129.9</v>
      </c>
      <c r="D31" s="386">
        <v>130.80000000000001</v>
      </c>
      <c r="E31" s="386">
        <v>131.4</v>
      </c>
      <c r="F31" s="387"/>
      <c r="G31" s="346">
        <f t="shared" si="0"/>
        <v>130.70000000000002</v>
      </c>
      <c r="H31" s="348"/>
    </row>
    <row r="32" spans="2:16" ht="15" x14ac:dyDescent="0.25">
      <c r="H32" s="349">
        <f>AVERAGE(H18:H30)</f>
        <v>2.8532884762004666E-2</v>
      </c>
    </row>
  </sheetData>
  <mergeCells count="8">
    <mergeCell ref="B1:G1"/>
    <mergeCell ref="B2:G2"/>
    <mergeCell ref="B3:G3"/>
    <mergeCell ref="M15:N15"/>
    <mergeCell ref="M1:AB1"/>
    <mergeCell ref="M2:AB2"/>
    <mergeCell ref="M3:AB3"/>
    <mergeCell ref="M4:AB4"/>
  </mergeCells>
  <phoneticPr fontId="120" type="noConversion"/>
  <hyperlinks>
    <hyperlink ref="Q5" r:id="rId1" location="reqid=9&amp;step=3&amp;isuri=1&amp;910=x&amp;911=0&amp;903=13&amp;904=2000&amp;905=2013&amp;906=a"/>
    <hyperlink ref="C14" r:id="rId2"/>
  </hyperlinks>
  <pageMargins left="0.7" right="0.7" top="0.75" bottom="0.75" header="0.3" footer="0.3"/>
  <pageSetup scale="83" orientation="portrait" r:id="rId3"/>
  <headerFooter>
    <oddHeader>&amp;CFiled: 2016-10-26, EB-2016-0152
Exhibit L, Tab 11.1 Schedule 1 Staff-246</oddHeader>
  </headerFooter>
  <ignoredErrors>
    <ignoredError sqref="M16:M30" numberStoredAsText="1"/>
  </ignoredErrors>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U36"/>
  <sheetViews>
    <sheetView showGridLines="0" zoomScale="96" zoomScaleNormal="96" zoomScalePageLayoutView="96" workbookViewId="0">
      <selection activeCell="P32" sqref="P32"/>
    </sheetView>
  </sheetViews>
  <sheetFormatPr defaultColWidth="8.85546875" defaultRowHeight="12.75" x14ac:dyDescent="0.2"/>
  <cols>
    <col min="2" max="2" width="10" customWidth="1"/>
    <col min="3" max="3" width="12.85546875" customWidth="1"/>
    <col min="4" max="4" width="13.140625" customWidth="1"/>
    <col min="5" max="5" width="14" customWidth="1"/>
    <col min="6" max="6" width="11.85546875" customWidth="1"/>
    <col min="7" max="7" width="12.140625" customWidth="1"/>
    <col min="8" max="8" width="2.7109375" style="33" customWidth="1"/>
    <col min="9" max="9" width="8.85546875" customWidth="1"/>
    <col min="10" max="10" width="12.42578125" customWidth="1"/>
    <col min="11" max="11" width="2.7109375" style="33" customWidth="1"/>
    <col min="12" max="12" width="11" customWidth="1"/>
    <col min="13" max="13" width="12.140625" customWidth="1"/>
    <col min="14" max="14" width="2.7109375" style="33" customWidth="1"/>
    <col min="17" max="17" width="9.42578125" customWidth="1"/>
  </cols>
  <sheetData>
    <row r="1" spans="1:21" ht="15" x14ac:dyDescent="0.25">
      <c r="A1" s="732"/>
      <c r="B1" s="732"/>
      <c r="C1" s="732"/>
      <c r="D1" s="682"/>
      <c r="E1" s="733"/>
      <c r="F1" s="733"/>
      <c r="G1" s="733"/>
      <c r="H1" s="734"/>
      <c r="I1" s="733"/>
      <c r="J1" s="733"/>
      <c r="K1" s="734"/>
      <c r="L1" s="733"/>
      <c r="M1" s="733"/>
      <c r="N1" s="734"/>
      <c r="O1" s="733"/>
      <c r="P1" s="733"/>
      <c r="Q1" s="733"/>
      <c r="R1" s="733"/>
      <c r="S1" s="733"/>
      <c r="T1" s="733"/>
      <c r="U1" s="732"/>
    </row>
    <row r="2" spans="1:21" ht="15" x14ac:dyDescent="0.25">
      <c r="D2" s="601"/>
    </row>
    <row r="3" spans="1:21" ht="15" x14ac:dyDescent="0.25">
      <c r="D3" s="601"/>
    </row>
    <row r="4" spans="1:21" ht="24" x14ac:dyDescent="0.35">
      <c r="B4" s="767" t="s">
        <v>781</v>
      </c>
      <c r="C4" s="767"/>
      <c r="D4" s="768"/>
      <c r="E4" s="767"/>
      <c r="F4" s="767"/>
      <c r="G4" s="767"/>
      <c r="H4" s="767"/>
      <c r="I4" s="767"/>
      <c r="J4" s="767"/>
      <c r="K4" s="767"/>
      <c r="L4" s="767"/>
      <c r="M4" s="767"/>
      <c r="N4" s="767"/>
      <c r="O4" s="767"/>
      <c r="P4" s="767"/>
      <c r="Q4" s="767"/>
    </row>
    <row r="5" spans="1:21" ht="15" x14ac:dyDescent="0.25">
      <c r="D5" s="601"/>
    </row>
    <row r="6" spans="1:21" ht="15" x14ac:dyDescent="0.25">
      <c r="B6" s="601"/>
      <c r="C6" s="606" t="s">
        <v>598</v>
      </c>
      <c r="D6" s="605" t="s">
        <v>755</v>
      </c>
      <c r="E6" s="605" t="s">
        <v>755</v>
      </c>
      <c r="F6" s="761" t="s">
        <v>684</v>
      </c>
      <c r="G6" s="761"/>
      <c r="H6" s="681"/>
      <c r="I6" s="761" t="s">
        <v>638</v>
      </c>
      <c r="J6" s="761"/>
      <c r="K6" s="681"/>
      <c r="L6" s="761" t="s">
        <v>637</v>
      </c>
      <c r="M6" s="761"/>
      <c r="N6" s="681"/>
      <c r="O6" s="761" t="s">
        <v>597</v>
      </c>
      <c r="P6" s="761"/>
      <c r="Q6" s="606" t="s">
        <v>666</v>
      </c>
    </row>
    <row r="7" spans="1:21" ht="15" x14ac:dyDescent="0.25">
      <c r="B7" s="601"/>
      <c r="C7" s="606" t="s">
        <v>595</v>
      </c>
      <c r="D7" s="606" t="s">
        <v>632</v>
      </c>
      <c r="E7" s="606" t="s">
        <v>754</v>
      </c>
      <c r="F7" s="605" t="s">
        <v>216</v>
      </c>
      <c r="G7" s="606" t="s">
        <v>28</v>
      </c>
      <c r="H7" s="681"/>
      <c r="I7" s="606" t="s">
        <v>15</v>
      </c>
      <c r="J7" s="606" t="s">
        <v>17</v>
      </c>
      <c r="K7" s="681"/>
      <c r="L7" s="606" t="s">
        <v>15</v>
      </c>
      <c r="M7" s="606" t="s">
        <v>17</v>
      </c>
      <c r="N7" s="681"/>
      <c r="O7" s="606" t="s">
        <v>216</v>
      </c>
      <c r="P7" s="606" t="s">
        <v>28</v>
      </c>
      <c r="Q7" s="606" t="s">
        <v>17</v>
      </c>
      <c r="R7" s="18"/>
    </row>
    <row r="8" spans="1:21" ht="15" x14ac:dyDescent="0.25">
      <c r="B8" s="607"/>
      <c r="C8" s="606" t="s">
        <v>777</v>
      </c>
      <c r="D8" s="607"/>
      <c r="E8" s="682"/>
      <c r="F8" s="682"/>
      <c r="G8" s="683"/>
      <c r="H8" s="684"/>
      <c r="I8" s="607"/>
      <c r="J8" s="607"/>
      <c r="K8" s="684"/>
      <c r="L8" s="607"/>
      <c r="M8" s="607"/>
      <c r="N8" s="684"/>
      <c r="O8" s="607"/>
      <c r="P8" s="607"/>
      <c r="Q8" s="607"/>
      <c r="R8" s="18"/>
    </row>
    <row r="9" spans="1:21" ht="15" x14ac:dyDescent="0.25">
      <c r="B9" s="607"/>
      <c r="C9" s="607"/>
      <c r="D9" s="607"/>
      <c r="E9" s="682"/>
      <c r="F9" s="685"/>
      <c r="G9" s="607"/>
      <c r="H9" s="686"/>
      <c r="I9" s="607"/>
      <c r="J9" s="607"/>
      <c r="K9" s="686"/>
      <c r="L9" s="607"/>
      <c r="M9" s="607"/>
      <c r="N9" s="686"/>
      <c r="O9" s="607"/>
      <c r="P9" s="607"/>
      <c r="Q9" s="607"/>
    </row>
    <row r="10" spans="1:21" ht="15" x14ac:dyDescent="0.25">
      <c r="B10" s="605">
        <v>2002</v>
      </c>
      <c r="C10" s="687">
        <f>'OPG TFP'!D89</f>
        <v>6383.5099999999984</v>
      </c>
      <c r="D10" s="687">
        <f>'OPG TFP'!H89</f>
        <v>109088.24897132859</v>
      </c>
      <c r="E10" s="688">
        <f>'Table 1'!F9</f>
        <v>1</v>
      </c>
      <c r="F10" s="687">
        <f t="shared" ref="F10:F22" si="0">D10/E10</f>
        <v>109088.24897132859</v>
      </c>
      <c r="G10" s="687">
        <f>'OPG TFP'!AA89</f>
        <v>17111980.522345535</v>
      </c>
      <c r="H10" s="689"/>
      <c r="I10" s="690">
        <v>1</v>
      </c>
      <c r="J10" s="691"/>
      <c r="K10" s="689"/>
      <c r="L10" s="690">
        <v>1</v>
      </c>
      <c r="M10" s="691"/>
      <c r="N10" s="689"/>
      <c r="O10" s="692">
        <f>'Table 1'!P9</f>
        <v>5.5443581309581269E-2</v>
      </c>
      <c r="P10" s="692">
        <f>1-O10</f>
        <v>0.94455641869041873</v>
      </c>
      <c r="Q10" s="605"/>
      <c r="R10" s="38"/>
    </row>
    <row r="11" spans="1:21" ht="15" x14ac:dyDescent="0.25">
      <c r="B11" s="605">
        <v>2003</v>
      </c>
      <c r="C11" s="687">
        <f>'OPG TFP'!D90</f>
        <v>6408.957020443544</v>
      </c>
      <c r="D11" s="687">
        <f>'OPG TFP'!H90</f>
        <v>120944.82453929978</v>
      </c>
      <c r="E11" s="688">
        <f>'Table 1'!F10</f>
        <v>1.0216477671655084</v>
      </c>
      <c r="F11" s="687">
        <f>D11/E11</f>
        <v>118382.11605439406</v>
      </c>
      <c r="G11" s="687">
        <f>'OPG TFP'!AA90</f>
        <v>16852769.267274771</v>
      </c>
      <c r="H11" s="689"/>
      <c r="I11" s="690">
        <f>EXP(J11)*I10</f>
        <v>0.92516605154787357</v>
      </c>
      <c r="J11" s="600">
        <f t="shared" ref="J11:J22" si="1">LN(C11/C10)-LN(F11/F10)</f>
        <v>-7.7782042393744616E-2</v>
      </c>
      <c r="K11" s="689"/>
      <c r="L11" s="690">
        <f>EXP(M11)*L10</f>
        <v>1.0194286115628941</v>
      </c>
      <c r="M11" s="600">
        <f t="shared" ref="M11:M22" si="2">LN(C11/C10)-LN(G11/G10)</f>
        <v>1.9242285591825028E-2</v>
      </c>
      <c r="N11" s="689"/>
      <c r="O11" s="692">
        <f>'Table 1'!P10</f>
        <v>6.3199829850418832E-2</v>
      </c>
      <c r="P11" s="692">
        <f t="shared" ref="P11:P22" si="3">1-O11</f>
        <v>0.93680017014958117</v>
      </c>
      <c r="Q11" s="600">
        <f t="shared" ref="Q11:Q22" si="4">AVERAGE(O10:O11)*J11+AVERAGE(P10:P11)*M11</f>
        <v>1.3486636972967706E-2</v>
      </c>
      <c r="R11" s="38"/>
    </row>
    <row r="12" spans="1:21" ht="15" x14ac:dyDescent="0.25">
      <c r="B12" s="605">
        <v>2004</v>
      </c>
      <c r="C12" s="687">
        <f>'OPG TFP'!D91</f>
        <v>6438.5680987778505</v>
      </c>
      <c r="D12" s="687">
        <f>'OPG TFP'!H91</f>
        <v>122341.0606883751</v>
      </c>
      <c r="E12" s="688">
        <f>'Table 1'!F11</f>
        <v>1.046469360323721</v>
      </c>
      <c r="F12" s="687">
        <f t="shared" si="0"/>
        <v>116908.40202959158</v>
      </c>
      <c r="G12" s="687">
        <f>'OPG TFP'!AA91</f>
        <v>16488528.529655509</v>
      </c>
      <c r="H12" s="689"/>
      <c r="I12" s="690">
        <f t="shared" ref="I12:L22" si="5">EXP(J12)*I11</f>
        <v>0.94115682673756573</v>
      </c>
      <c r="J12" s="600">
        <f t="shared" si="1"/>
        <v>1.7136548768158729E-2</v>
      </c>
      <c r="K12" s="689"/>
      <c r="L12" s="690">
        <f t="shared" si="5"/>
        <v>1.0467624321112494</v>
      </c>
      <c r="M12" s="600">
        <f t="shared" si="2"/>
        <v>2.64597171224462E-2</v>
      </c>
      <c r="N12" s="689"/>
      <c r="O12" s="692">
        <f>'Table 1'!P11</f>
        <v>7.1405751806133511E-2</v>
      </c>
      <c r="P12" s="692">
        <f t="shared" si="3"/>
        <v>0.92859424819386649</v>
      </c>
      <c r="Q12" s="600">
        <f t="shared" si="4"/>
        <v>2.5832241872840785E-2</v>
      </c>
      <c r="R12" s="38"/>
    </row>
    <row r="13" spans="1:21" ht="15" x14ac:dyDescent="0.25">
      <c r="B13" s="605">
        <v>2005</v>
      </c>
      <c r="C13" s="687">
        <f>'OPG TFP'!D92</f>
        <v>6406.7361895684708</v>
      </c>
      <c r="D13" s="687">
        <f>'OPG TFP'!H92</f>
        <v>131758.62706965208</v>
      </c>
      <c r="E13" s="688">
        <f>'Table 1'!F12</f>
        <v>1.0786967724726459</v>
      </c>
      <c r="F13" s="687">
        <f t="shared" si="0"/>
        <v>122146.12153481091</v>
      </c>
      <c r="G13" s="687">
        <f>'OPG TFP'!AA92</f>
        <v>16285317.454653598</v>
      </c>
      <c r="H13" s="689"/>
      <c r="I13" s="690">
        <f t="shared" si="5"/>
        <v>0.89634579939186176</v>
      </c>
      <c r="J13" s="600">
        <f t="shared" si="1"/>
        <v>-4.878351001480552E-2</v>
      </c>
      <c r="K13" s="689"/>
      <c r="L13" s="690">
        <f t="shared" si="5"/>
        <v>1.0545844098011032</v>
      </c>
      <c r="M13" s="600">
        <f t="shared" si="2"/>
        <v>7.4447622460322412E-3</v>
      </c>
      <c r="N13" s="689"/>
      <c r="O13" s="692">
        <f>'Table 1'!P12</f>
        <v>7.7472173273626876E-2</v>
      </c>
      <c r="P13" s="692">
        <f t="shared" si="3"/>
        <v>0.92252782672637312</v>
      </c>
      <c r="Q13" s="600">
        <f t="shared" si="4"/>
        <v>3.2591879935255541E-3</v>
      </c>
      <c r="R13" s="38"/>
    </row>
    <row r="14" spans="1:21" ht="15" x14ac:dyDescent="0.25">
      <c r="B14" s="605">
        <v>2006</v>
      </c>
      <c r="C14" s="687">
        <f>'OPG TFP'!D93</f>
        <v>6450.5975993511629</v>
      </c>
      <c r="D14" s="687">
        <f>'OPG TFP'!H93</f>
        <v>144914.69335126973</v>
      </c>
      <c r="E14" s="688">
        <f>'Table 1'!F13</f>
        <v>1.099250227385117</v>
      </c>
      <c r="F14" s="687">
        <f t="shared" si="0"/>
        <v>131830.48749145228</v>
      </c>
      <c r="G14" s="687">
        <f>'OPG TFP'!AA93</f>
        <v>15964143.985009504</v>
      </c>
      <c r="H14" s="689"/>
      <c r="I14" s="690">
        <f t="shared" si="5"/>
        <v>0.83618528420553462</v>
      </c>
      <c r="J14" s="600">
        <f>LN(C14/C13)-LN(F14/F13)</f>
        <v>-6.9476054988946462E-2</v>
      </c>
      <c r="K14" s="689"/>
      <c r="L14" s="690">
        <f t="shared" si="5"/>
        <v>1.0831660732103698</v>
      </c>
      <c r="M14" s="600">
        <f t="shared" si="2"/>
        <v>2.6741536833599873E-2</v>
      </c>
      <c r="N14" s="689"/>
      <c r="O14" s="692">
        <f>'Table 1'!P13</f>
        <v>0.11115318280774955</v>
      </c>
      <c r="P14" s="692">
        <f t="shared" si="3"/>
        <v>0.88884681719225045</v>
      </c>
      <c r="Q14" s="600">
        <f>AVERAGE(O13:O14)*J14+AVERAGE(P13:P14)*M14</f>
        <v>1.7666998074189703E-2</v>
      </c>
      <c r="R14" s="38"/>
    </row>
    <row r="15" spans="1:21" ht="15" x14ac:dyDescent="0.25">
      <c r="A15" s="38"/>
      <c r="B15" s="605">
        <v>2007</v>
      </c>
      <c r="C15" s="687">
        <f>'OPG TFP'!D94</f>
        <v>6450.4125301115737</v>
      </c>
      <c r="D15" s="687">
        <f>'OPG TFP'!H94</f>
        <v>152639.65153788275</v>
      </c>
      <c r="E15" s="688">
        <f>'Table 1'!F14</f>
        <v>1.1354504219317154</v>
      </c>
      <c r="F15" s="687">
        <f t="shared" si="0"/>
        <v>134430.92590357267</v>
      </c>
      <c r="G15" s="687">
        <f>'OPG TFP'!AA94</f>
        <v>15642745.640120154</v>
      </c>
      <c r="H15" s="689"/>
      <c r="I15" s="690">
        <f t="shared" si="5"/>
        <v>0.819986548838329</v>
      </c>
      <c r="J15" s="600">
        <f t="shared" si="1"/>
        <v>-1.9562284084741522E-2</v>
      </c>
      <c r="K15" s="689"/>
      <c r="L15" s="690">
        <f t="shared" si="5"/>
        <v>1.1053892611725153</v>
      </c>
      <c r="M15" s="600">
        <f t="shared" si="2"/>
        <v>2.0309243696716921E-2</v>
      </c>
      <c r="N15" s="689"/>
      <c r="O15" s="692">
        <f>'Table 1'!P14</f>
        <v>0.11966019842657027</v>
      </c>
      <c r="P15" s="692">
        <f t="shared" si="3"/>
        <v>0.88033980157342973</v>
      </c>
      <c r="Q15" s="600">
        <f t="shared" si="4"/>
        <v>1.5707802625608652E-2</v>
      </c>
      <c r="R15" s="38"/>
      <c r="S15" s="38"/>
    </row>
    <row r="16" spans="1:21" ht="15" x14ac:dyDescent="0.25">
      <c r="A16" s="38"/>
      <c r="B16" s="605">
        <v>2008</v>
      </c>
      <c r="C16" s="687">
        <f>'OPG TFP'!D95</f>
        <v>6476.6460948233753</v>
      </c>
      <c r="D16" s="687">
        <f>'OPG TFP'!H95</f>
        <v>171873.27697871608</v>
      </c>
      <c r="E16" s="688">
        <f>'Table 1'!F15</f>
        <v>1.1628231376944895</v>
      </c>
      <c r="F16" s="687">
        <f t="shared" si="0"/>
        <v>147806.89462327558</v>
      </c>
      <c r="G16" s="687">
        <f>'OPG TFP'!AA95</f>
        <v>15371023.319378875</v>
      </c>
      <c r="H16" s="689"/>
      <c r="I16" s="690">
        <f t="shared" si="5"/>
        <v>0.74881390677702286</v>
      </c>
      <c r="J16" s="600">
        <f t="shared" si="1"/>
        <v>-9.0797439192435131E-2</v>
      </c>
      <c r="K16" s="689"/>
      <c r="L16" s="690">
        <f t="shared" si="5"/>
        <v>1.1295048996275898</v>
      </c>
      <c r="M16" s="600">
        <f>LN(C16/C15)-LN(G16/G15)</f>
        <v>2.1581849298924125E-2</v>
      </c>
      <c r="N16" s="689"/>
      <c r="O16" s="692">
        <f>'Table 1'!P15</f>
        <v>0.11496701450448499</v>
      </c>
      <c r="P16" s="692">
        <f t="shared" si="3"/>
        <v>0.88503298549551501</v>
      </c>
      <c r="Q16" s="600">
        <f t="shared" si="4"/>
        <v>8.39822967397281E-3</v>
      </c>
      <c r="R16" s="38"/>
      <c r="S16" s="38"/>
    </row>
    <row r="17" spans="1:19" ht="15" x14ac:dyDescent="0.25">
      <c r="A17" s="38"/>
      <c r="B17" s="605">
        <v>2009</v>
      </c>
      <c r="C17" s="687">
        <f>'OPG TFP'!D96</f>
        <v>6389.7218490268178</v>
      </c>
      <c r="D17" s="687">
        <f>'OPG TFP'!H96</f>
        <v>171278.64600485316</v>
      </c>
      <c r="E17" s="688">
        <f>'Table 1'!F16</f>
        <v>1.177420350781766</v>
      </c>
      <c r="F17" s="687">
        <f t="shared" si="0"/>
        <v>145469.41191489523</v>
      </c>
      <c r="G17" s="687">
        <f>'OPG TFP'!AA96</f>
        <v>15056221.123298092</v>
      </c>
      <c r="H17" s="689"/>
      <c r="I17" s="690">
        <f t="shared" si="5"/>
        <v>0.75063480532802807</v>
      </c>
      <c r="J17" s="600">
        <f t="shared" si="1"/>
        <v>2.4287585582731634E-3</v>
      </c>
      <c r="K17" s="689"/>
      <c r="L17" s="690">
        <f t="shared" si="5"/>
        <v>1.1376448445432252</v>
      </c>
      <c r="M17" s="600">
        <f t="shared" si="2"/>
        <v>7.1808048090772243E-3</v>
      </c>
      <c r="N17" s="689"/>
      <c r="O17" s="692">
        <f>'Table 1'!P16</f>
        <v>0.13862322154371753</v>
      </c>
      <c r="P17" s="692">
        <f t="shared" si="3"/>
        <v>0.86137677845628247</v>
      </c>
      <c r="Q17" s="600">
        <f t="shared" si="4"/>
        <v>6.5782685438505357E-3</v>
      </c>
      <c r="R17" s="38"/>
      <c r="S17" s="38"/>
    </row>
    <row r="18" spans="1:19" ht="15" x14ac:dyDescent="0.25">
      <c r="A18" s="38"/>
      <c r="B18" s="605">
        <v>2010</v>
      </c>
      <c r="C18" s="687">
        <f>'OPG TFP'!D97</f>
        <v>6390.0429441575052</v>
      </c>
      <c r="D18" s="687">
        <f>'OPG TFP'!H97</f>
        <v>170905.07032024057</v>
      </c>
      <c r="E18" s="688">
        <f>'Table 1'!F17</f>
        <v>1.2104167536102524</v>
      </c>
      <c r="F18" s="687">
        <f t="shared" si="0"/>
        <v>141195.22867680917</v>
      </c>
      <c r="G18" s="687">
        <f>'OPG TFP'!AA97</f>
        <v>14816586.005132087</v>
      </c>
      <c r="H18" s="689"/>
      <c r="I18" s="690">
        <f t="shared" si="5"/>
        <v>0.77339646625755631</v>
      </c>
      <c r="J18" s="600">
        <f t="shared" si="1"/>
        <v>2.9872554428211094E-2</v>
      </c>
      <c r="K18" s="689"/>
      <c r="L18" s="690">
        <f t="shared" si="5"/>
        <v>1.1561025649350758</v>
      </c>
      <c r="M18" s="600">
        <f t="shared" si="2"/>
        <v>1.6094290708103334E-2</v>
      </c>
      <c r="N18" s="689"/>
      <c r="O18" s="692">
        <f>'Table 1'!P17</f>
        <v>0.16403664934200413</v>
      </c>
      <c r="P18" s="692">
        <f t="shared" si="3"/>
        <v>0.83596335065799587</v>
      </c>
      <c r="Q18" s="600">
        <f t="shared" si="4"/>
        <v>1.8179354467381954E-2</v>
      </c>
      <c r="R18" s="38"/>
      <c r="S18" s="38"/>
    </row>
    <row r="19" spans="1:19" ht="15" x14ac:dyDescent="0.25">
      <c r="A19" s="38"/>
      <c r="B19" s="605">
        <v>2011</v>
      </c>
      <c r="C19" s="687">
        <f>'OPG TFP'!D98</f>
        <v>6422</v>
      </c>
      <c r="D19" s="687">
        <f>'OPG TFP'!H98</f>
        <v>174610.63867432124</v>
      </c>
      <c r="E19" s="688">
        <f>'Table 1'!F18</f>
        <v>1.2315008058407915</v>
      </c>
      <c r="F19" s="687">
        <f t="shared" si="0"/>
        <v>141786.86513737848</v>
      </c>
      <c r="G19" s="687">
        <f>'OPG TFP'!AA98</f>
        <v>14639427.151345531</v>
      </c>
      <c r="H19" s="689"/>
      <c r="I19" s="690">
        <f t="shared" si="5"/>
        <v>0.77402097273044856</v>
      </c>
      <c r="J19" s="600">
        <f t="shared" si="1"/>
        <v>8.0715971148214837E-4</v>
      </c>
      <c r="K19" s="689"/>
      <c r="L19" s="690">
        <f t="shared" si="5"/>
        <v>1.1759448447155771</v>
      </c>
      <c r="M19" s="600">
        <f t="shared" si="2"/>
        <v>1.7017457317775007E-2</v>
      </c>
      <c r="N19" s="689"/>
      <c r="O19" s="692">
        <f>'Table 1'!P18</f>
        <v>0.15880315459722183</v>
      </c>
      <c r="P19" s="692">
        <f t="shared" si="3"/>
        <v>0.84119684540277817</v>
      </c>
      <c r="Q19" s="600">
        <f t="shared" si="4"/>
        <v>1.4400792667268963E-2</v>
      </c>
      <c r="R19" s="38"/>
      <c r="S19" s="38"/>
    </row>
    <row r="20" spans="1:19" ht="15" x14ac:dyDescent="0.25">
      <c r="A20" s="38"/>
      <c r="B20" s="605">
        <v>2012</v>
      </c>
      <c r="C20" s="687">
        <f>'OPG TFP'!D99</f>
        <v>6422</v>
      </c>
      <c r="D20" s="687">
        <f>'OPG TFP'!H99</f>
        <v>178134.19656786445</v>
      </c>
      <c r="E20" s="688">
        <f>'Table 1'!F19</f>
        <v>1.2501652753742629</v>
      </c>
      <c r="F20" s="687">
        <f t="shared" si="0"/>
        <v>142488.51737986106</v>
      </c>
      <c r="G20" s="687">
        <f>'OPG TFP'!AA99</f>
        <v>14470825.716738857</v>
      </c>
      <c r="H20" s="689"/>
      <c r="I20" s="690">
        <f t="shared" si="5"/>
        <v>0.77020948278563406</v>
      </c>
      <c r="J20" s="600">
        <f t="shared" si="1"/>
        <v>-4.936436360506012E-3</v>
      </c>
      <c r="K20" s="689"/>
      <c r="L20" s="690">
        <f t="shared" si="5"/>
        <v>1.1896459279653067</v>
      </c>
      <c r="M20" s="600">
        <f t="shared" si="2"/>
        <v>1.1583775700318728E-2</v>
      </c>
      <c r="N20" s="689"/>
      <c r="O20" s="692">
        <f>'Table 1'!P19</f>
        <v>0.18913054570135601</v>
      </c>
      <c r="P20" s="692">
        <f t="shared" si="3"/>
        <v>0.81086945429864399</v>
      </c>
      <c r="Q20" s="600">
        <f t="shared" si="4"/>
        <v>8.7098064442987545E-3</v>
      </c>
      <c r="R20" s="38"/>
      <c r="S20" s="38"/>
    </row>
    <row r="21" spans="1:19" ht="15" x14ac:dyDescent="0.25">
      <c r="A21" s="38"/>
      <c r="B21" s="605">
        <v>2013</v>
      </c>
      <c r="C21" s="687">
        <f>'OPG TFP'!D100</f>
        <v>6433</v>
      </c>
      <c r="D21" s="687">
        <f>'OPG TFP'!H100</f>
        <v>182583.69005</v>
      </c>
      <c r="E21" s="688">
        <f>'Table 1'!F20</f>
        <v>1.2704232442229755</v>
      </c>
      <c r="F21" s="687">
        <f t="shared" si="0"/>
        <v>143718.78889989379</v>
      </c>
      <c r="G21" s="687">
        <f>'OPG TFP'!AA100</f>
        <v>14184112.09657358</v>
      </c>
      <c r="H21" s="689"/>
      <c r="I21" s="690">
        <f t="shared" si="5"/>
        <v>0.76492425162414024</v>
      </c>
      <c r="J21" s="600">
        <f t="shared" si="1"/>
        <v>-6.8857219738861662E-3</v>
      </c>
      <c r="K21" s="689"/>
      <c r="L21" s="690">
        <f t="shared" si="5"/>
        <v>1.2157719822657058</v>
      </c>
      <c r="M21" s="600">
        <f t="shared" si="2"/>
        <v>2.1723528051975218E-2</v>
      </c>
      <c r="N21" s="689"/>
      <c r="O21" s="692">
        <f>'Table 1'!P20</f>
        <v>0.16200839397751665</v>
      </c>
      <c r="P21" s="692">
        <f t="shared" si="3"/>
        <v>0.83799160602248335</v>
      </c>
      <c r="Q21" s="600">
        <f t="shared" si="4"/>
        <v>1.6700617192430853E-2</v>
      </c>
      <c r="R21" s="38"/>
      <c r="S21" s="38"/>
    </row>
    <row r="22" spans="1:19" ht="15" x14ac:dyDescent="0.25">
      <c r="A22" s="38"/>
      <c r="B22" s="605">
        <v>2014</v>
      </c>
      <c r="C22" s="687">
        <f>'OPG TFP'!D101</f>
        <v>6433</v>
      </c>
      <c r="D22" s="687">
        <f>'OPG TFP'!H101</f>
        <v>188019.67078964785</v>
      </c>
      <c r="E22" s="688">
        <f>'Table 1'!F21</f>
        <v>1.296459337573129</v>
      </c>
      <c r="F22" s="687">
        <f t="shared" si="0"/>
        <v>145025.50549838765</v>
      </c>
      <c r="G22" s="687">
        <f>'OPG TFP'!AA101</f>
        <v>16222409.725563252</v>
      </c>
      <c r="H22" s="689"/>
      <c r="I22" s="690">
        <f t="shared" si="5"/>
        <v>0.75803209005054129</v>
      </c>
      <c r="J22" s="600">
        <f t="shared" si="1"/>
        <v>-9.0510915339075994E-3</v>
      </c>
      <c r="K22" s="689"/>
      <c r="L22" s="690">
        <f t="shared" si="5"/>
        <v>1.0630138414736343</v>
      </c>
      <c r="M22" s="600">
        <f t="shared" si="2"/>
        <v>-0.13427113096005072</v>
      </c>
      <c r="N22" s="689"/>
      <c r="O22" s="692">
        <f>'Table 1'!P21</f>
        <v>0.14351649712175141</v>
      </c>
      <c r="P22" s="692">
        <f t="shared" si="3"/>
        <v>0.85648350287824859</v>
      </c>
      <c r="Q22" s="600">
        <f t="shared" si="4"/>
        <v>-0.11514221150549152</v>
      </c>
      <c r="R22" s="38"/>
      <c r="S22" s="38"/>
    </row>
    <row r="23" spans="1:19" ht="15" x14ac:dyDescent="0.25">
      <c r="A23" s="38"/>
      <c r="B23" s="604"/>
      <c r="C23" s="604"/>
      <c r="D23" s="604"/>
      <c r="E23" s="693"/>
      <c r="F23" s="667"/>
      <c r="G23" s="667"/>
      <c r="H23" s="694"/>
      <c r="I23" s="604"/>
      <c r="J23" s="604"/>
      <c r="K23" s="694"/>
      <c r="L23" s="604"/>
      <c r="M23" s="604"/>
      <c r="N23" s="694"/>
      <c r="O23" s="605"/>
      <c r="P23" s="605"/>
      <c r="Q23" s="604"/>
      <c r="R23" s="38"/>
      <c r="S23" s="38"/>
    </row>
    <row r="24" spans="1:19" ht="15" x14ac:dyDescent="0.25">
      <c r="A24" s="38"/>
      <c r="B24" s="602" t="s">
        <v>675</v>
      </c>
      <c r="C24" s="602"/>
      <c r="D24" s="602"/>
      <c r="E24" s="695"/>
      <c r="F24" s="695"/>
      <c r="G24" s="696"/>
      <c r="H24" s="697"/>
      <c r="I24" s="695"/>
      <c r="J24" s="695"/>
      <c r="K24" s="697"/>
      <c r="L24" s="695"/>
      <c r="M24" s="695"/>
      <c r="N24" s="697"/>
      <c r="O24" s="695"/>
      <c r="P24" s="695"/>
      <c r="Q24" s="695"/>
      <c r="R24" s="38"/>
      <c r="S24" s="38"/>
    </row>
    <row r="25" spans="1:19" ht="15" x14ac:dyDescent="0.25">
      <c r="A25" s="38"/>
      <c r="B25" s="602"/>
      <c r="C25" s="602"/>
      <c r="D25" s="602"/>
      <c r="E25" s="695"/>
      <c r="F25" s="695"/>
      <c r="G25" s="696"/>
      <c r="H25" s="697"/>
      <c r="I25" s="695"/>
      <c r="J25" s="695"/>
      <c r="K25" s="697"/>
      <c r="L25" s="695"/>
      <c r="M25" s="695"/>
      <c r="N25" s="697"/>
      <c r="O25" s="695"/>
      <c r="P25" s="695"/>
      <c r="Q25" s="695"/>
      <c r="R25" s="38"/>
      <c r="S25" s="38"/>
    </row>
    <row r="26" spans="1:19" ht="15" x14ac:dyDescent="0.25">
      <c r="A26" s="38"/>
      <c r="B26" s="695" t="s">
        <v>639</v>
      </c>
      <c r="C26" s="603">
        <f>LN(C22/C10)/12</f>
        <v>6.4357413442412586E-4</v>
      </c>
      <c r="D26" s="603">
        <f>LN(D22/D10)/12</f>
        <v>4.5365784247109887E-2</v>
      </c>
      <c r="E26" s="603">
        <f>LN(E22/E10)/12</f>
        <v>2.1636413522948438E-2</v>
      </c>
      <c r="F26" s="603">
        <f>LN(F22/F10)/12</f>
        <v>2.3729370724161456E-2</v>
      </c>
      <c r="G26" s="603">
        <f>LN(G22/G10)/12</f>
        <v>-4.4487692336378079E-3</v>
      </c>
      <c r="H26" s="698"/>
      <c r="I26" s="603"/>
      <c r="J26" s="603">
        <f>AVERAGE(J11:J22)</f>
        <v>-2.308579658973732E-2</v>
      </c>
      <c r="K26" s="698"/>
      <c r="L26" s="603"/>
      <c r="M26" s="603">
        <f>AVERAGE(M11:M22)</f>
        <v>5.0923433680619343E-3</v>
      </c>
      <c r="N26" s="698"/>
      <c r="O26" s="699">
        <f>AVERAGE(O11:O22)</f>
        <v>0.12616471774604596</v>
      </c>
      <c r="P26" s="699">
        <f>AVERAGE(P11:P22)</f>
        <v>0.87383528225395402</v>
      </c>
      <c r="Q26" s="700">
        <f>AVERAGE(Q11:Q22)</f>
        <v>2.8148104185703958E-3</v>
      </c>
      <c r="R26" s="350"/>
      <c r="S26" s="38"/>
    </row>
    <row r="27" spans="1:19" ht="15" x14ac:dyDescent="0.25">
      <c r="A27" s="38"/>
      <c r="B27" s="695" t="s">
        <v>676</v>
      </c>
      <c r="C27" s="603">
        <f>LN(C21/C10)/11</f>
        <v>7.020808739172283E-4</v>
      </c>
      <c r="D27" s="603">
        <f>LN(D21/D10)/11</f>
        <v>4.6822860479490198E-2</v>
      </c>
      <c r="E27" s="603">
        <f>LN(E21/E10)/11</f>
        <v>2.1759100738032951E-2</v>
      </c>
      <c r="F27" s="603">
        <f>LN(F21/F10)/11</f>
        <v>2.5063759741457251E-2</v>
      </c>
      <c r="G27" s="603">
        <f>LN(G21/G10)/11</f>
        <v>-1.705966925124586E-2</v>
      </c>
      <c r="H27" s="698"/>
      <c r="I27" s="603"/>
      <c r="J27" s="603">
        <f>AVERAGE(J11:J21)</f>
        <v>-2.4361678867540024E-2</v>
      </c>
      <c r="K27" s="698"/>
      <c r="L27" s="603"/>
      <c r="M27" s="603">
        <f>AVERAGE(M11:M21)</f>
        <v>1.7761750125163085E-2</v>
      </c>
      <c r="N27" s="698"/>
      <c r="O27" s="699">
        <f>AVERAGE(O11:O21)</f>
        <v>0.12458728325734546</v>
      </c>
      <c r="P27" s="699">
        <f>AVERAGE(P11:P21)</f>
        <v>0.87541271674265453</v>
      </c>
      <c r="Q27" s="700">
        <f>AVERAGE(Q11:Q21)</f>
        <v>1.353817604803057E-2</v>
      </c>
      <c r="R27" s="350"/>
      <c r="S27" s="38"/>
    </row>
    <row r="28" spans="1:19" ht="15" x14ac:dyDescent="0.25">
      <c r="A28" s="38"/>
      <c r="B28" s="604"/>
      <c r="C28" s="521"/>
      <c r="D28" s="605"/>
      <c r="E28" s="605"/>
      <c r="F28" s="701"/>
      <c r="G28" s="701"/>
      <c r="H28" s="702"/>
      <c r="I28" s="605"/>
      <c r="J28" s="605"/>
      <c r="K28" s="702"/>
      <c r="L28" s="605"/>
      <c r="M28" s="605"/>
      <c r="N28" s="702"/>
      <c r="O28" s="605"/>
      <c r="P28" s="605"/>
      <c r="Q28" s="605"/>
      <c r="R28" s="350"/>
      <c r="S28" s="38"/>
    </row>
    <row r="29" spans="1:19" ht="17.25" x14ac:dyDescent="0.25">
      <c r="A29" s="38"/>
      <c r="B29" s="604" t="s">
        <v>823</v>
      </c>
      <c r="C29" s="604"/>
      <c r="D29" s="604"/>
      <c r="E29" s="604"/>
      <c r="F29" s="604"/>
      <c r="G29" s="604"/>
      <c r="H29" s="668"/>
      <c r="I29" s="604"/>
      <c r="J29" s="604"/>
      <c r="K29" s="668"/>
      <c r="L29" s="604"/>
      <c r="M29" s="604"/>
      <c r="N29" s="668"/>
      <c r="O29" s="604"/>
      <c r="P29" s="604"/>
      <c r="Q29" s="604"/>
      <c r="R29" s="38"/>
      <c r="S29" s="38"/>
    </row>
    <row r="30" spans="1:19" x14ac:dyDescent="0.2">
      <c r="E30" s="512"/>
    </row>
    <row r="31" spans="1:19" x14ac:dyDescent="0.2">
      <c r="E31" s="512"/>
    </row>
    <row r="32" spans="1:19" x14ac:dyDescent="0.2">
      <c r="B32" t="s">
        <v>299</v>
      </c>
      <c r="C32" t="s">
        <v>843</v>
      </c>
      <c r="D32" t="s">
        <v>843</v>
      </c>
      <c r="E32" s="512" t="s">
        <v>688</v>
      </c>
      <c r="F32" s="512" t="s">
        <v>839</v>
      </c>
      <c r="G32" t="s">
        <v>843</v>
      </c>
      <c r="I32" s="461" t="s">
        <v>844</v>
      </c>
      <c r="J32" s="461" t="s">
        <v>846</v>
      </c>
      <c r="M32" s="461" t="s">
        <v>846</v>
      </c>
      <c r="O32" t="s">
        <v>688</v>
      </c>
      <c r="P32" t="str">
        <f>O32</f>
        <v>Table 1</v>
      </c>
      <c r="Q32" t="s">
        <v>850</v>
      </c>
    </row>
    <row r="33" spans="5:17" x14ac:dyDescent="0.2">
      <c r="E33" s="512"/>
      <c r="I33" t="s">
        <v>845</v>
      </c>
      <c r="J33" t="s">
        <v>847</v>
      </c>
      <c r="M33" t="s">
        <v>847</v>
      </c>
      <c r="Q33" t="s">
        <v>851</v>
      </c>
    </row>
    <row r="34" spans="5:17" ht="29.25" customHeight="1" x14ac:dyDescent="0.2">
      <c r="E34" s="512"/>
      <c r="J34" s="727" t="s">
        <v>848</v>
      </c>
      <c r="M34" s="727" t="s">
        <v>849</v>
      </c>
    </row>
    <row r="35" spans="5:17" x14ac:dyDescent="0.2">
      <c r="E35" s="512"/>
    </row>
    <row r="36" spans="5:17" x14ac:dyDescent="0.2">
      <c r="E36" s="512"/>
    </row>
  </sheetData>
  <mergeCells count="5">
    <mergeCell ref="O6:P6"/>
    <mergeCell ref="L6:M6"/>
    <mergeCell ref="I6:J6"/>
    <mergeCell ref="B4:Q4"/>
    <mergeCell ref="F6:G6"/>
  </mergeCells>
  <phoneticPr fontId="120" type="noConversion"/>
  <pageMargins left="0.7" right="0.7" top="0.75" bottom="0.75" header="0.3" footer="0.3"/>
  <pageSetup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
  <sheetViews>
    <sheetView workbookViewId="0">
      <selection activeCell="K28" sqref="K28"/>
    </sheetView>
  </sheetViews>
  <sheetFormatPr defaultColWidth="8.85546875" defaultRowHeig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T54"/>
  <sheetViews>
    <sheetView topLeftCell="A4" workbookViewId="0">
      <selection activeCell="J52" sqref="J52"/>
    </sheetView>
  </sheetViews>
  <sheetFormatPr defaultColWidth="8.85546875" defaultRowHeight="12.75" x14ac:dyDescent="0.2"/>
  <cols>
    <col min="1" max="2" width="1.140625" customWidth="1"/>
    <col min="3" max="3" width="11.140625" customWidth="1"/>
    <col min="4" max="9" width="9.42578125" customWidth="1"/>
    <col min="10" max="10" width="21.5703125" customWidth="1"/>
    <col min="11" max="11" width="9.140625" customWidth="1"/>
    <col min="12" max="12" width="8.140625" customWidth="1"/>
    <col min="13" max="13" width="9.7109375" customWidth="1"/>
    <col min="14" max="16" width="9" customWidth="1"/>
    <col min="17" max="17" width="9.7109375" customWidth="1"/>
    <col min="18" max="18" width="11.140625" customWidth="1"/>
  </cols>
  <sheetData>
    <row r="1" spans="3:20" hidden="1" x14ac:dyDescent="0.2"/>
    <row r="2" spans="3:20" hidden="1" x14ac:dyDescent="0.2"/>
    <row r="3" spans="3:20" hidden="1" x14ac:dyDescent="0.2"/>
    <row r="5" spans="3:20" ht="18" x14ac:dyDescent="0.25">
      <c r="C5" s="770" t="s">
        <v>656</v>
      </c>
      <c r="D5" s="770"/>
      <c r="E5" s="770"/>
      <c r="F5" s="770"/>
      <c r="G5" s="770"/>
      <c r="H5" s="770"/>
      <c r="I5" s="770"/>
      <c r="J5" s="770"/>
      <c r="K5" s="770"/>
      <c r="L5" s="770"/>
      <c r="M5" s="770"/>
      <c r="N5" s="770"/>
      <c r="O5" s="770"/>
      <c r="P5" s="770"/>
    </row>
    <row r="7" spans="3:20" x14ac:dyDescent="0.2">
      <c r="D7" s="769" t="s">
        <v>657</v>
      </c>
      <c r="E7" s="769"/>
      <c r="F7" s="769"/>
      <c r="G7" s="769"/>
      <c r="H7" s="769"/>
      <c r="I7" s="769"/>
      <c r="K7" s="769" t="s">
        <v>660</v>
      </c>
      <c r="L7" s="769"/>
      <c r="M7" s="769"/>
      <c r="N7" s="769"/>
      <c r="O7" s="769"/>
      <c r="P7" s="769"/>
      <c r="Q7" s="769"/>
      <c r="R7" s="769"/>
    </row>
    <row r="8" spans="3:20" ht="51" x14ac:dyDescent="0.2">
      <c r="D8" s="513" t="s">
        <v>680</v>
      </c>
      <c r="E8" s="513" t="s">
        <v>658</v>
      </c>
      <c r="F8" s="513" t="s">
        <v>679</v>
      </c>
      <c r="G8" s="513" t="s">
        <v>661</v>
      </c>
      <c r="H8" s="513" t="s">
        <v>662</v>
      </c>
      <c r="I8" s="513" t="s">
        <v>16</v>
      </c>
      <c r="K8" s="513" t="s">
        <v>680</v>
      </c>
      <c r="L8" s="513" t="s">
        <v>658</v>
      </c>
      <c r="M8" s="513" t="s">
        <v>679</v>
      </c>
      <c r="N8" s="513" t="s">
        <v>661</v>
      </c>
      <c r="O8" s="513" t="s">
        <v>662</v>
      </c>
      <c r="P8" s="513" t="s">
        <v>666</v>
      </c>
      <c r="Q8" s="513" t="s">
        <v>681</v>
      </c>
      <c r="R8" s="513" t="s">
        <v>682</v>
      </c>
    </row>
    <row r="9" spans="3:20" x14ac:dyDescent="0.2">
      <c r="D9" s="460"/>
      <c r="E9" s="460"/>
      <c r="F9" s="460"/>
      <c r="G9" s="460"/>
      <c r="H9" s="460"/>
      <c r="I9" s="460"/>
      <c r="K9" s="460"/>
      <c r="L9" s="460"/>
      <c r="M9" s="460"/>
      <c r="N9" s="460"/>
      <c r="O9" s="460"/>
      <c r="P9" s="460"/>
    </row>
    <row r="10" spans="3:20" x14ac:dyDescent="0.2">
      <c r="C10" s="425">
        <v>2002</v>
      </c>
      <c r="D10" s="427"/>
      <c r="E10" s="444"/>
      <c r="F10" s="444"/>
      <c r="G10" s="444"/>
      <c r="H10" s="444"/>
      <c r="K10" s="112"/>
      <c r="L10" s="112"/>
      <c r="M10" s="112"/>
      <c r="N10" s="112"/>
      <c r="O10" s="112"/>
      <c r="P10" s="112"/>
    </row>
    <row r="11" spans="3:20" x14ac:dyDescent="0.2">
      <c r="C11" s="425">
        <v>2003</v>
      </c>
      <c r="D11" s="112">
        <f>TFP_Calcs!K27</f>
        <v>9.798200749981674E-2</v>
      </c>
      <c r="E11" s="112">
        <f>TFP_Calcs!J27</f>
        <v>5.7091816730548986E-2</v>
      </c>
      <c r="F11" s="112">
        <f>TFP_Calcs!I27</f>
        <v>2.2220802286072934E-2</v>
      </c>
      <c r="G11" s="112">
        <f>D11-E11</f>
        <v>4.0890190769267754E-2</v>
      </c>
      <c r="H11" s="112">
        <f>D11-F11</f>
        <v>7.5761205213743799E-2</v>
      </c>
      <c r="I11" s="112">
        <f>TFP_Calcs!I100</f>
        <v>7.1069017706203191E-2</v>
      </c>
      <c r="K11" s="455">
        <v>7.6449517249374613E-2</v>
      </c>
      <c r="L11" s="455">
        <v>4.5475821715575883E-2</v>
      </c>
      <c r="M11" s="455">
        <v>2.6857030513121109E-2</v>
      </c>
      <c r="N11" s="455">
        <v>3.097369553379873E-2</v>
      </c>
      <c r="O11" s="455">
        <v>4.9592486736253508E-2</v>
      </c>
      <c r="P11" s="455">
        <v>4.7320019787950765E-2</v>
      </c>
      <c r="Q11" s="590">
        <f>M11-K11</f>
        <v>-4.9592486736253508E-2</v>
      </c>
      <c r="R11" s="590">
        <f>P11+Q11</f>
        <v>-2.2724669483027427E-3</v>
      </c>
      <c r="S11" s="592"/>
    </row>
    <row r="12" spans="3:20" x14ac:dyDescent="0.2">
      <c r="C12" s="425">
        <v>2004</v>
      </c>
      <c r="D12" s="112">
        <f>TFP_Calcs!K28</f>
        <v>-3.6897791984353397E-2</v>
      </c>
      <c r="E12" s="112">
        <f>TFP_Calcs!J28</f>
        <v>4.085933916997752E-2</v>
      </c>
      <c r="F12" s="112">
        <f>TFP_Calcs!I28</f>
        <v>1.4858938665436327E-3</v>
      </c>
      <c r="G12" s="112">
        <f t="shared" ref="G12:G22" si="0">D12-E12</f>
        <v>-7.7757131154330916E-2</v>
      </c>
      <c r="H12" s="112">
        <f t="shared" ref="H12:H22" si="1">D12-F12</f>
        <v>-3.8383685850897027E-2</v>
      </c>
      <c r="I12" s="112">
        <f>TFP_Calcs!I101</f>
        <v>-4.3531071982653456E-2</v>
      </c>
      <c r="K12" s="455">
        <v>-3.0938432067021085E-2</v>
      </c>
      <c r="L12" s="455">
        <v>5.3356382216322634E-2</v>
      </c>
      <c r="M12" s="455">
        <v>1.7915009416571107E-3</v>
      </c>
      <c r="N12" s="455">
        <v>-8.4294814283343719E-2</v>
      </c>
      <c r="O12" s="455">
        <v>-3.2729933008678193E-2</v>
      </c>
      <c r="P12" s="455">
        <v>-3.8964638602810651E-2</v>
      </c>
      <c r="Q12" s="590">
        <f t="shared" ref="Q12:Q22" si="2">M12-K12</f>
        <v>3.2729933008678193E-2</v>
      </c>
      <c r="R12" s="590">
        <f t="shared" ref="R12:R22" si="3">P12+Q12</f>
        <v>-6.2347055941324586E-3</v>
      </c>
      <c r="S12" s="592"/>
    </row>
    <row r="13" spans="3:20" x14ac:dyDescent="0.2">
      <c r="C13" s="425">
        <v>2005</v>
      </c>
      <c r="D13" s="112">
        <f>TFP_Calcs!K29</f>
        <v>1.6443387407344325E-2</v>
      </c>
      <c r="E13" s="112">
        <f>TFP_Calcs!J29</f>
        <v>1.0076246022067199E-2</v>
      </c>
      <c r="F13" s="112">
        <f>TFP_Calcs!I29</f>
        <v>-6.8965035546078579E-4</v>
      </c>
      <c r="G13" s="112">
        <f t="shared" si="0"/>
        <v>6.3671413852771259E-3</v>
      </c>
      <c r="H13" s="112">
        <f t="shared" si="1"/>
        <v>1.7133037762805111E-2</v>
      </c>
      <c r="I13" s="112">
        <f>TFP_Calcs!I102</f>
        <v>1.5768471560359369E-2</v>
      </c>
      <c r="K13" s="455">
        <v>1.3926477743654065E-2</v>
      </c>
      <c r="L13" s="455">
        <v>2.3145454346420163E-2</v>
      </c>
      <c r="M13" s="455">
        <v>-5.7715460487131593E-5</v>
      </c>
      <c r="N13" s="455">
        <v>-9.2189766027660977E-3</v>
      </c>
      <c r="O13" s="455">
        <v>1.3984193204141196E-2</v>
      </c>
      <c r="P13" s="455">
        <v>1.1216726396021387E-2</v>
      </c>
      <c r="Q13" s="590">
        <f t="shared" si="2"/>
        <v>-1.3984193204141196E-2</v>
      </c>
      <c r="R13" s="590">
        <f t="shared" si="3"/>
        <v>-2.7674668081198086E-3</v>
      </c>
      <c r="S13" s="592"/>
    </row>
    <row r="14" spans="3:20" x14ac:dyDescent="0.2">
      <c r="C14" s="425">
        <v>2006</v>
      </c>
      <c r="D14" s="112">
        <f>TFP_Calcs!K30</f>
        <v>1.78912250809613E-2</v>
      </c>
      <c r="E14" s="112">
        <f>TFP_Calcs!J30</f>
        <v>3.3864518115136577E-2</v>
      </c>
      <c r="F14" s="112">
        <f>TFP_Calcs!I30</f>
        <v>2.0541389749134595E-3</v>
      </c>
      <c r="G14" s="112">
        <f t="shared" si="0"/>
        <v>-1.5973293034175277E-2</v>
      </c>
      <c r="H14" s="112">
        <f t="shared" si="1"/>
        <v>1.5837086106047841E-2</v>
      </c>
      <c r="I14" s="112">
        <f>TFP_Calcs!I103</f>
        <v>1.1703552587347892E-2</v>
      </c>
      <c r="K14" s="455">
        <v>4.839777727337502E-2</v>
      </c>
      <c r="L14" s="455">
        <v>4.2253124700774187E-4</v>
      </c>
      <c r="M14" s="455">
        <v>2.4741558010837801E-3</v>
      </c>
      <c r="N14" s="455">
        <v>4.7975246026367276E-2</v>
      </c>
      <c r="O14" s="455">
        <v>4.5923621472291239E-2</v>
      </c>
      <c r="P14" s="455">
        <v>4.6172238846832629E-2</v>
      </c>
      <c r="Q14" s="590">
        <f t="shared" si="2"/>
        <v>-4.5923621472291239E-2</v>
      </c>
      <c r="R14" s="590">
        <f t="shared" si="3"/>
        <v>2.4861737454139055E-4</v>
      </c>
      <c r="S14" s="592"/>
      <c r="T14" s="18"/>
    </row>
    <row r="15" spans="3:20" x14ac:dyDescent="0.2">
      <c r="C15" s="425">
        <v>2007</v>
      </c>
      <c r="D15" s="112">
        <f>TFP_Calcs!K31</f>
        <v>-0.17976484797186745</v>
      </c>
      <c r="E15" s="112">
        <f>TFP_Calcs!J31</f>
        <v>5.1679482811170227E-2</v>
      </c>
      <c r="F15" s="112">
        <f>TFP_Calcs!I31</f>
        <v>-2.1690951332448152E-2</v>
      </c>
      <c r="G15" s="112">
        <f t="shared" si="0"/>
        <v>-0.23144433078303767</v>
      </c>
      <c r="H15" s="112">
        <f t="shared" si="1"/>
        <v>-0.15807389663941929</v>
      </c>
      <c r="I15" s="112">
        <f>TFP_Calcs!I104</f>
        <v>-0.1697948716824923</v>
      </c>
      <c r="K15" s="455">
        <v>-0.19894913487255803</v>
      </c>
      <c r="L15" s="455">
        <v>7.9718467138115798E-2</v>
      </c>
      <c r="M15" s="455">
        <v>-2.6179139059813349E-2</v>
      </c>
      <c r="N15" s="455">
        <v>-0.27866760201067381</v>
      </c>
      <c r="O15" s="455">
        <v>-0.17276999581274469</v>
      </c>
      <c r="P15" s="455">
        <v>-0.18887601335088217</v>
      </c>
      <c r="Q15" s="590">
        <f t="shared" si="2"/>
        <v>0.17276999581274469</v>
      </c>
      <c r="R15" s="590">
        <f t="shared" si="3"/>
        <v>-1.6106017538137479E-2</v>
      </c>
      <c r="S15" s="592"/>
      <c r="T15" s="18"/>
    </row>
    <row r="16" spans="3:20" x14ac:dyDescent="0.2">
      <c r="C16" s="425">
        <v>2008</v>
      </c>
      <c r="D16" s="112">
        <f>TFP_Calcs!K32</f>
        <v>5.1834335943315629E-2</v>
      </c>
      <c r="E16" s="112">
        <f>TFP_Calcs!J32</f>
        <v>5.4146086559287411E-2</v>
      </c>
      <c r="F16" s="112">
        <f>TFP_Calcs!I32</f>
        <v>1.0569148759234587E-2</v>
      </c>
      <c r="G16" s="112">
        <f t="shared" si="0"/>
        <v>-2.3117506159717818E-3</v>
      </c>
      <c r="H16" s="112">
        <f t="shared" si="1"/>
        <v>4.1265187184081044E-2</v>
      </c>
      <c r="I16" s="112">
        <f>TFP_Calcs!I105</f>
        <v>3.4038204261713147E-2</v>
      </c>
      <c r="K16" s="455">
        <v>7.3060803429540327E-2</v>
      </c>
      <c r="L16" s="455">
        <v>5.9607782187429174E-2</v>
      </c>
      <c r="M16" s="455">
        <v>1.2770745656190576E-2</v>
      </c>
      <c r="N16" s="455">
        <v>1.3453021242111153E-2</v>
      </c>
      <c r="O16" s="455">
        <v>6.0290057773349753E-2</v>
      </c>
      <c r="P16" s="455">
        <v>5.2737224911805908E-2</v>
      </c>
      <c r="Q16" s="590">
        <f t="shared" si="2"/>
        <v>-6.0290057773349753E-2</v>
      </c>
      <c r="R16" s="590">
        <f t="shared" si="3"/>
        <v>-7.5528328615438456E-3</v>
      </c>
      <c r="S16" s="592"/>
    </row>
    <row r="17" spans="3:19" x14ac:dyDescent="0.2">
      <c r="C17" s="425">
        <v>2009</v>
      </c>
      <c r="D17" s="112">
        <f>TFP_Calcs!K33</f>
        <v>9.3983042880373985E-2</v>
      </c>
      <c r="E17" s="112">
        <f>TFP_Calcs!J33</f>
        <v>-1.841525895632453E-2</v>
      </c>
      <c r="F17" s="112">
        <f>TFP_Calcs!I33</f>
        <v>1.7155271386904165E-3</v>
      </c>
      <c r="G17" s="112">
        <f t="shared" si="0"/>
        <v>0.11239830183669852</v>
      </c>
      <c r="H17" s="112">
        <f t="shared" si="1"/>
        <v>9.226751574168357E-2</v>
      </c>
      <c r="I17" s="112">
        <f>TFP_Calcs!I106</f>
        <v>9.6072419402832634E-2</v>
      </c>
      <c r="K17" s="455">
        <v>9.1282415982402332E-2</v>
      </c>
      <c r="L17" s="455">
        <v>-3.8281559596196377E-2</v>
      </c>
      <c r="M17" s="455">
        <v>2.0702350099170578E-3</v>
      </c>
      <c r="N17" s="455">
        <v>0.12956397557859872</v>
      </c>
      <c r="O17" s="455">
        <v>8.9212180972485275E-2</v>
      </c>
      <c r="P17" s="455">
        <v>9.6460869565780274E-2</v>
      </c>
      <c r="Q17" s="590">
        <f t="shared" si="2"/>
        <v>-8.9212180972485275E-2</v>
      </c>
      <c r="R17" s="590">
        <f t="shared" si="3"/>
        <v>7.2486885932949996E-3</v>
      </c>
      <c r="S17" s="592"/>
    </row>
    <row r="18" spans="3:19" x14ac:dyDescent="0.2">
      <c r="C18" s="425">
        <v>2010</v>
      </c>
      <c r="D18" s="112">
        <f>TFP_Calcs!K34</f>
        <v>-4.6528382019298452E-2</v>
      </c>
      <c r="E18" s="112">
        <f>TFP_Calcs!J34</f>
        <v>5.0657595032374665E-2</v>
      </c>
      <c r="F18" s="112">
        <f>TFP_Calcs!I34</f>
        <v>1.4628882694284971E-4</v>
      </c>
      <c r="G18" s="112">
        <f t="shared" si="0"/>
        <v>-9.7185977051673117E-2</v>
      </c>
      <c r="H18" s="112">
        <f t="shared" si="1"/>
        <v>-4.6674670846241301E-2</v>
      </c>
      <c r="I18" s="112">
        <f>TFP_Calcs!I107</f>
        <v>-5.8485597252319325E-2</v>
      </c>
      <c r="K18" s="455">
        <v>-7.4202515268896249E-2</v>
      </c>
      <c r="L18" s="455">
        <v>2.1392951606925049E-2</v>
      </c>
      <c r="M18" s="455">
        <v>1.7650200896922465E-4</v>
      </c>
      <c r="N18" s="455">
        <v>-9.5595466875821294E-2</v>
      </c>
      <c r="O18" s="455">
        <v>-7.4379017277865472E-2</v>
      </c>
      <c r="P18" s="455">
        <v>-7.89865868979365E-2</v>
      </c>
      <c r="Q18" s="590">
        <f t="shared" si="2"/>
        <v>7.4379017277865472E-2</v>
      </c>
      <c r="R18" s="590">
        <f>P18+Q18</f>
        <v>-4.6075696200710281E-3</v>
      </c>
      <c r="S18" s="592"/>
    </row>
    <row r="19" spans="3:19" x14ac:dyDescent="0.2">
      <c r="C19" s="425">
        <v>2011</v>
      </c>
      <c r="D19" s="112">
        <f>TFP_Calcs!K35</f>
        <v>5.6944918137356512E-2</v>
      </c>
      <c r="E19" s="112">
        <f>TFP_Calcs!J35</f>
        <v>-5.4852685061619125E-2</v>
      </c>
      <c r="F19" s="112">
        <f>TFP_Calcs!I35</f>
        <v>-1.23241321288384E-2</v>
      </c>
      <c r="G19" s="112">
        <f t="shared" si="0"/>
        <v>0.11179760319897564</v>
      </c>
      <c r="H19" s="112">
        <f t="shared" si="1"/>
        <v>6.9269050266194912E-2</v>
      </c>
      <c r="I19" s="112">
        <f>TFP_Calcs!I108</f>
        <v>7.9673998826519599E-2</v>
      </c>
      <c r="K19" s="455">
        <v>6.2553023234875715E-2</v>
      </c>
      <c r="L19" s="455">
        <v>-4.2991851864444298E-2</v>
      </c>
      <c r="M19" s="455">
        <v>-1.4888255406682739E-2</v>
      </c>
      <c r="N19" s="455">
        <v>0.10554487509932001</v>
      </c>
      <c r="O19" s="455">
        <v>7.7441278641558448E-2</v>
      </c>
      <c r="P19" s="455">
        <v>8.386295986178964E-2</v>
      </c>
      <c r="Q19" s="590">
        <f t="shared" si="2"/>
        <v>-7.7441278641558448E-2</v>
      </c>
      <c r="R19" s="590">
        <f t="shared" si="3"/>
        <v>6.4216812202311929E-3</v>
      </c>
      <c r="S19" s="592"/>
    </row>
    <row r="20" spans="3:19" x14ac:dyDescent="0.2">
      <c r="C20" s="425">
        <v>2012</v>
      </c>
      <c r="D20" s="112">
        <f>TFP_Calcs!K36</f>
        <v>-0.1438081904909089</v>
      </c>
      <c r="E20" s="112">
        <f>TFP_Calcs!J36</f>
        <v>-6.4192274894958982E-3</v>
      </c>
      <c r="F20" s="112">
        <f>TFP_Calcs!I36</f>
        <v>3.1860467943980487E-3</v>
      </c>
      <c r="G20" s="112">
        <f t="shared" si="0"/>
        <v>-0.13738896300141301</v>
      </c>
      <c r="H20" s="112">
        <f t="shared" si="1"/>
        <v>-0.14699423728530694</v>
      </c>
      <c r="I20" s="112">
        <f>TFP_Calcs!I109</f>
        <v>-0.14421881712501425</v>
      </c>
      <c r="K20" s="455">
        <v>-0.14906759232441757</v>
      </c>
      <c r="L20" s="455">
        <v>1.5137365063603897E-3</v>
      </c>
      <c r="M20" s="455">
        <v>3.8525904761392963E-3</v>
      </c>
      <c r="N20" s="455">
        <v>-0.15058132883077796</v>
      </c>
      <c r="O20" s="455">
        <v>-0.15292018280055686</v>
      </c>
      <c r="P20" s="455">
        <v>-0.15226678357185228</v>
      </c>
      <c r="Q20" s="590">
        <f t="shared" si="2"/>
        <v>0.15292018280055686</v>
      </c>
      <c r="R20" s="590">
        <f t="shared" si="3"/>
        <v>6.53399228704582E-4</v>
      </c>
      <c r="S20" s="592"/>
    </row>
    <row r="21" spans="3:19" ht="11.25" customHeight="1" x14ac:dyDescent="0.2">
      <c r="C21" s="425">
        <v>2013</v>
      </c>
      <c r="D21" s="112">
        <f>TFP_Calcs!K37</f>
        <v>2.5549678705396178E-2</v>
      </c>
      <c r="E21" s="112">
        <f>TFP_Calcs!J37</f>
        <v>-1.0274711694023772E-3</v>
      </c>
      <c r="F21" s="112">
        <f>TFP_Calcs!I37</f>
        <v>5.1742641085252335E-3</v>
      </c>
      <c r="G21" s="112">
        <f t="shared" si="0"/>
        <v>2.6577149874798554E-2</v>
      </c>
      <c r="H21" s="112">
        <f t="shared" si="1"/>
        <v>2.0375414596870943E-2</v>
      </c>
      <c r="I21" s="112">
        <f>TFP_Calcs!I110</f>
        <v>2.2195217767604056E-2</v>
      </c>
      <c r="K21" s="455">
        <v>1.3933238536297301E-2</v>
      </c>
      <c r="L21" s="455">
        <v>1.6800315274764781E-3</v>
      </c>
      <c r="M21" s="455">
        <v>6.2513028212646208E-3</v>
      </c>
      <c r="N21" s="455">
        <v>1.2253207008820823E-2</v>
      </c>
      <c r="O21" s="455">
        <v>7.6819357150326797E-3</v>
      </c>
      <c r="P21" s="455">
        <v>8.9954941523189644E-3</v>
      </c>
      <c r="Q21" s="590">
        <f t="shared" si="2"/>
        <v>-7.6819357150326797E-3</v>
      </c>
      <c r="R21" s="590">
        <f t="shared" si="3"/>
        <v>1.3135584372862847E-3</v>
      </c>
      <c r="S21" s="592"/>
    </row>
    <row r="22" spans="3:19" x14ac:dyDescent="0.2">
      <c r="C22" s="425">
        <v>2014</v>
      </c>
      <c r="D22" s="112">
        <f>TFP_Calcs!K38</f>
        <v>-2.9959775114263447E-2</v>
      </c>
      <c r="E22" s="112">
        <f>TFP_Calcs!J38</f>
        <v>4.1882484866608838E-3</v>
      </c>
      <c r="F22" s="112">
        <f>TFP_Calcs!I38</f>
        <v>6.6579858771523255E-3</v>
      </c>
      <c r="G22" s="112">
        <f t="shared" si="0"/>
        <v>-3.4148023600924331E-2</v>
      </c>
      <c r="H22" s="112">
        <f t="shared" si="1"/>
        <v>-3.6617760991415775E-2</v>
      </c>
      <c r="I22" s="112">
        <f>TFP_Calcs!I111</f>
        <v>-3.601023203046403E-2</v>
      </c>
      <c r="K22" s="455">
        <v>-4.5561028436317014E-2</v>
      </c>
      <c r="L22" s="455">
        <v>4.2825730578241097E-3</v>
      </c>
      <c r="M22" s="455">
        <v>8.0340031338472125E-3</v>
      </c>
      <c r="N22" s="455">
        <v>-4.9843601494141125E-2</v>
      </c>
      <c r="O22" s="455">
        <v>-5.3595031570164223E-2</v>
      </c>
      <c r="P22" s="455">
        <v>-5.2691881470256469E-2</v>
      </c>
      <c r="Q22" s="590">
        <f t="shared" si="2"/>
        <v>5.3595031570164223E-2</v>
      </c>
      <c r="R22" s="590">
        <f t="shared" si="3"/>
        <v>9.0315009990775408E-4</v>
      </c>
      <c r="S22" s="592"/>
    </row>
    <row r="23" spans="3:19" x14ac:dyDescent="0.2">
      <c r="K23" s="18"/>
      <c r="L23" s="18"/>
      <c r="M23" s="18"/>
      <c r="N23" s="18"/>
      <c r="O23" s="18"/>
      <c r="P23" s="18"/>
      <c r="Q23" s="18"/>
      <c r="R23" s="18"/>
      <c r="S23" s="592"/>
    </row>
    <row r="24" spans="3:19" ht="15" x14ac:dyDescent="0.25">
      <c r="C24" s="509" t="s">
        <v>683</v>
      </c>
      <c r="K24" s="18"/>
      <c r="L24" s="18"/>
      <c r="M24" s="18"/>
      <c r="N24" s="18"/>
      <c r="O24" s="18"/>
      <c r="P24" s="18"/>
      <c r="Q24" s="18"/>
      <c r="R24" s="18"/>
      <c r="S24" s="592"/>
    </row>
    <row r="25" spans="3:19" ht="15" x14ac:dyDescent="0.25">
      <c r="C25" s="509" t="s">
        <v>639</v>
      </c>
      <c r="D25" s="519">
        <f t="shared" ref="D25:I25" si="4">AVERAGE(D11:D22)</f>
        <v>-6.3608659938439146E-3</v>
      </c>
      <c r="E25" s="519">
        <f t="shared" si="4"/>
        <v>1.8487390854198461E-2</v>
      </c>
      <c r="F25" s="519">
        <f t="shared" si="4"/>
        <v>1.5421135679771793E-3</v>
      </c>
      <c r="G25" s="519">
        <f t="shared" si="4"/>
        <v>-2.4848256848042382E-2</v>
      </c>
      <c r="H25" s="519">
        <f t="shared" si="4"/>
        <v>-7.9029795618210941E-3</v>
      </c>
      <c r="I25" s="519">
        <f t="shared" si="4"/>
        <v>-1.0126642330030288E-2</v>
      </c>
      <c r="J25" s="520"/>
      <c r="K25" s="519">
        <f t="shared" ref="K25:R25" si="5">AVERAGE(K11:K22)</f>
        <v>-9.9262874599742156E-3</v>
      </c>
      <c r="L25" s="519">
        <f t="shared" si="5"/>
        <v>1.7443526674068063E-2</v>
      </c>
      <c r="M25" s="724">
        <f t="shared" si="5"/>
        <v>1.9294130362672304E-3</v>
      </c>
      <c r="N25" s="519">
        <f t="shared" si="5"/>
        <v>-2.7369814134042273E-2</v>
      </c>
      <c r="O25" s="519">
        <f t="shared" si="5"/>
        <v>-1.1855700496241442E-2</v>
      </c>
      <c r="P25" s="519">
        <f t="shared" si="5"/>
        <v>-1.3751697530936543E-2</v>
      </c>
      <c r="Q25" s="519">
        <f t="shared" si="5"/>
        <v>1.1855700496241442E-2</v>
      </c>
      <c r="R25" s="725">
        <f t="shared" si="5"/>
        <v>-1.8959970346950968E-3</v>
      </c>
      <c r="S25" s="592"/>
    </row>
    <row r="26" spans="3:19" x14ac:dyDescent="0.2">
      <c r="C26" s="38"/>
    </row>
    <row r="27" spans="3:19" hidden="1" x14ac:dyDescent="0.2"/>
    <row r="28" spans="3:19" hidden="1" x14ac:dyDescent="0.2">
      <c r="C28" s="433"/>
      <c r="D28" s="771" t="s">
        <v>665</v>
      </c>
      <c r="E28" s="771"/>
      <c r="F28" s="771"/>
      <c r="G28" s="771"/>
      <c r="H28" s="771"/>
      <c r="I28" s="771"/>
      <c r="J28" s="433"/>
      <c r="K28" s="771" t="s">
        <v>660</v>
      </c>
      <c r="L28" s="771"/>
      <c r="M28" s="771"/>
      <c r="N28" s="771"/>
      <c r="O28" s="771"/>
      <c r="P28" s="771"/>
    </row>
    <row r="29" spans="3:19" hidden="1" x14ac:dyDescent="0.2">
      <c r="C29" s="433"/>
      <c r="D29" s="480" t="s">
        <v>8</v>
      </c>
      <c r="E29" s="480" t="s">
        <v>658</v>
      </c>
      <c r="F29" s="480" t="s">
        <v>659</v>
      </c>
      <c r="G29" s="480" t="s">
        <v>661</v>
      </c>
      <c r="H29" s="480" t="s">
        <v>662</v>
      </c>
      <c r="I29" s="480" t="s">
        <v>16</v>
      </c>
      <c r="J29" s="433"/>
      <c r="K29" s="480" t="s">
        <v>8</v>
      </c>
      <c r="L29" s="480" t="s">
        <v>658</v>
      </c>
      <c r="M29" s="480" t="s">
        <v>659</v>
      </c>
      <c r="N29" s="480" t="s">
        <v>661</v>
      </c>
      <c r="O29" s="480" t="s">
        <v>662</v>
      </c>
      <c r="P29" s="480" t="s">
        <v>16</v>
      </c>
    </row>
    <row r="30" spans="3:19" hidden="1" x14ac:dyDescent="0.2">
      <c r="C30" s="433"/>
      <c r="D30" s="480"/>
      <c r="E30" s="480"/>
      <c r="F30" s="480"/>
      <c r="G30" s="480"/>
      <c r="H30" s="480"/>
      <c r="I30" s="480"/>
      <c r="J30" s="433"/>
      <c r="K30" s="480"/>
      <c r="L30" s="480"/>
      <c r="M30" s="480"/>
      <c r="N30" s="480"/>
      <c r="O30" s="480"/>
      <c r="P30" s="480"/>
    </row>
    <row r="31" spans="3:19" hidden="1" x14ac:dyDescent="0.2">
      <c r="C31" s="481">
        <v>2002</v>
      </c>
      <c r="D31" s="440"/>
      <c r="E31" s="454"/>
      <c r="F31" s="454"/>
      <c r="G31" s="454"/>
      <c r="H31" s="454"/>
      <c r="I31" s="433"/>
      <c r="J31" s="433"/>
      <c r="K31" s="456"/>
      <c r="L31" s="456"/>
      <c r="M31" s="456"/>
      <c r="N31" s="456"/>
      <c r="O31" s="456"/>
      <c r="P31" s="456"/>
    </row>
    <row r="32" spans="3:19" hidden="1" x14ac:dyDescent="0.2">
      <c r="C32" s="481">
        <v>2003</v>
      </c>
      <c r="D32" s="456"/>
      <c r="E32" s="456"/>
      <c r="F32" s="456"/>
      <c r="G32" s="456"/>
      <c r="H32" s="456"/>
      <c r="I32" s="456"/>
      <c r="J32" s="433"/>
      <c r="K32" s="456"/>
      <c r="L32" s="456"/>
      <c r="M32" s="456"/>
      <c r="N32" s="456"/>
      <c r="O32" s="456"/>
      <c r="P32" s="456"/>
    </row>
    <row r="33" spans="3:16" hidden="1" x14ac:dyDescent="0.2">
      <c r="C33" s="481">
        <v>2004</v>
      </c>
      <c r="D33" s="456"/>
      <c r="E33" s="456"/>
      <c r="F33" s="456"/>
      <c r="G33" s="456"/>
      <c r="H33" s="456"/>
      <c r="I33" s="456"/>
      <c r="J33" s="433"/>
      <c r="K33" s="456"/>
      <c r="L33" s="456"/>
      <c r="M33" s="456"/>
      <c r="N33" s="456"/>
      <c r="O33" s="456"/>
      <c r="P33" s="456"/>
    </row>
    <row r="34" spans="3:16" hidden="1" x14ac:dyDescent="0.2">
      <c r="C34" s="481">
        <v>2005</v>
      </c>
      <c r="D34" s="456"/>
      <c r="E34" s="456"/>
      <c r="F34" s="456"/>
      <c r="G34" s="456"/>
      <c r="H34" s="456"/>
      <c r="I34" s="456"/>
      <c r="J34" s="433"/>
      <c r="K34" s="456"/>
      <c r="L34" s="456"/>
      <c r="M34" s="456"/>
      <c r="N34" s="456"/>
      <c r="O34" s="456"/>
      <c r="P34" s="456"/>
    </row>
    <row r="35" spans="3:16" hidden="1" x14ac:dyDescent="0.2">
      <c r="C35" s="481">
        <v>2006</v>
      </c>
      <c r="D35" s="456"/>
      <c r="E35" s="456"/>
      <c r="F35" s="456"/>
      <c r="G35" s="456"/>
      <c r="H35" s="456"/>
      <c r="I35" s="456"/>
      <c r="J35" s="433"/>
      <c r="K35" s="456"/>
      <c r="L35" s="456"/>
      <c r="M35" s="456"/>
      <c r="N35" s="456"/>
      <c r="O35" s="456"/>
      <c r="P35" s="456"/>
    </row>
    <row r="36" spans="3:16" hidden="1" x14ac:dyDescent="0.2">
      <c r="C36" s="481">
        <v>2007</v>
      </c>
      <c r="D36" s="456"/>
      <c r="E36" s="456"/>
      <c r="F36" s="456"/>
      <c r="G36" s="456"/>
      <c r="H36" s="456"/>
      <c r="I36" s="456"/>
      <c r="J36" s="433"/>
      <c r="K36" s="456"/>
      <c r="L36" s="456"/>
      <c r="M36" s="456"/>
      <c r="N36" s="456"/>
      <c r="O36" s="456"/>
      <c r="P36" s="456"/>
    </row>
    <row r="37" spans="3:16" hidden="1" x14ac:dyDescent="0.2">
      <c r="C37" s="481">
        <v>2008</v>
      </c>
      <c r="D37" s="456"/>
      <c r="E37" s="456"/>
      <c r="F37" s="456"/>
      <c r="G37" s="456"/>
      <c r="H37" s="456"/>
      <c r="I37" s="456"/>
      <c r="J37" s="433"/>
      <c r="K37" s="456"/>
      <c r="L37" s="456"/>
      <c r="M37" s="456"/>
      <c r="N37" s="456"/>
      <c r="O37" s="456"/>
      <c r="P37" s="456"/>
    </row>
    <row r="38" spans="3:16" hidden="1" x14ac:dyDescent="0.2">
      <c r="C38" s="481">
        <v>2009</v>
      </c>
      <c r="D38" s="456"/>
      <c r="E38" s="456"/>
      <c r="F38" s="456"/>
      <c r="G38" s="456"/>
      <c r="H38" s="456"/>
      <c r="I38" s="456"/>
      <c r="J38" s="433"/>
      <c r="K38" s="456"/>
      <c r="L38" s="456"/>
      <c r="M38" s="456"/>
      <c r="N38" s="456"/>
      <c r="O38" s="456"/>
      <c r="P38" s="456"/>
    </row>
    <row r="39" spans="3:16" hidden="1" x14ac:dyDescent="0.2">
      <c r="C39" s="481">
        <v>2010</v>
      </c>
      <c r="D39" s="456"/>
      <c r="E39" s="456"/>
      <c r="F39" s="456"/>
      <c r="G39" s="456"/>
      <c r="H39" s="456"/>
      <c r="I39" s="456"/>
      <c r="J39" s="433"/>
      <c r="K39" s="456"/>
      <c r="L39" s="456"/>
      <c r="M39" s="456"/>
      <c r="N39" s="456"/>
      <c r="O39" s="456"/>
      <c r="P39" s="456"/>
    </row>
    <row r="40" spans="3:16" hidden="1" x14ac:dyDescent="0.2">
      <c r="C40" s="481">
        <v>2011</v>
      </c>
      <c r="D40" s="456"/>
      <c r="E40" s="456"/>
      <c r="F40" s="456"/>
      <c r="G40" s="456"/>
      <c r="H40" s="456"/>
      <c r="I40" s="456"/>
      <c r="J40" s="433"/>
      <c r="K40" s="456"/>
      <c r="L40" s="456"/>
      <c r="M40" s="456"/>
      <c r="N40" s="456"/>
      <c r="O40" s="456"/>
      <c r="P40" s="456"/>
    </row>
    <row r="41" spans="3:16" hidden="1" x14ac:dyDescent="0.2">
      <c r="C41" s="481">
        <v>2012</v>
      </c>
      <c r="D41" s="456"/>
      <c r="E41" s="456"/>
      <c r="F41" s="456"/>
      <c r="G41" s="456"/>
      <c r="H41" s="456"/>
      <c r="I41" s="456"/>
      <c r="J41" s="433"/>
      <c r="K41" s="456"/>
      <c r="L41" s="456"/>
      <c r="M41" s="456"/>
      <c r="N41" s="456"/>
      <c r="O41" s="456"/>
      <c r="P41" s="456"/>
    </row>
    <row r="42" spans="3:16" hidden="1" x14ac:dyDescent="0.2">
      <c r="C42" s="481">
        <v>2013</v>
      </c>
      <c r="D42" s="456"/>
      <c r="E42" s="456"/>
      <c r="F42" s="456"/>
      <c r="G42" s="456"/>
      <c r="H42" s="456"/>
      <c r="I42" s="456"/>
      <c r="J42" s="433"/>
      <c r="K42" s="456"/>
      <c r="L42" s="456"/>
      <c r="M42" s="456"/>
      <c r="N42" s="456"/>
      <c r="O42" s="456"/>
      <c r="P42" s="456"/>
    </row>
    <row r="43" spans="3:16" hidden="1" x14ac:dyDescent="0.2">
      <c r="C43" s="481">
        <v>2014</v>
      </c>
      <c r="D43" s="456"/>
      <c r="E43" s="456"/>
      <c r="F43" s="456"/>
      <c r="G43" s="456"/>
      <c r="H43" s="456"/>
      <c r="I43" s="456"/>
      <c r="J43" s="433"/>
      <c r="K43" s="456"/>
      <c r="L43" s="456"/>
      <c r="M43" s="456"/>
      <c r="N43" s="456"/>
      <c r="O43" s="456"/>
      <c r="P43" s="456"/>
    </row>
    <row r="44" spans="3:16" hidden="1" x14ac:dyDescent="0.2">
      <c r="C44" s="433"/>
      <c r="D44" s="433"/>
      <c r="E44" s="433"/>
      <c r="F44" s="433"/>
      <c r="G44" s="433"/>
      <c r="H44" s="433"/>
      <c r="I44" s="433"/>
      <c r="J44" s="433"/>
      <c r="K44" s="433"/>
      <c r="L44" s="433"/>
      <c r="M44" s="433"/>
      <c r="N44" s="433"/>
      <c r="O44" s="433"/>
      <c r="P44" s="433"/>
    </row>
    <row r="45" spans="3:16" hidden="1" x14ac:dyDescent="0.2">
      <c r="C45" s="433"/>
      <c r="D45" s="443" t="e">
        <f t="shared" ref="D45:I45" si="6">AVERAGE(D32:D43)</f>
        <v>#DIV/0!</v>
      </c>
      <c r="E45" s="443" t="e">
        <f t="shared" si="6"/>
        <v>#DIV/0!</v>
      </c>
      <c r="F45" s="443" t="e">
        <f t="shared" si="6"/>
        <v>#DIV/0!</v>
      </c>
      <c r="G45" s="443" t="e">
        <f t="shared" si="6"/>
        <v>#DIV/0!</v>
      </c>
      <c r="H45" s="443" t="e">
        <f t="shared" si="6"/>
        <v>#DIV/0!</v>
      </c>
      <c r="I45" s="443" t="e">
        <f t="shared" si="6"/>
        <v>#DIV/0!</v>
      </c>
      <c r="J45" s="433"/>
      <c r="K45" s="443" t="e">
        <f t="shared" ref="K45:P45" si="7">AVERAGE(K32:K43)</f>
        <v>#DIV/0!</v>
      </c>
      <c r="L45" s="443" t="e">
        <f t="shared" si="7"/>
        <v>#DIV/0!</v>
      </c>
      <c r="M45" s="443" t="e">
        <f t="shared" si="7"/>
        <v>#DIV/0!</v>
      </c>
      <c r="N45" s="443" t="e">
        <f t="shared" si="7"/>
        <v>#DIV/0!</v>
      </c>
      <c r="O45" s="443" t="e">
        <f t="shared" si="7"/>
        <v>#DIV/0!</v>
      </c>
      <c r="P45" s="443" t="e">
        <f t="shared" si="7"/>
        <v>#DIV/0!</v>
      </c>
    </row>
    <row r="46" spans="3:16" hidden="1" x14ac:dyDescent="0.2"/>
    <row r="47" spans="3:16" hidden="1" x14ac:dyDescent="0.2"/>
    <row r="48" spans="3:16" hidden="1" x14ac:dyDescent="0.2"/>
    <row r="49" spans="3:13" hidden="1" x14ac:dyDescent="0.2"/>
    <row r="50" spans="3:13" x14ac:dyDescent="0.2">
      <c r="C50" s="18" t="s">
        <v>836</v>
      </c>
      <c r="K50" s="18" t="s">
        <v>833</v>
      </c>
      <c r="M50" s="18"/>
    </row>
    <row r="52" spans="3:13" x14ac:dyDescent="0.2">
      <c r="C52" s="18" t="s">
        <v>837</v>
      </c>
      <c r="K52" s="18" t="s">
        <v>834</v>
      </c>
    </row>
    <row r="53" spans="3:13" x14ac:dyDescent="0.2">
      <c r="C53" s="18" t="s">
        <v>838</v>
      </c>
    </row>
    <row r="54" spans="3:13" x14ac:dyDescent="0.2">
      <c r="K54" s="18" t="s">
        <v>835</v>
      </c>
    </row>
  </sheetData>
  <mergeCells count="5">
    <mergeCell ref="D7:I7"/>
    <mergeCell ref="C5:P5"/>
    <mergeCell ref="D28:I28"/>
    <mergeCell ref="K28:P28"/>
    <mergeCell ref="K7:R7"/>
  </mergeCells>
  <phoneticPr fontId="120" type="noConversion"/>
  <pageMargins left="0.7" right="0.7" top="0.75" bottom="0.75" header="0.3" footer="0.3"/>
  <pageSetup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53"/>
  <sheetViews>
    <sheetView topLeftCell="A83" workbookViewId="0">
      <selection activeCell="A81" sqref="A81"/>
    </sheetView>
  </sheetViews>
  <sheetFormatPr defaultColWidth="8.85546875" defaultRowHeight="12.75" x14ac:dyDescent="0.2"/>
  <cols>
    <col min="1" max="1" width="25.28515625" customWidth="1"/>
    <col min="2" max="2" width="16.28515625" customWidth="1"/>
    <col min="3" max="3" width="15" style="532" customWidth="1"/>
    <col min="4" max="6" width="14" customWidth="1"/>
    <col min="7" max="7" width="17.85546875" customWidth="1"/>
    <col min="8" max="8" width="14" customWidth="1"/>
    <col min="9" max="9" width="19.140625" customWidth="1"/>
    <col min="10" max="10" width="14" customWidth="1"/>
    <col min="11" max="11" width="17.42578125" customWidth="1"/>
    <col min="12" max="13" width="14" customWidth="1"/>
    <col min="14" max="14" width="17" customWidth="1"/>
    <col min="15" max="15" width="14" customWidth="1"/>
    <col min="16" max="19" width="14" hidden="1" customWidth="1"/>
    <col min="20" max="20" width="18" customWidth="1"/>
    <col min="21" max="21" width="17" style="444" customWidth="1"/>
    <col min="22" max="24" width="14" hidden="1" customWidth="1"/>
    <col min="25" max="25" width="14" customWidth="1"/>
    <col min="26" max="26" width="14" hidden="1" customWidth="1"/>
    <col min="27" max="27" width="14" customWidth="1"/>
    <col min="28" max="28" width="17.42578125" hidden="1" customWidth="1"/>
    <col min="29" max="29" width="14" hidden="1" customWidth="1"/>
    <col min="30" max="30" width="18.28515625" hidden="1" customWidth="1"/>
    <col min="31" max="31" width="9.28515625" bestFit="1" customWidth="1"/>
    <col min="32" max="32" width="8.42578125" customWidth="1"/>
  </cols>
  <sheetData>
    <row r="1" spans="1:30" ht="18" x14ac:dyDescent="0.25">
      <c r="B1" s="459" t="s">
        <v>712</v>
      </c>
    </row>
    <row r="2" spans="1:30" ht="13.5" thickBot="1" x14ac:dyDescent="0.25"/>
    <row r="3" spans="1:30" x14ac:dyDescent="0.2">
      <c r="B3" s="738" t="s">
        <v>299</v>
      </c>
      <c r="C3" s="739" t="s">
        <v>717</v>
      </c>
      <c r="D3" s="561" t="s">
        <v>858</v>
      </c>
      <c r="E3" s="561" t="s">
        <v>857</v>
      </c>
      <c r="F3" s="561" t="s">
        <v>857</v>
      </c>
      <c r="G3" s="561" t="s">
        <v>857</v>
      </c>
      <c r="H3" s="561" t="s">
        <v>858</v>
      </c>
      <c r="I3" s="561" t="s">
        <v>858</v>
      </c>
      <c r="J3" s="561" t="s">
        <v>857</v>
      </c>
      <c r="K3" s="561" t="s">
        <v>858</v>
      </c>
      <c r="L3" s="561" t="s">
        <v>857</v>
      </c>
      <c r="M3" s="561" t="s">
        <v>857</v>
      </c>
      <c r="N3" s="561" t="s">
        <v>857</v>
      </c>
      <c r="O3" s="561" t="s">
        <v>859</v>
      </c>
      <c r="P3" s="541"/>
      <c r="Q3" s="541"/>
      <c r="R3" s="541"/>
      <c r="S3" s="541"/>
      <c r="T3" s="558" t="s">
        <v>858</v>
      </c>
      <c r="U3" s="740"/>
      <c r="V3" s="541"/>
      <c r="W3" s="541"/>
      <c r="X3" s="541"/>
      <c r="Y3" s="558" t="s">
        <v>858</v>
      </c>
      <c r="Z3" s="541"/>
      <c r="AA3" s="163" t="s">
        <v>858</v>
      </c>
    </row>
    <row r="4" spans="1:30" ht="13.5" thickBot="1" x14ac:dyDescent="0.25">
      <c r="B4" s="170"/>
      <c r="C4" s="741" t="s">
        <v>31</v>
      </c>
      <c r="D4" s="742" t="s">
        <v>858</v>
      </c>
      <c r="E4" s="742" t="s">
        <v>860</v>
      </c>
      <c r="F4" s="742" t="s">
        <v>860</v>
      </c>
      <c r="G4" s="742" t="s">
        <v>861</v>
      </c>
      <c r="H4" s="742" t="s">
        <v>858</v>
      </c>
      <c r="I4" s="742" t="s">
        <v>31</v>
      </c>
      <c r="J4" s="742" t="s">
        <v>858</v>
      </c>
      <c r="K4" s="742" t="s">
        <v>858</v>
      </c>
      <c r="L4" s="742" t="s">
        <v>31</v>
      </c>
      <c r="M4" s="640"/>
      <c r="N4" s="640"/>
      <c r="O4" s="742" t="s">
        <v>111</v>
      </c>
      <c r="P4" s="640"/>
      <c r="Q4" s="640"/>
      <c r="R4" s="640"/>
      <c r="S4" s="640"/>
      <c r="T4" s="547" t="s">
        <v>31</v>
      </c>
      <c r="U4" s="743"/>
      <c r="V4" s="640"/>
      <c r="W4" s="640"/>
      <c r="X4" s="640"/>
      <c r="Y4" s="547" t="s">
        <v>858</v>
      </c>
      <c r="Z4" s="640"/>
      <c r="AA4" s="744" t="s">
        <v>858</v>
      </c>
    </row>
    <row r="5" spans="1:30" x14ac:dyDescent="0.2">
      <c r="C5" s="710"/>
      <c r="E5" s="350"/>
      <c r="F5" s="350"/>
      <c r="G5" s="350"/>
    </row>
    <row r="6" spans="1:30" x14ac:dyDescent="0.2">
      <c r="D6" s="616"/>
      <c r="J6" s="18"/>
      <c r="V6" s="18"/>
      <c r="W6" s="18"/>
      <c r="X6" s="18"/>
      <c r="Y6" s="18"/>
      <c r="Z6" s="18"/>
      <c r="AA6" s="18"/>
    </row>
    <row r="7" spans="1:30" x14ac:dyDescent="0.2">
      <c r="D7" s="617" t="s">
        <v>595</v>
      </c>
      <c r="E7" s="584" t="s">
        <v>24</v>
      </c>
      <c r="F7" s="617" t="s">
        <v>782</v>
      </c>
      <c r="U7" s="577" t="s">
        <v>713</v>
      </c>
    </row>
    <row r="8" spans="1:30" x14ac:dyDescent="0.2">
      <c r="D8" s="617" t="s">
        <v>796</v>
      </c>
      <c r="E8" s="584" t="s">
        <v>18</v>
      </c>
      <c r="F8" s="617" t="s">
        <v>18</v>
      </c>
      <c r="G8" s="460" t="s">
        <v>21</v>
      </c>
      <c r="J8" s="460" t="s">
        <v>596</v>
      </c>
      <c r="K8" s="460" t="s">
        <v>713</v>
      </c>
      <c r="L8" s="460" t="s">
        <v>713</v>
      </c>
      <c r="M8" s="460" t="s">
        <v>713</v>
      </c>
      <c r="N8" s="460" t="s">
        <v>713</v>
      </c>
      <c r="U8" s="577" t="s">
        <v>749</v>
      </c>
      <c r="V8" s="586" t="s">
        <v>759</v>
      </c>
      <c r="W8" s="611" t="s">
        <v>783</v>
      </c>
      <c r="X8" s="611" t="s">
        <v>762</v>
      </c>
      <c r="Z8" t="s">
        <v>756</v>
      </c>
    </row>
    <row r="9" spans="1:30" s="532" customFormat="1" x14ac:dyDescent="0.2">
      <c r="A9" s="710"/>
      <c r="D9" s="618" t="str">
        <f>E7</f>
        <v>MCR</v>
      </c>
      <c r="E9" s="619" t="s">
        <v>595</v>
      </c>
      <c r="F9" s="618" t="s">
        <v>595</v>
      </c>
      <c r="G9" s="532" t="s">
        <v>598</v>
      </c>
      <c r="H9" s="532" t="s">
        <v>594</v>
      </c>
      <c r="I9" s="612" t="s">
        <v>594</v>
      </c>
      <c r="J9" s="532" t="s">
        <v>602</v>
      </c>
      <c r="K9" s="532" t="s">
        <v>599</v>
      </c>
      <c r="L9" s="615" t="s">
        <v>599</v>
      </c>
      <c r="M9" s="532" t="s">
        <v>600</v>
      </c>
      <c r="N9" s="460" t="s">
        <v>714</v>
      </c>
      <c r="O9" s="460" t="s">
        <v>603</v>
      </c>
      <c r="P9" s="460"/>
      <c r="Q9" s="584" t="s">
        <v>711</v>
      </c>
      <c r="R9" s="584"/>
      <c r="S9" s="584"/>
      <c r="T9" s="510" t="s">
        <v>753</v>
      </c>
      <c r="U9" s="569" t="s">
        <v>15</v>
      </c>
      <c r="V9" s="460" t="s">
        <v>642</v>
      </c>
      <c r="W9" s="460" t="s">
        <v>643</v>
      </c>
      <c r="X9" s="460" t="s">
        <v>787</v>
      </c>
      <c r="Y9" s="460" t="s">
        <v>636</v>
      </c>
      <c r="Z9" s="460" t="s">
        <v>757</v>
      </c>
      <c r="AA9" s="460" t="s">
        <v>641</v>
      </c>
      <c r="AB9" s="460" t="s">
        <v>751</v>
      </c>
      <c r="AC9" s="460" t="s">
        <v>669</v>
      </c>
      <c r="AD9" s="460" t="s">
        <v>752</v>
      </c>
    </row>
    <row r="10" spans="1:30" ht="51" x14ac:dyDescent="0.2">
      <c r="B10" s="18"/>
      <c r="D10" s="623" t="s">
        <v>818</v>
      </c>
      <c r="E10" s="15" t="s">
        <v>801</v>
      </c>
      <c r="F10" s="15" t="s">
        <v>801</v>
      </c>
      <c r="G10" s="15" t="s">
        <v>801</v>
      </c>
      <c r="H10" s="623" t="s">
        <v>818</v>
      </c>
      <c r="I10" s="15" t="s">
        <v>801</v>
      </c>
      <c r="K10" s="623" t="s">
        <v>818</v>
      </c>
      <c r="L10" s="15" t="s">
        <v>801</v>
      </c>
      <c r="M10" s="623" t="s">
        <v>818</v>
      </c>
      <c r="N10" s="623" t="s">
        <v>818</v>
      </c>
      <c r="O10" s="18"/>
      <c r="P10" s="18"/>
      <c r="Q10" s="18"/>
      <c r="R10" s="18"/>
      <c r="S10" s="18"/>
      <c r="T10" s="18"/>
      <c r="U10" s="569"/>
      <c r="V10" s="18"/>
      <c r="W10" s="18"/>
      <c r="X10" s="18"/>
      <c r="Y10" s="442" t="s">
        <v>856</v>
      </c>
      <c r="Z10" s="442" t="s">
        <v>855</v>
      </c>
      <c r="AA10" s="442" t="s">
        <v>855</v>
      </c>
      <c r="AB10" s="18"/>
      <c r="AC10" s="18"/>
    </row>
    <row r="11" spans="1:30" hidden="1" x14ac:dyDescent="0.2">
      <c r="B11" s="18" t="s">
        <v>717</v>
      </c>
      <c r="C11" s="532">
        <v>1924</v>
      </c>
      <c r="O11" s="18"/>
      <c r="P11" s="18"/>
      <c r="Q11" s="18"/>
      <c r="R11" s="18"/>
      <c r="S11" s="18"/>
      <c r="T11" s="18"/>
      <c r="U11" s="569">
        <f>'Benchmark Year Price'!F8</f>
        <v>12.849452851405106</v>
      </c>
      <c r="V11" s="591">
        <f t="shared" ref="V11:V42" si="0">Z11*$Y$59*(73/(73-(1972-C11)))</f>
        <v>4558626.5423667757</v>
      </c>
      <c r="W11" s="591">
        <f t="shared" ref="W11:W42" si="1">V11*(1-$G$116)^(2014-C11)</f>
        <v>414431.06653985661</v>
      </c>
      <c r="X11" s="591">
        <f t="shared" ref="X11:X42" si="2">C11+73</f>
        <v>1997</v>
      </c>
      <c r="Y11" s="18"/>
      <c r="Z11" s="590">
        <f>'Age Profile'!N17</f>
        <v>5.1698304790915965E-2</v>
      </c>
      <c r="AA11" s="18"/>
      <c r="AB11" s="18"/>
      <c r="AC11" s="18"/>
    </row>
    <row r="12" spans="1:30" hidden="1" x14ac:dyDescent="0.2">
      <c r="B12" s="18" t="s">
        <v>717</v>
      </c>
      <c r="C12" s="532">
        <v>1925</v>
      </c>
      <c r="O12" s="18"/>
      <c r="P12" s="18"/>
      <c r="Q12" s="18"/>
      <c r="R12" s="18"/>
      <c r="S12" s="18"/>
      <c r="T12" s="18"/>
      <c r="U12" s="569">
        <f>'Benchmark Year Price'!F9</f>
        <v>12.884675159933737</v>
      </c>
      <c r="V12" s="591">
        <f t="shared" si="0"/>
        <v>61418.62107979189</v>
      </c>
      <c r="W12" s="591">
        <f t="shared" si="1"/>
        <v>5734.4168313314967</v>
      </c>
      <c r="X12" s="591">
        <f t="shared" si="2"/>
        <v>1998</v>
      </c>
      <c r="Y12" s="18"/>
      <c r="Z12" s="590">
        <f>'Age Profile'!N18</f>
        <v>7.2439540844756501E-4</v>
      </c>
      <c r="AA12" s="18"/>
      <c r="AB12" s="18"/>
      <c r="AC12" s="18"/>
    </row>
    <row r="13" spans="1:30" hidden="1" x14ac:dyDescent="0.2">
      <c r="B13" s="18" t="s">
        <v>717</v>
      </c>
      <c r="C13" s="532">
        <v>1926</v>
      </c>
      <c r="O13" s="18"/>
      <c r="P13" s="18"/>
      <c r="Q13" s="18"/>
      <c r="R13" s="18"/>
      <c r="S13" s="18"/>
      <c r="T13" s="18"/>
      <c r="U13" s="569">
        <f>'Benchmark Year Price'!F10</f>
        <v>12.919994018177942</v>
      </c>
      <c r="V13" s="591">
        <f t="shared" si="0"/>
        <v>6824.2912310879874</v>
      </c>
      <c r="W13" s="591">
        <f t="shared" si="1"/>
        <v>654.36137577819659</v>
      </c>
      <c r="X13" s="591">
        <f t="shared" si="2"/>
        <v>1999</v>
      </c>
      <c r="Y13" s="18"/>
      <c r="Z13" s="590">
        <f>'Age Profile'!N19</f>
        <v>8.3584085590103653E-5</v>
      </c>
      <c r="AA13" s="18"/>
      <c r="AB13" s="18"/>
      <c r="AC13" s="18"/>
    </row>
    <row r="14" spans="1:30" hidden="1" x14ac:dyDescent="0.2">
      <c r="B14" s="18" t="s">
        <v>717</v>
      </c>
      <c r="C14" s="532">
        <v>1927</v>
      </c>
      <c r="O14" s="18"/>
      <c r="P14" s="18"/>
      <c r="Q14" s="18"/>
      <c r="R14" s="18"/>
      <c r="S14" s="18"/>
      <c r="T14" s="18"/>
      <c r="U14" s="569">
        <f>'Benchmark Year Price'!F11</f>
        <v>12.955409690795205</v>
      </c>
      <c r="V14" s="591">
        <f t="shared" si="0"/>
        <v>0</v>
      </c>
      <c r="W14" s="591">
        <f t="shared" si="1"/>
        <v>0</v>
      </c>
      <c r="X14" s="591">
        <f t="shared" si="2"/>
        <v>2000</v>
      </c>
      <c r="Y14" s="18"/>
      <c r="Z14" s="590">
        <f>'Age Profile'!N20</f>
        <v>0</v>
      </c>
      <c r="AA14" s="18"/>
      <c r="AB14" s="18"/>
      <c r="AC14" s="18"/>
    </row>
    <row r="15" spans="1:30" hidden="1" x14ac:dyDescent="0.2">
      <c r="B15" s="18" t="s">
        <v>717</v>
      </c>
      <c r="C15" s="532">
        <v>1928</v>
      </c>
      <c r="O15" s="18"/>
      <c r="P15" s="18"/>
      <c r="Q15" s="18"/>
      <c r="R15" s="18"/>
      <c r="S15" s="18"/>
      <c r="T15" s="18"/>
      <c r="U15" s="569">
        <f>'Benchmark Year Price'!F12</f>
        <v>13.80285509586651</v>
      </c>
      <c r="V15" s="591">
        <f t="shared" si="0"/>
        <v>13648.582462175973</v>
      </c>
      <c r="W15" s="591">
        <f t="shared" si="1"/>
        <v>1380.350790503275</v>
      </c>
      <c r="X15" s="591">
        <f t="shared" si="2"/>
        <v>2001</v>
      </c>
      <c r="Y15" s="18"/>
      <c r="Z15" s="590">
        <f>'Age Profile'!N21</f>
        <v>1.7955099867503747E-4</v>
      </c>
      <c r="AA15" s="18"/>
      <c r="AB15" s="18"/>
      <c r="AC15" s="18"/>
    </row>
    <row r="16" spans="1:30" hidden="1" x14ac:dyDescent="0.2">
      <c r="B16" s="18" t="s">
        <v>717</v>
      </c>
      <c r="C16" s="532">
        <v>1929</v>
      </c>
      <c r="O16" s="18"/>
      <c r="P16" s="18"/>
      <c r="Q16" s="18"/>
      <c r="R16" s="18"/>
      <c r="S16" s="18"/>
      <c r="T16" s="18"/>
      <c r="U16" s="569">
        <f>'Benchmark Year Price'!F13</f>
        <v>13.840690825246181</v>
      </c>
      <c r="V16" s="591">
        <f t="shared" si="0"/>
        <v>27297.164924351946</v>
      </c>
      <c r="W16" s="591">
        <f t="shared" si="1"/>
        <v>2835.2435548654171</v>
      </c>
      <c r="X16" s="591">
        <f t="shared" si="2"/>
        <v>2002</v>
      </c>
      <c r="Y16" s="18"/>
      <c r="Z16" s="590">
        <f>'Age Profile'!N22</f>
        <v>3.714848248449051E-4</v>
      </c>
      <c r="AA16" s="18"/>
      <c r="AB16" s="18"/>
      <c r="AC16" s="18"/>
    </row>
    <row r="17" spans="2:29" hidden="1" x14ac:dyDescent="0.2">
      <c r="B17" s="18" t="s">
        <v>717</v>
      </c>
      <c r="C17" s="532">
        <v>1930</v>
      </c>
      <c r="O17" s="18"/>
      <c r="P17" s="18"/>
      <c r="Q17" s="18"/>
      <c r="R17" s="18"/>
      <c r="S17" s="18"/>
      <c r="T17" s="18"/>
      <c r="U17" s="569">
        <f>'Benchmark Year Price'!F14</f>
        <v>13.878630268126265</v>
      </c>
      <c r="V17" s="591">
        <f t="shared" si="0"/>
        <v>470876.09494507115</v>
      </c>
      <c r="W17" s="591">
        <f t="shared" si="1"/>
        <v>50228.519706644307</v>
      </c>
      <c r="X17" s="591">
        <f t="shared" si="2"/>
        <v>2003</v>
      </c>
      <c r="Y17" s="18"/>
      <c r="Z17" s="590">
        <f>'Age Profile'!N23</f>
        <v>6.6217170028604333E-3</v>
      </c>
      <c r="AA17" s="18"/>
      <c r="AB17" s="18"/>
      <c r="AC17" s="18"/>
    </row>
    <row r="18" spans="2:29" hidden="1" x14ac:dyDescent="0.2">
      <c r="B18" s="18" t="s">
        <v>717</v>
      </c>
      <c r="C18" s="532">
        <v>1931</v>
      </c>
      <c r="O18" s="18"/>
      <c r="P18" s="18"/>
      <c r="Q18" s="18"/>
      <c r="R18" s="18"/>
      <c r="S18" s="18"/>
      <c r="T18" s="18"/>
      <c r="U18" s="569">
        <f>'Benchmark Year Price'!F15</f>
        <v>13.098045843577669</v>
      </c>
      <c r="V18" s="591">
        <f t="shared" si="0"/>
        <v>655131.95818444679</v>
      </c>
      <c r="W18" s="591">
        <f t="shared" si="1"/>
        <v>71770.079844462554</v>
      </c>
      <c r="X18" s="591">
        <f t="shared" si="2"/>
        <v>2004</v>
      </c>
      <c r="Y18" s="18"/>
      <c r="Z18" s="590">
        <f>'Age Profile'!N24</f>
        <v>9.5100115160295703E-3</v>
      </c>
      <c r="AA18" s="18"/>
      <c r="AB18" s="18"/>
      <c r="AC18" s="18"/>
    </row>
    <row r="19" spans="2:29" hidden="1" x14ac:dyDescent="0.2">
      <c r="B19" s="18" t="s">
        <v>717</v>
      </c>
      <c r="C19" s="532">
        <v>1932</v>
      </c>
      <c r="O19" s="18"/>
      <c r="P19" s="18"/>
      <c r="Q19" s="18"/>
      <c r="R19" s="18"/>
      <c r="S19" s="18"/>
      <c r="T19" s="18"/>
      <c r="U19" s="569">
        <f>'Benchmark Year Price'!F16</f>
        <v>11.492205885460596</v>
      </c>
      <c r="V19" s="591">
        <f t="shared" si="0"/>
        <v>0</v>
      </c>
      <c r="W19" s="591">
        <f t="shared" si="1"/>
        <v>0</v>
      </c>
      <c r="X19" s="591">
        <f t="shared" si="2"/>
        <v>2005</v>
      </c>
      <c r="Y19" s="18"/>
      <c r="Z19" s="590">
        <f>'Age Profile'!N25</f>
        <v>0</v>
      </c>
      <c r="AA19" s="18"/>
      <c r="AB19" s="18"/>
      <c r="AC19" s="18"/>
    </row>
    <row r="20" spans="2:29" hidden="1" x14ac:dyDescent="0.2">
      <c r="B20" s="18" t="s">
        <v>717</v>
      </c>
      <c r="C20" s="532">
        <v>1933</v>
      </c>
      <c r="O20" s="18"/>
      <c r="P20" s="18"/>
      <c r="Q20" s="18"/>
      <c r="R20" s="18"/>
      <c r="S20" s="18"/>
      <c r="T20" s="18"/>
      <c r="U20" s="569">
        <f>'Benchmark Year Price'!F17</f>
        <v>12.346829757011214</v>
      </c>
      <c r="V20" s="591">
        <f t="shared" si="0"/>
        <v>2381677.6396497078</v>
      </c>
      <c r="W20" s="591">
        <f t="shared" si="1"/>
        <v>275194.3030679457</v>
      </c>
      <c r="X20" s="591">
        <f t="shared" si="2"/>
        <v>2006</v>
      </c>
      <c r="Y20" s="18"/>
      <c r="Z20" s="590">
        <f>'Age Profile'!N26</f>
        <v>3.6733657763413703E-2</v>
      </c>
      <c r="AA20" s="18"/>
      <c r="AB20" s="18"/>
      <c r="AC20" s="18"/>
    </row>
    <row r="21" spans="2:29" hidden="1" x14ac:dyDescent="0.2">
      <c r="B21" s="18" t="s">
        <v>717</v>
      </c>
      <c r="C21" s="532">
        <v>1934</v>
      </c>
      <c r="O21" s="18"/>
      <c r="P21" s="18"/>
      <c r="Q21" s="18"/>
      <c r="R21" s="18"/>
      <c r="S21" s="18"/>
      <c r="T21" s="18"/>
      <c r="U21" s="569">
        <f>'Benchmark Year Price'!F18</f>
        <v>13.206052585640645</v>
      </c>
      <c r="V21" s="591">
        <f t="shared" si="0"/>
        <v>0</v>
      </c>
      <c r="W21" s="591">
        <f t="shared" si="1"/>
        <v>0</v>
      </c>
      <c r="X21" s="591">
        <f t="shared" si="2"/>
        <v>2007</v>
      </c>
      <c r="Y21" s="18"/>
      <c r="Z21" s="590">
        <f>'Age Profile'!N27</f>
        <v>0</v>
      </c>
      <c r="AA21" s="18"/>
      <c r="AB21" s="18"/>
      <c r="AC21" s="18"/>
    </row>
    <row r="22" spans="2:29" hidden="1" x14ac:dyDescent="0.2">
      <c r="B22" s="18" t="s">
        <v>717</v>
      </c>
      <c r="C22" s="532">
        <v>1935</v>
      </c>
      <c r="O22" s="18"/>
      <c r="P22" s="18"/>
      <c r="Q22" s="18"/>
      <c r="R22" s="18"/>
      <c r="S22" s="18"/>
      <c r="T22" s="18"/>
      <c r="U22" s="569">
        <f>'Benchmark Year Price'!F19</f>
        <v>13.24225238838679</v>
      </c>
      <c r="V22" s="591">
        <f t="shared" si="0"/>
        <v>0</v>
      </c>
      <c r="W22" s="591">
        <f t="shared" si="1"/>
        <v>0</v>
      </c>
      <c r="X22" s="591">
        <f t="shared" si="2"/>
        <v>2008</v>
      </c>
      <c r="Y22" s="18"/>
      <c r="Z22" s="590">
        <f>'Age Profile'!N28</f>
        <v>0</v>
      </c>
      <c r="AA22" s="18"/>
      <c r="AB22" s="18"/>
      <c r="AC22" s="18"/>
    </row>
    <row r="23" spans="2:29" hidden="1" x14ac:dyDescent="0.2">
      <c r="B23" s="18" t="s">
        <v>717</v>
      </c>
      <c r="C23" s="532">
        <v>1936</v>
      </c>
      <c r="O23" s="18"/>
      <c r="P23" s="18"/>
      <c r="Q23" s="18"/>
      <c r="R23" s="18"/>
      <c r="S23" s="18"/>
      <c r="T23" s="18"/>
      <c r="U23" s="569">
        <f>'Benchmark Year Price'!F20</f>
        <v>14.108460884078452</v>
      </c>
      <c r="V23" s="591">
        <f t="shared" si="0"/>
        <v>0</v>
      </c>
      <c r="W23" s="591">
        <f t="shared" si="1"/>
        <v>0</v>
      </c>
      <c r="X23" s="591">
        <f t="shared" si="2"/>
        <v>2009</v>
      </c>
      <c r="Y23" s="18"/>
      <c r="Z23" s="590">
        <f>'Age Profile'!N29</f>
        <v>0</v>
      </c>
      <c r="AA23" s="18"/>
      <c r="AB23" s="18"/>
      <c r="AC23" s="18"/>
    </row>
    <row r="24" spans="2:29" hidden="1" x14ac:dyDescent="0.2">
      <c r="B24" s="18" t="s">
        <v>717</v>
      </c>
      <c r="C24" s="532">
        <v>1937</v>
      </c>
      <c r="O24" s="18"/>
      <c r="P24" s="18"/>
      <c r="Q24" s="18"/>
      <c r="R24" s="18"/>
      <c r="S24" s="18"/>
      <c r="T24" s="18"/>
      <c r="U24" s="569">
        <f>'Benchmark Year Price'!F21</f>
        <v>14.979318697586205</v>
      </c>
      <c r="V24" s="591">
        <f t="shared" si="0"/>
        <v>0</v>
      </c>
      <c r="W24" s="591">
        <f t="shared" si="1"/>
        <v>0</v>
      </c>
      <c r="X24" s="591">
        <f t="shared" si="2"/>
        <v>2010</v>
      </c>
      <c r="Y24" s="18"/>
      <c r="Z24" s="590">
        <f>'Age Profile'!N30</f>
        <v>0</v>
      </c>
      <c r="AA24" s="18"/>
      <c r="AB24" s="18"/>
      <c r="AC24" s="18"/>
    </row>
    <row r="25" spans="2:29" hidden="1" x14ac:dyDescent="0.2">
      <c r="B25" s="18" t="s">
        <v>717</v>
      </c>
      <c r="C25" s="532">
        <v>1938</v>
      </c>
      <c r="O25" s="18"/>
      <c r="P25" s="18"/>
      <c r="Q25" s="18"/>
      <c r="R25" s="18"/>
      <c r="S25" s="18"/>
      <c r="T25" s="18"/>
      <c r="U25" s="569">
        <f>'Benchmark Year Price'!F22</f>
        <v>15.020379292991819</v>
      </c>
      <c r="V25" s="591">
        <f t="shared" si="0"/>
        <v>54594.329848703899</v>
      </c>
      <c r="W25" s="591">
        <f t="shared" si="1"/>
        <v>7207.0666547978171</v>
      </c>
      <c r="X25" s="591">
        <f t="shared" si="2"/>
        <v>2011</v>
      </c>
      <c r="Y25" s="18"/>
      <c r="Z25" s="590">
        <f>'Age Profile'!N31</f>
        <v>9.6586054459675335E-4</v>
      </c>
      <c r="AA25" s="18"/>
      <c r="AB25" s="18"/>
      <c r="AC25" s="18"/>
    </row>
    <row r="26" spans="2:29" hidden="1" x14ac:dyDescent="0.2">
      <c r="B26" s="18" t="s">
        <v>717</v>
      </c>
      <c r="C26" s="532">
        <v>1939</v>
      </c>
      <c r="O26" s="18"/>
      <c r="P26" s="18"/>
      <c r="Q26" s="18"/>
      <c r="R26" s="18"/>
      <c r="S26" s="18"/>
      <c r="T26" s="18"/>
      <c r="U26" s="569">
        <f>'Benchmark Year Price'!F23</f>
        <v>15.061552441747097</v>
      </c>
      <c r="V26" s="591">
        <f t="shared" si="0"/>
        <v>0</v>
      </c>
      <c r="W26" s="591">
        <f t="shared" si="1"/>
        <v>0</v>
      </c>
      <c r="X26" s="591">
        <f t="shared" si="2"/>
        <v>2012</v>
      </c>
      <c r="Y26" s="18"/>
      <c r="Z26" s="590">
        <f>'Age Profile'!N32</f>
        <v>0</v>
      </c>
      <c r="AA26" s="18"/>
      <c r="AB26" s="18"/>
      <c r="AC26" s="18"/>
    </row>
    <row r="27" spans="2:29" hidden="1" x14ac:dyDescent="0.2">
      <c r="B27" s="18" t="s">
        <v>717</v>
      </c>
      <c r="C27" s="532">
        <v>1940</v>
      </c>
      <c r="O27" s="18"/>
      <c r="P27" s="18"/>
      <c r="Q27" s="18"/>
      <c r="R27" s="18"/>
      <c r="S27" s="18"/>
      <c r="T27" s="18"/>
      <c r="U27" s="569">
        <f>'Benchmark Year Price'!F24</f>
        <v>15.941885033065583</v>
      </c>
      <c r="V27" s="591">
        <f t="shared" si="0"/>
        <v>0</v>
      </c>
      <c r="W27" s="591">
        <f t="shared" si="1"/>
        <v>0</v>
      </c>
      <c r="X27" s="591">
        <f t="shared" si="2"/>
        <v>2013</v>
      </c>
      <c r="Y27" s="18"/>
      <c r="Z27" s="590">
        <f>'Age Profile'!N33</f>
        <v>0</v>
      </c>
      <c r="AA27" s="18"/>
      <c r="AB27" s="18"/>
      <c r="AC27" s="18"/>
    </row>
    <row r="28" spans="2:29" hidden="1" x14ac:dyDescent="0.2">
      <c r="B28" s="18" t="s">
        <v>717</v>
      </c>
      <c r="C28" s="532">
        <v>1941</v>
      </c>
      <c r="O28" s="18"/>
      <c r="P28" s="18"/>
      <c r="Q28" s="18"/>
      <c r="R28" s="18"/>
      <c r="S28" s="18"/>
      <c r="T28" s="18"/>
      <c r="U28" s="569">
        <f>'Benchmark Year Price'!F25</f>
        <v>16.826930704728767</v>
      </c>
      <c r="V28" s="591">
        <f t="shared" si="0"/>
        <v>54594.329848703899</v>
      </c>
      <c r="W28" s="591">
        <f t="shared" si="1"/>
        <v>7806.7678040288438</v>
      </c>
      <c r="X28" s="591">
        <f t="shared" si="2"/>
        <v>2014</v>
      </c>
      <c r="Y28" s="18"/>
      <c r="Z28" s="590">
        <f>'Age Profile'!N34</f>
        <v>1.0401575095657343E-3</v>
      </c>
      <c r="AA28" s="18"/>
      <c r="AB28" s="18"/>
      <c r="AC28" s="18"/>
    </row>
    <row r="29" spans="2:29" hidden="1" x14ac:dyDescent="0.2">
      <c r="B29" s="18" t="s">
        <v>717</v>
      </c>
      <c r="C29" s="532">
        <v>1942</v>
      </c>
      <c r="O29" s="18"/>
      <c r="P29" s="18"/>
      <c r="Q29" s="18"/>
      <c r="R29" s="18"/>
      <c r="S29" s="18"/>
      <c r="T29" s="18"/>
      <c r="U29" s="569">
        <f>'Benchmark Year Price'!F26</f>
        <v>17.716708680534087</v>
      </c>
      <c r="V29" s="620">
        <f t="shared" si="0"/>
        <v>1201075.2566714857</v>
      </c>
      <c r="W29" s="620">
        <f t="shared" si="1"/>
        <v>176386.30033961806</v>
      </c>
      <c r="X29" s="620">
        <f t="shared" si="2"/>
        <v>2015</v>
      </c>
      <c r="Y29" s="18"/>
      <c r="Z29" s="590">
        <f>'Age Profile'!N35</f>
        <v>2.3428309620218683E-2</v>
      </c>
      <c r="AA29" s="18"/>
      <c r="AB29" s="18"/>
      <c r="AC29" s="18"/>
    </row>
    <row r="30" spans="2:29" hidden="1" x14ac:dyDescent="0.2">
      <c r="B30" s="18" t="s">
        <v>717</v>
      </c>
      <c r="C30" s="532">
        <v>1943</v>
      </c>
      <c r="O30" s="18"/>
      <c r="P30" s="18"/>
      <c r="Q30" s="18"/>
      <c r="R30" s="18"/>
      <c r="S30" s="18"/>
      <c r="T30" s="18"/>
      <c r="U30" s="569">
        <f>'Benchmark Year Price'!F27</f>
        <v>17.76527287906254</v>
      </c>
      <c r="V30" s="620">
        <f t="shared" si="0"/>
        <v>0</v>
      </c>
      <c r="W30" s="620">
        <f t="shared" si="1"/>
        <v>0</v>
      </c>
      <c r="X30" s="620">
        <f t="shared" si="2"/>
        <v>2016</v>
      </c>
      <c r="Y30" s="18"/>
      <c r="Z30" s="590">
        <f>'Age Profile'!N36</f>
        <v>0</v>
      </c>
      <c r="AA30" s="18"/>
      <c r="AB30" s="18"/>
      <c r="AC30" s="18"/>
    </row>
    <row r="31" spans="2:29" hidden="1" x14ac:dyDescent="0.2">
      <c r="B31" s="18" t="s">
        <v>717</v>
      </c>
      <c r="C31" s="532">
        <v>1944</v>
      </c>
      <c r="O31" s="18"/>
      <c r="P31" s="18"/>
      <c r="Q31" s="18"/>
      <c r="R31" s="18"/>
      <c r="S31" s="18"/>
      <c r="T31" s="18"/>
      <c r="U31" s="569">
        <f>'Benchmark Year Price'!F28</f>
        <v>17.813970199460368</v>
      </c>
      <c r="V31" s="620">
        <f t="shared" si="0"/>
        <v>0</v>
      </c>
      <c r="W31" s="620">
        <f t="shared" si="1"/>
        <v>0</v>
      </c>
      <c r="X31" s="620">
        <f t="shared" si="2"/>
        <v>2017</v>
      </c>
      <c r="Y31" s="18"/>
      <c r="Z31" s="590">
        <f>'Age Profile'!N37</f>
        <v>0</v>
      </c>
      <c r="AA31" s="18"/>
      <c r="AB31" s="18"/>
      <c r="AC31" s="18"/>
    </row>
    <row r="32" spans="2:29" hidden="1" x14ac:dyDescent="0.2">
      <c r="B32" s="18" t="s">
        <v>717</v>
      </c>
      <c r="C32" s="532">
        <v>1945</v>
      </c>
      <c r="O32" s="18"/>
      <c r="P32" s="18"/>
      <c r="Q32" s="18"/>
      <c r="R32" s="18"/>
      <c r="S32" s="18"/>
      <c r="T32" s="18"/>
      <c r="U32" s="569">
        <f>'Benchmark Year Price'!F29</f>
        <v>18.713410578379424</v>
      </c>
      <c r="V32" s="620">
        <f t="shared" si="0"/>
        <v>0</v>
      </c>
      <c r="W32" s="620">
        <f t="shared" si="1"/>
        <v>0</v>
      </c>
      <c r="X32" s="620">
        <f t="shared" si="2"/>
        <v>2018</v>
      </c>
      <c r="Y32" s="18"/>
      <c r="Z32" s="590">
        <f>'Age Profile'!N38</f>
        <v>0</v>
      </c>
      <c r="AA32" s="18"/>
      <c r="AB32" s="18"/>
      <c r="AC32" s="18"/>
    </row>
    <row r="33" spans="2:29" hidden="1" x14ac:dyDescent="0.2">
      <c r="B33" s="18" t="s">
        <v>717</v>
      </c>
      <c r="C33" s="532">
        <v>1946</v>
      </c>
      <c r="O33" s="18"/>
      <c r="P33" s="18"/>
      <c r="Q33" s="18"/>
      <c r="R33" s="18"/>
      <c r="S33" s="18"/>
      <c r="T33" s="18"/>
      <c r="U33" s="569">
        <f>'Benchmark Year Price'!F30</f>
        <v>21.323530555349695</v>
      </c>
      <c r="V33" s="620">
        <f t="shared" si="0"/>
        <v>1242021.0040580137</v>
      </c>
      <c r="W33" s="620">
        <f t="shared" si="1"/>
        <v>202911.75301770211</v>
      </c>
      <c r="X33" s="620">
        <f t="shared" si="2"/>
        <v>2019</v>
      </c>
      <c r="Y33" s="18"/>
      <c r="Z33" s="590">
        <f>'Age Profile'!N39</f>
        <v>2.6480676597694319E-2</v>
      </c>
      <c r="AA33" s="18"/>
      <c r="AB33" s="18"/>
      <c r="AC33" s="18"/>
    </row>
    <row r="34" spans="2:29" hidden="1" x14ac:dyDescent="0.2">
      <c r="B34" s="18" t="s">
        <v>717</v>
      </c>
      <c r="C34" s="532">
        <v>1947</v>
      </c>
      <c r="O34" s="18"/>
      <c r="P34" s="18"/>
      <c r="Q34" s="18"/>
      <c r="R34" s="18"/>
      <c r="S34" s="18"/>
      <c r="T34" s="18"/>
      <c r="U34" s="569">
        <f>'Benchmark Year Price'!F31</f>
        <v>24.803098658689393</v>
      </c>
      <c r="V34" s="620">
        <f t="shared" si="0"/>
        <v>0</v>
      </c>
      <c r="W34" s="620">
        <f t="shared" si="1"/>
        <v>0</v>
      </c>
      <c r="X34" s="620">
        <f t="shared" si="2"/>
        <v>2020</v>
      </c>
      <c r="Y34" s="18"/>
      <c r="Z34" s="590">
        <f>'Age Profile'!N40</f>
        <v>0</v>
      </c>
      <c r="AA34" s="18"/>
      <c r="AB34" s="18"/>
      <c r="AC34" s="18"/>
    </row>
    <row r="35" spans="2:29" hidden="1" x14ac:dyDescent="0.2">
      <c r="B35" s="18" t="s">
        <v>717</v>
      </c>
      <c r="C35" s="532">
        <v>1948</v>
      </c>
      <c r="O35" s="18"/>
      <c r="P35" s="18"/>
      <c r="Q35" s="18"/>
      <c r="R35" s="18"/>
      <c r="S35" s="18"/>
      <c r="T35" s="18"/>
      <c r="U35" s="569">
        <f>'Benchmark Year Price'!F32</f>
        <v>28.301582591719672</v>
      </c>
      <c r="V35" s="620">
        <f t="shared" si="0"/>
        <v>1303439.6251378057</v>
      </c>
      <c r="W35" s="620">
        <f t="shared" si="1"/>
        <v>224600.64439992569</v>
      </c>
      <c r="X35" s="620">
        <f t="shared" si="2"/>
        <v>2021</v>
      </c>
      <c r="Y35" s="18"/>
      <c r="Z35" s="590">
        <f>'Age Profile'!N41</f>
        <v>2.8972720631028893E-2</v>
      </c>
      <c r="AA35" s="18"/>
      <c r="AB35" s="18"/>
      <c r="AC35" s="18"/>
    </row>
    <row r="36" spans="2:29" hidden="1" x14ac:dyDescent="0.2">
      <c r="B36" s="18" t="s">
        <v>717</v>
      </c>
      <c r="C36" s="532">
        <v>1949</v>
      </c>
      <c r="O36" s="18"/>
      <c r="P36" s="18"/>
      <c r="Q36" s="18"/>
      <c r="R36" s="18"/>
      <c r="S36" s="18"/>
      <c r="T36" s="18"/>
      <c r="U36" s="569">
        <f>'Benchmark Year Price'!F33</f>
        <v>29.239136134984086</v>
      </c>
      <c r="V36" s="620">
        <f t="shared" si="0"/>
        <v>0</v>
      </c>
      <c r="W36" s="620">
        <f t="shared" si="1"/>
        <v>0</v>
      </c>
      <c r="X36" s="620">
        <f t="shared" si="2"/>
        <v>2022</v>
      </c>
      <c r="Y36" s="18"/>
      <c r="Z36" s="590">
        <f>'Age Profile'!N42</f>
        <v>0</v>
      </c>
      <c r="AA36" s="18"/>
      <c r="AB36" s="18"/>
      <c r="AC36" s="18"/>
    </row>
    <row r="37" spans="2:29" hidden="1" x14ac:dyDescent="0.2">
      <c r="B37" s="18" t="s">
        <v>717</v>
      </c>
      <c r="C37" s="532">
        <v>1950</v>
      </c>
      <c r="O37" s="18"/>
      <c r="P37" s="18"/>
      <c r="Q37" s="18"/>
      <c r="R37" s="18"/>
      <c r="S37" s="18"/>
      <c r="T37" s="18"/>
      <c r="U37" s="569">
        <f>'Benchmark Year Price'!F34</f>
        <v>30.181616976811991</v>
      </c>
      <c r="V37" s="620">
        <f t="shared" si="0"/>
        <v>4899841.1039211759</v>
      </c>
      <c r="W37" s="620">
        <f t="shared" si="1"/>
        <v>890520.43700951978</v>
      </c>
      <c r="X37" s="620">
        <f t="shared" si="2"/>
        <v>2023</v>
      </c>
      <c r="Y37" s="18"/>
      <c r="Z37" s="590">
        <f>'Age Profile'!N43</f>
        <v>0.11335859430142281</v>
      </c>
      <c r="AA37" s="18"/>
      <c r="AB37" s="18"/>
      <c r="AC37" s="18"/>
    </row>
    <row r="38" spans="2:29" hidden="1" x14ac:dyDescent="0.2">
      <c r="B38" s="18" t="s">
        <v>717</v>
      </c>
      <c r="C38" s="532">
        <v>1951</v>
      </c>
      <c r="O38" s="18"/>
      <c r="P38" s="18"/>
      <c r="Q38" s="18"/>
      <c r="R38" s="18"/>
      <c r="S38" s="18"/>
      <c r="T38" s="18"/>
      <c r="U38" s="569">
        <f>'Benchmark Year Price'!F35</f>
        <v>32.858436479093434</v>
      </c>
      <c r="V38" s="620">
        <f t="shared" si="0"/>
        <v>0</v>
      </c>
      <c r="W38" s="620">
        <f t="shared" si="1"/>
        <v>0</v>
      </c>
      <c r="X38" s="620">
        <f t="shared" si="2"/>
        <v>2024</v>
      </c>
      <c r="Y38" s="18"/>
      <c r="Z38" s="590">
        <f>'Age Profile'!N44</f>
        <v>0</v>
      </c>
      <c r="AA38" s="18"/>
      <c r="AB38" s="18"/>
      <c r="AC38" s="18"/>
    </row>
    <row r="39" spans="2:29" hidden="1" x14ac:dyDescent="0.2">
      <c r="B39" s="18" t="s">
        <v>717</v>
      </c>
      <c r="C39" s="532">
        <v>1952</v>
      </c>
      <c r="O39" s="18"/>
      <c r="P39" s="18"/>
      <c r="Q39" s="18"/>
      <c r="R39" s="18"/>
      <c r="S39" s="18"/>
      <c r="T39" s="18"/>
      <c r="U39" s="569">
        <f>'Benchmark Year Price'!F36</f>
        <v>34.682638380131046</v>
      </c>
      <c r="V39" s="620">
        <f t="shared" si="0"/>
        <v>1658302.7691543808</v>
      </c>
      <c r="W39" s="620">
        <f t="shared" si="1"/>
        <v>317883.1704964136</v>
      </c>
      <c r="X39" s="620">
        <f t="shared" si="2"/>
        <v>2025</v>
      </c>
      <c r="Y39" s="18"/>
      <c r="Z39" s="590">
        <f>'Age Profile'!N45</f>
        <v>3.9869608826479441E-2</v>
      </c>
      <c r="AA39" s="18"/>
      <c r="AB39" s="18"/>
      <c r="AC39" s="18"/>
    </row>
    <row r="40" spans="2:29" hidden="1" x14ac:dyDescent="0.2">
      <c r="B40" s="18" t="s">
        <v>717</v>
      </c>
      <c r="C40" s="532">
        <v>1953</v>
      </c>
      <c r="O40" s="18"/>
      <c r="P40" s="18"/>
      <c r="Q40" s="18"/>
      <c r="R40" s="18"/>
      <c r="S40" s="18"/>
      <c r="T40" s="18"/>
      <c r="U40" s="569">
        <f>'Benchmark Year Price'!F37</f>
        <v>37.386036935900769</v>
      </c>
      <c r="V40" s="620">
        <f t="shared" si="0"/>
        <v>0</v>
      </c>
      <c r="W40" s="620">
        <f t="shared" si="1"/>
        <v>0</v>
      </c>
      <c r="X40" s="620">
        <f t="shared" si="2"/>
        <v>2026</v>
      </c>
      <c r="Y40" s="18"/>
      <c r="Z40" s="590">
        <f>'Age Profile'!N46</f>
        <v>0</v>
      </c>
      <c r="AA40" s="18"/>
      <c r="AB40" s="18"/>
      <c r="AC40" s="18"/>
    </row>
    <row r="41" spans="2:29" hidden="1" x14ac:dyDescent="0.2">
      <c r="B41" s="18" t="s">
        <v>717</v>
      </c>
      <c r="C41" s="532">
        <v>1954</v>
      </c>
      <c r="O41" s="18"/>
      <c r="P41" s="18"/>
      <c r="Q41" s="18"/>
      <c r="R41" s="18"/>
      <c r="S41" s="18"/>
      <c r="T41" s="18"/>
      <c r="U41" s="569">
        <f>'Benchmark Year Price'!F38</f>
        <v>38.360343755229508</v>
      </c>
      <c r="V41" s="620">
        <f t="shared" si="0"/>
        <v>10229612.555400895</v>
      </c>
      <c r="W41" s="620">
        <f t="shared" si="1"/>
        <v>2068257.991103142</v>
      </c>
      <c r="X41" s="620">
        <f t="shared" si="2"/>
        <v>2027</v>
      </c>
      <c r="Y41" s="18"/>
      <c r="Z41" s="590">
        <f>'Age Profile'!N47</f>
        <v>0.25522555320281837</v>
      </c>
      <c r="AA41" s="18"/>
      <c r="AB41" s="18"/>
      <c r="AC41" s="18"/>
    </row>
    <row r="42" spans="2:29" hidden="1" x14ac:dyDescent="0.2">
      <c r="B42" s="18" t="s">
        <v>717</v>
      </c>
      <c r="C42" s="532">
        <v>1955</v>
      </c>
      <c r="O42" s="18"/>
      <c r="P42" s="18"/>
      <c r="Q42" s="18"/>
      <c r="R42" s="18"/>
      <c r="S42" s="18"/>
      <c r="T42" s="18"/>
      <c r="U42" s="569">
        <f>'Benchmark Year Price'!F39</f>
        <v>40.213926908306824</v>
      </c>
      <c r="V42" s="620">
        <f t="shared" si="0"/>
        <v>0</v>
      </c>
      <c r="W42" s="620">
        <f t="shared" si="1"/>
        <v>0</v>
      </c>
      <c r="X42" s="620">
        <f t="shared" si="2"/>
        <v>2028</v>
      </c>
      <c r="Y42" s="18"/>
      <c r="Z42" s="590">
        <f>'Age Profile'!N48</f>
        <v>0</v>
      </c>
      <c r="AA42" s="18"/>
      <c r="AB42" s="18"/>
      <c r="AC42" s="18"/>
    </row>
    <row r="43" spans="2:29" hidden="1" x14ac:dyDescent="0.2">
      <c r="B43" s="18" t="s">
        <v>717</v>
      </c>
      <c r="C43" s="532">
        <v>1956</v>
      </c>
      <c r="O43" s="18"/>
      <c r="P43" s="18"/>
      <c r="Q43" s="18"/>
      <c r="R43" s="18"/>
      <c r="S43" s="18"/>
      <c r="T43" s="18"/>
      <c r="U43" s="569">
        <f>'Benchmark Year Price'!F40</f>
        <v>43.830608054983387</v>
      </c>
      <c r="V43" s="620">
        <f t="shared" ref="V43:V59" si="3">Z43*$Y$59*(73/(73-(1972-C43)))</f>
        <v>498173.25986942305</v>
      </c>
      <c r="W43" s="620">
        <f t="shared" ref="W43:W74" si="4">V43*(1-$G$116)^(2014-C43)</f>
        <v>106235.03224729432</v>
      </c>
      <c r="X43" s="620">
        <f t="shared" ref="X43:X74" si="5">C43+73</f>
        <v>2029</v>
      </c>
      <c r="Y43" s="18"/>
      <c r="Z43" s="590">
        <f>'Age Profile'!N49</f>
        <v>1.2881236301497085E-2</v>
      </c>
      <c r="AA43" s="18"/>
      <c r="AB43" s="18"/>
      <c r="AC43" s="18"/>
    </row>
    <row r="44" spans="2:29" hidden="1" x14ac:dyDescent="0.2">
      <c r="B44" s="18" t="s">
        <v>717</v>
      </c>
      <c r="C44" s="532">
        <v>1957</v>
      </c>
      <c r="O44" s="18"/>
      <c r="P44" s="18"/>
      <c r="Q44" s="18"/>
      <c r="R44" s="18"/>
      <c r="S44" s="18"/>
      <c r="T44" s="18"/>
      <c r="U44" s="569">
        <f>'Benchmark Year Price'!F41</f>
        <v>46.587799697356402</v>
      </c>
      <c r="V44" s="620">
        <f t="shared" si="3"/>
        <v>1187426.6742093097</v>
      </c>
      <c r="W44" s="620">
        <f t="shared" si="4"/>
        <v>260054.90532076432</v>
      </c>
      <c r="X44" s="620">
        <f t="shared" si="5"/>
        <v>2030</v>
      </c>
      <c r="Y44" s="18"/>
      <c r="Z44" s="590">
        <f>'Age Profile'!N50</f>
        <v>3.1241873769456519E-2</v>
      </c>
      <c r="AA44" s="18"/>
      <c r="AB44" s="18"/>
      <c r="AC44" s="18"/>
    </row>
    <row r="45" spans="2:29" hidden="1" x14ac:dyDescent="0.2">
      <c r="B45" s="18" t="s">
        <v>717</v>
      </c>
      <c r="C45" s="532">
        <v>1958</v>
      </c>
      <c r="O45" s="18"/>
      <c r="P45" s="18"/>
      <c r="Q45" s="18"/>
      <c r="R45" s="18"/>
      <c r="S45" s="18"/>
      <c r="T45" s="18"/>
      <c r="U45" s="569">
        <f>'Benchmark Year Price'!F42</f>
        <v>48.478353162229681</v>
      </c>
      <c r="V45" s="620">
        <f t="shared" si="3"/>
        <v>8216446.642229937</v>
      </c>
      <c r="W45" s="620">
        <f t="shared" si="4"/>
        <v>1848047.7853445546</v>
      </c>
      <c r="X45" s="620">
        <f t="shared" si="5"/>
        <v>2031</v>
      </c>
      <c r="Y45" s="18"/>
      <c r="Z45" s="590">
        <f>'Age Profile'!N51</f>
        <v>0.21990663348068901</v>
      </c>
      <c r="AA45" s="18"/>
      <c r="AB45" s="18"/>
      <c r="AC45" s="18"/>
    </row>
    <row r="46" spans="2:29" hidden="1" x14ac:dyDescent="0.2">
      <c r="B46" s="18" t="s">
        <v>717</v>
      </c>
      <c r="C46" s="532">
        <v>1959</v>
      </c>
      <c r="O46" s="18"/>
      <c r="P46" s="18"/>
      <c r="Q46" s="18"/>
      <c r="R46" s="18"/>
      <c r="S46" s="18"/>
      <c r="T46" s="18"/>
      <c r="U46" s="569">
        <f>'Benchmark Year Price'!F43</f>
        <v>50.378921160603916</v>
      </c>
      <c r="V46" s="620">
        <f t="shared" si="3"/>
        <v>327565.97909222345</v>
      </c>
      <c r="W46" s="620">
        <f t="shared" si="4"/>
        <v>75665.665301767964</v>
      </c>
      <c r="X46" s="620">
        <f t="shared" si="5"/>
        <v>2032</v>
      </c>
      <c r="Y46" s="18"/>
      <c r="Z46" s="590">
        <f>'Age Profile'!N52</f>
        <v>8.9156357962777242E-3</v>
      </c>
      <c r="AA46" s="18"/>
      <c r="AB46" s="18"/>
      <c r="AC46" s="18"/>
    </row>
    <row r="47" spans="2:29" hidden="1" x14ac:dyDescent="0.2">
      <c r="B47" s="18" t="s">
        <v>717</v>
      </c>
      <c r="C47" s="532">
        <v>1960</v>
      </c>
      <c r="O47" s="18"/>
      <c r="P47" s="18"/>
      <c r="Q47" s="18"/>
      <c r="R47" s="18"/>
      <c r="S47" s="18"/>
      <c r="T47" s="18"/>
      <c r="U47" s="569">
        <f>'Benchmark Year Price'!F44</f>
        <v>51.403280925510415</v>
      </c>
      <c r="V47" s="620">
        <f t="shared" si="3"/>
        <v>0</v>
      </c>
      <c r="W47" s="620">
        <f t="shared" si="4"/>
        <v>0</v>
      </c>
      <c r="X47" s="620">
        <f t="shared" si="5"/>
        <v>2033</v>
      </c>
      <c r="Y47" s="18"/>
      <c r="Z47" s="590">
        <f>'Age Profile'!N53</f>
        <v>0</v>
      </c>
      <c r="AA47" s="18"/>
      <c r="AB47" s="18"/>
      <c r="AC47" s="18"/>
    </row>
    <row r="48" spans="2:29" hidden="1" x14ac:dyDescent="0.2">
      <c r="B48" s="18" t="s">
        <v>717</v>
      </c>
      <c r="C48" s="532">
        <v>1961</v>
      </c>
      <c r="O48" s="18"/>
      <c r="P48" s="18"/>
      <c r="Q48" s="18"/>
      <c r="R48" s="18"/>
      <c r="S48" s="18"/>
      <c r="T48" s="18"/>
      <c r="U48" s="577">
        <f>'Benchmark Year Price'!F45</f>
        <v>51.544185152412517</v>
      </c>
      <c r="V48" s="591">
        <f t="shared" si="3"/>
        <v>1242021.0040580139</v>
      </c>
      <c r="W48" s="591">
        <f t="shared" si="4"/>
        <v>302601.3222880445</v>
      </c>
      <c r="X48" s="591">
        <f t="shared" si="5"/>
        <v>2034</v>
      </c>
      <c r="Y48" s="18"/>
      <c r="Z48" s="590">
        <f>'Age Profile'!N54</f>
        <v>3.4931956362915913E-2</v>
      </c>
      <c r="AA48" s="18"/>
      <c r="AB48" s="18"/>
      <c r="AC48" s="18"/>
    </row>
    <row r="49" spans="1:29" hidden="1" x14ac:dyDescent="0.2">
      <c r="B49" s="18" t="s">
        <v>717</v>
      </c>
      <c r="C49" s="532">
        <v>1962</v>
      </c>
      <c r="O49" s="18"/>
      <c r="P49" s="18"/>
      <c r="Q49" s="18"/>
      <c r="R49" s="18"/>
      <c r="S49" s="18"/>
      <c r="T49" s="18"/>
      <c r="U49" s="577">
        <f>'Benchmark Year Price'!F46</f>
        <v>52.51404233942629</v>
      </c>
      <c r="V49" s="591">
        <f t="shared" si="3"/>
        <v>0</v>
      </c>
      <c r="W49" s="591">
        <f t="shared" si="4"/>
        <v>0</v>
      </c>
      <c r="X49" s="591">
        <f t="shared" si="5"/>
        <v>2035</v>
      </c>
      <c r="Y49" s="18"/>
      <c r="Z49" s="590">
        <f>'Age Profile'!N55</f>
        <v>0</v>
      </c>
      <c r="AA49" s="18"/>
      <c r="AB49" s="18"/>
      <c r="AC49" s="18"/>
    </row>
    <row r="50" spans="1:29" hidden="1" x14ac:dyDescent="0.2">
      <c r="B50" s="18" t="s">
        <v>717</v>
      </c>
      <c r="C50" s="532">
        <v>1963</v>
      </c>
      <c r="O50" s="18"/>
      <c r="P50" s="18"/>
      <c r="Q50" s="18"/>
      <c r="R50" s="18"/>
      <c r="S50" s="18"/>
      <c r="T50" s="18"/>
      <c r="U50" s="577">
        <f>'Benchmark Year Price'!F47</f>
        <v>53.843504762993959</v>
      </c>
      <c r="V50" s="591">
        <f t="shared" si="3"/>
        <v>0</v>
      </c>
      <c r="W50" s="591">
        <f t="shared" si="4"/>
        <v>0</v>
      </c>
      <c r="X50" s="591">
        <f t="shared" si="5"/>
        <v>2036</v>
      </c>
      <c r="Y50" s="18"/>
      <c r="Z50" s="590">
        <f>'Age Profile'!N56</f>
        <v>0</v>
      </c>
      <c r="AA50" s="18"/>
      <c r="AB50" s="18"/>
      <c r="AC50" s="18"/>
    </row>
    <row r="51" spans="1:29" hidden="1" x14ac:dyDescent="0.2">
      <c r="B51" s="18" t="s">
        <v>717</v>
      </c>
      <c r="C51" s="532">
        <v>1964</v>
      </c>
      <c r="O51" s="18"/>
      <c r="P51" s="18"/>
      <c r="Q51" s="18"/>
      <c r="R51" s="18"/>
      <c r="S51" s="18"/>
      <c r="T51" s="18"/>
      <c r="U51" s="577">
        <f>'Benchmark Year Price'!F48</f>
        <v>55.483830549748802</v>
      </c>
      <c r="V51" s="591">
        <f t="shared" si="3"/>
        <v>0</v>
      </c>
      <c r="W51" s="591">
        <f t="shared" si="4"/>
        <v>0</v>
      </c>
      <c r="X51" s="591">
        <f t="shared" si="5"/>
        <v>2037</v>
      </c>
      <c r="Y51" s="18"/>
      <c r="Z51" s="590">
        <f>'Age Profile'!N57</f>
        <v>0</v>
      </c>
      <c r="AA51" s="18"/>
      <c r="AB51" s="18"/>
      <c r="AC51" s="18"/>
    </row>
    <row r="52" spans="1:29" hidden="1" x14ac:dyDescent="0.2">
      <c r="B52" s="18" t="s">
        <v>717</v>
      </c>
      <c r="C52" s="532">
        <v>1965</v>
      </c>
      <c r="O52" s="18"/>
      <c r="P52" s="18"/>
      <c r="Q52" s="18"/>
      <c r="R52" s="18"/>
      <c r="S52" s="18"/>
      <c r="T52" s="18"/>
      <c r="U52" s="577">
        <f>'Benchmark Year Price'!F49</f>
        <v>57.388071072506627</v>
      </c>
      <c r="V52" s="591">
        <f t="shared" si="3"/>
        <v>0</v>
      </c>
      <c r="W52" s="591">
        <f t="shared" si="4"/>
        <v>0</v>
      </c>
      <c r="X52" s="591">
        <f t="shared" si="5"/>
        <v>2038</v>
      </c>
      <c r="Y52" s="18"/>
      <c r="Z52" s="590">
        <f>'Age Profile'!N58</f>
        <v>0</v>
      </c>
      <c r="AA52" s="18"/>
      <c r="AB52" s="18"/>
      <c r="AC52" s="18"/>
    </row>
    <row r="53" spans="1:29" hidden="1" x14ac:dyDescent="0.2">
      <c r="B53" s="18" t="s">
        <v>717</v>
      </c>
      <c r="C53" s="532">
        <v>1966</v>
      </c>
      <c r="O53" s="18"/>
      <c r="P53" s="18"/>
      <c r="Q53" s="18"/>
      <c r="R53" s="18"/>
      <c r="S53" s="18"/>
      <c r="T53" s="18"/>
      <c r="U53" s="577">
        <f>'Benchmark Year Price'!F50</f>
        <v>60.458691080750732</v>
      </c>
      <c r="V53" s="591">
        <f t="shared" si="3"/>
        <v>0</v>
      </c>
      <c r="W53" s="591">
        <f t="shared" si="4"/>
        <v>0</v>
      </c>
      <c r="X53" s="591">
        <f t="shared" si="5"/>
        <v>2039</v>
      </c>
      <c r="Y53" s="18"/>
      <c r="Z53" s="590">
        <f>'Age Profile'!N59</f>
        <v>0</v>
      </c>
      <c r="AA53" s="18"/>
      <c r="AB53" s="18"/>
      <c r="AC53" s="18"/>
    </row>
    <row r="54" spans="1:29" hidden="1" x14ac:dyDescent="0.2">
      <c r="B54" s="18" t="s">
        <v>717</v>
      </c>
      <c r="C54" s="532">
        <v>1967</v>
      </c>
      <c r="O54" s="18"/>
      <c r="P54" s="18"/>
      <c r="Q54" s="18"/>
      <c r="R54" s="18"/>
      <c r="S54" s="18"/>
      <c r="T54" s="18"/>
      <c r="U54" s="577">
        <f>'Benchmark Year Price'!F51</f>
        <v>64.264153106800975</v>
      </c>
      <c r="V54" s="591">
        <f t="shared" si="3"/>
        <v>1160129.5092849578</v>
      </c>
      <c r="W54" s="591">
        <f t="shared" si="4"/>
        <v>331645.26586643525</v>
      </c>
      <c r="X54" s="591">
        <f t="shared" si="5"/>
        <v>2040</v>
      </c>
      <c r="Y54" s="18"/>
      <c r="Z54" s="590">
        <f>'Age Profile'!N60</f>
        <v>3.578637146005919E-2</v>
      </c>
      <c r="AA54" s="18"/>
      <c r="AB54" s="18"/>
      <c r="AC54" s="18"/>
    </row>
    <row r="55" spans="1:29" hidden="1" x14ac:dyDescent="0.2">
      <c r="B55" s="18" t="s">
        <v>717</v>
      </c>
      <c r="C55" s="532">
        <v>1968</v>
      </c>
      <c r="O55" s="18"/>
      <c r="P55" s="18"/>
      <c r="Q55" s="18"/>
      <c r="R55" s="18"/>
      <c r="S55" s="18"/>
      <c r="T55" s="18"/>
      <c r="U55" s="577">
        <f>'Benchmark Year Price'!F52</f>
        <v>67.070693749614904</v>
      </c>
      <c r="V55" s="591">
        <f t="shared" si="3"/>
        <v>0</v>
      </c>
      <c r="W55" s="591">
        <f t="shared" si="4"/>
        <v>0</v>
      </c>
      <c r="X55" s="591">
        <f t="shared" si="5"/>
        <v>2041</v>
      </c>
      <c r="Y55" s="18"/>
      <c r="Z55" s="590">
        <f>'Age Profile'!N61</f>
        <v>0</v>
      </c>
      <c r="AA55" s="18"/>
      <c r="AB55" s="18"/>
      <c r="AC55" s="18"/>
    </row>
    <row r="56" spans="1:29" hidden="1" x14ac:dyDescent="0.2">
      <c r="B56" s="18" t="s">
        <v>717</v>
      </c>
      <c r="C56" s="532">
        <v>1969</v>
      </c>
      <c r="O56" s="18"/>
      <c r="P56" s="18"/>
      <c r="Q56" s="18"/>
      <c r="R56" s="18"/>
      <c r="S56" s="18"/>
      <c r="T56" s="18"/>
      <c r="U56" s="577">
        <f>'Benchmark Year Price'!F53</f>
        <v>71.802731262202371</v>
      </c>
      <c r="V56" s="591">
        <f t="shared" si="3"/>
        <v>0</v>
      </c>
      <c r="W56" s="591">
        <f t="shared" si="4"/>
        <v>0</v>
      </c>
      <c r="X56" s="591">
        <f t="shared" si="5"/>
        <v>2042</v>
      </c>
      <c r="Y56" s="18"/>
      <c r="Z56" s="590">
        <f>'Age Profile'!N62</f>
        <v>0</v>
      </c>
      <c r="AA56" s="18"/>
      <c r="AB56" s="18"/>
      <c r="AC56" s="18"/>
    </row>
    <row r="57" spans="1:29" hidden="1" x14ac:dyDescent="0.2">
      <c r="B57" s="18" t="s">
        <v>717</v>
      </c>
      <c r="C57" s="532">
        <v>1970</v>
      </c>
      <c r="K57" s="427"/>
      <c r="L57" s="427"/>
      <c r="M57" s="427"/>
      <c r="N57" s="427"/>
      <c r="U57" s="495">
        <f>'Benchmark Year Price'!F54</f>
        <v>75.96867463555445</v>
      </c>
      <c r="V57" s="432">
        <f t="shared" si="3"/>
        <v>0</v>
      </c>
      <c r="W57" s="591">
        <f t="shared" si="4"/>
        <v>0</v>
      </c>
      <c r="X57" s="591">
        <f t="shared" si="5"/>
        <v>2043</v>
      </c>
      <c r="Z57" s="590">
        <f>'Age Profile'!N63</f>
        <v>0</v>
      </c>
    </row>
    <row r="58" spans="1:29" hidden="1" x14ac:dyDescent="0.2">
      <c r="B58" s="18" t="s">
        <v>717</v>
      </c>
      <c r="C58" s="532">
        <v>1971</v>
      </c>
      <c r="K58" s="427"/>
      <c r="L58" s="427"/>
      <c r="M58" s="427"/>
      <c r="N58" s="427"/>
      <c r="U58" s="495">
        <f>'Benchmark Year Price'!F55</f>
        <v>82.401937494934856</v>
      </c>
      <c r="V58" s="432">
        <f t="shared" si="3"/>
        <v>1869855.7973181084</v>
      </c>
      <c r="W58" s="591">
        <f t="shared" si="4"/>
        <v>594646.78518416279</v>
      </c>
      <c r="X58" s="591">
        <f t="shared" si="5"/>
        <v>2044</v>
      </c>
      <c r="Z58" s="590">
        <f>'Age Profile'!N64</f>
        <v>6.1072105204502403E-2</v>
      </c>
    </row>
    <row r="59" spans="1:29" s="549" customFormat="1" x14ac:dyDescent="0.2">
      <c r="A59" s="549" t="s">
        <v>862</v>
      </c>
      <c r="B59" s="549" t="s">
        <v>717</v>
      </c>
      <c r="C59" s="550">
        <v>1972</v>
      </c>
      <c r="D59" s="551">
        <f>6526*$G$136</f>
        <v>5807.9849503733421</v>
      </c>
      <c r="E59" s="551"/>
      <c r="F59" s="551">
        <v>6117.1</v>
      </c>
      <c r="K59" s="551"/>
      <c r="L59" s="551"/>
      <c r="M59" s="551">
        <f>$G$136*1584296000</f>
        <v>1409985799.1015451</v>
      </c>
      <c r="N59" s="551">
        <f>$G$136*225650000</f>
        <v>200823138.83722717</v>
      </c>
      <c r="U59" s="580">
        <f>'Benchmark Year Price'!F56</f>
        <v>90.370769005625831</v>
      </c>
      <c r="V59" s="551">
        <f t="shared" si="3"/>
        <v>0</v>
      </c>
      <c r="W59" s="591">
        <f t="shared" si="4"/>
        <v>0</v>
      </c>
      <c r="X59" s="591">
        <f t="shared" si="5"/>
        <v>2045</v>
      </c>
      <c r="Y59" s="551">
        <f>(M59-N59)/G119</f>
        <v>30197769.147888906</v>
      </c>
      <c r="Z59" s="551">
        <f>'Age Profile'!N65</f>
        <v>0</v>
      </c>
      <c r="AA59" s="551"/>
    </row>
    <row r="60" spans="1:29" x14ac:dyDescent="0.2">
      <c r="B60" s="18" t="s">
        <v>717</v>
      </c>
      <c r="C60" s="532">
        <v>1973</v>
      </c>
      <c r="D60" s="427"/>
      <c r="E60" s="427"/>
      <c r="F60" s="427"/>
      <c r="K60" s="427">
        <f t="shared" ref="K60:K88" si="6">L60*$G$136</f>
        <v>7628876.3399632676</v>
      </c>
      <c r="L60" s="427">
        <v>8572000</v>
      </c>
      <c r="M60" s="427"/>
      <c r="N60" s="427"/>
      <c r="U60" s="495">
        <f>'Benchmark Year Price'!F57</f>
        <v>100</v>
      </c>
      <c r="V60" s="432">
        <f t="shared" ref="V60:V101" si="7">K60/U60</f>
        <v>76288.763399632677</v>
      </c>
      <c r="W60" s="591">
        <f t="shared" si="4"/>
        <v>25589.002175293983</v>
      </c>
      <c r="X60" s="591">
        <f t="shared" si="5"/>
        <v>2046</v>
      </c>
      <c r="Y60" s="432">
        <f t="shared" ref="Y60:Y101" si="8">Y59*(1-$G$116)+(K60/U60)</f>
        <v>29480122.12592886</v>
      </c>
      <c r="Z60" s="432"/>
      <c r="AA60" s="432">
        <f>Y59</f>
        <v>30197769.147888906</v>
      </c>
    </row>
    <row r="61" spans="1:29" x14ac:dyDescent="0.2">
      <c r="B61" s="18" t="s">
        <v>717</v>
      </c>
      <c r="C61" s="532">
        <v>1974</v>
      </c>
      <c r="K61" s="427">
        <f t="shared" si="6"/>
        <v>1808431.7222124778</v>
      </c>
      <c r="L61" s="427">
        <v>2032000</v>
      </c>
      <c r="M61" s="427"/>
      <c r="N61" s="427"/>
      <c r="U61" s="495">
        <f>'Benchmark Year Price'!F58</f>
        <v>122.68177329332504</v>
      </c>
      <c r="V61" s="432">
        <f t="shared" si="7"/>
        <v>14740.834548328723</v>
      </c>
      <c r="W61" s="591">
        <f t="shared" si="4"/>
        <v>5077.9188427746103</v>
      </c>
      <c r="X61" s="591">
        <f t="shared" si="5"/>
        <v>2047</v>
      </c>
      <c r="Y61" s="432">
        <f t="shared" si="8"/>
        <v>28719794.981186245</v>
      </c>
      <c r="Z61" s="432"/>
      <c r="AA61" s="432">
        <f t="shared" ref="AA61:AA101" si="9">Y60</f>
        <v>29480122.12592886</v>
      </c>
    </row>
    <row r="62" spans="1:29" x14ac:dyDescent="0.2">
      <c r="B62" s="18" t="s">
        <v>717</v>
      </c>
      <c r="C62" s="532">
        <v>1975</v>
      </c>
      <c r="K62" s="427">
        <f t="shared" si="6"/>
        <v>4405382.394169176</v>
      </c>
      <c r="L62" s="427">
        <v>4950000</v>
      </c>
      <c r="M62" s="427"/>
      <c r="N62" s="427"/>
      <c r="U62" s="495">
        <f>'Benchmark Year Price'!F59</f>
        <v>139.23310184664359</v>
      </c>
      <c r="V62" s="432">
        <f t="shared" si="7"/>
        <v>31640.337935022268</v>
      </c>
      <c r="W62" s="591">
        <f t="shared" si="4"/>
        <v>11193.752626425197</v>
      </c>
      <c r="X62" s="591">
        <f t="shared" si="5"/>
        <v>2048</v>
      </c>
      <c r="Y62" s="432">
        <f t="shared" si="8"/>
        <v>27996357.257821791</v>
      </c>
      <c r="Z62" s="432"/>
      <c r="AA62" s="432">
        <f t="shared" si="9"/>
        <v>28719794.981186245</v>
      </c>
    </row>
    <row r="63" spans="1:29" x14ac:dyDescent="0.2">
      <c r="B63" s="18" t="s">
        <v>717</v>
      </c>
      <c r="C63" s="532">
        <v>1976</v>
      </c>
      <c r="H63" s="427"/>
      <c r="I63" s="427"/>
      <c r="K63" s="427">
        <f t="shared" si="6"/>
        <v>49068840.061114646</v>
      </c>
      <c r="L63" s="427">
        <v>55135000</v>
      </c>
      <c r="M63" s="427"/>
      <c r="N63" s="427"/>
      <c r="U63" s="495">
        <f>'Benchmark Year Price'!F60</f>
        <v>150.1002240342855</v>
      </c>
      <c r="V63" s="432">
        <f t="shared" si="7"/>
        <v>326907.17403530638</v>
      </c>
      <c r="W63" s="591">
        <f t="shared" si="4"/>
        <v>118776.3433666389</v>
      </c>
      <c r="X63" s="591">
        <f t="shared" si="5"/>
        <v>2049</v>
      </c>
      <c r="Y63" s="432">
        <f t="shared" si="8"/>
        <v>27587206.421152927</v>
      </c>
      <c r="Z63" s="432"/>
      <c r="AA63" s="432">
        <f t="shared" si="9"/>
        <v>27996357.257821791</v>
      </c>
    </row>
    <row r="64" spans="1:29" x14ac:dyDescent="0.2">
      <c r="B64" s="18" t="s">
        <v>717</v>
      </c>
      <c r="C64" s="532">
        <v>1977</v>
      </c>
      <c r="H64" s="427"/>
      <c r="I64" s="427"/>
      <c r="K64" s="427">
        <f t="shared" si="6"/>
        <v>53052373.716933079</v>
      </c>
      <c r="L64" s="427">
        <v>59611000</v>
      </c>
      <c r="M64" s="427"/>
      <c r="N64" s="427"/>
      <c r="U64" s="495">
        <f>'Benchmark Year Price'!F61</f>
        <v>159.91199920366449</v>
      </c>
      <c r="V64" s="432">
        <f t="shared" si="7"/>
        <v>331759.80527493363</v>
      </c>
      <c r="W64" s="591">
        <f t="shared" si="4"/>
        <v>123794.16505181087</v>
      </c>
      <c r="X64" s="591">
        <f t="shared" si="5"/>
        <v>2050</v>
      </c>
      <c r="Y64" s="432">
        <f t="shared" si="8"/>
        <v>27193665.284871757</v>
      </c>
      <c r="Z64" s="432"/>
      <c r="AA64" s="432">
        <f t="shared" si="9"/>
        <v>27587206.421152927</v>
      </c>
    </row>
    <row r="65" spans="2:29" x14ac:dyDescent="0.2">
      <c r="B65" s="18" t="s">
        <v>717</v>
      </c>
      <c r="C65" s="532">
        <v>1978</v>
      </c>
      <c r="J65" s="532"/>
      <c r="K65" s="427">
        <f t="shared" si="6"/>
        <v>6818997.9604291366</v>
      </c>
      <c r="L65" s="427">
        <v>7662000</v>
      </c>
      <c r="M65" s="427"/>
      <c r="U65" s="495">
        <f>'Benchmark Year Price'!F62</f>
        <v>173.76160811942628</v>
      </c>
      <c r="V65" s="432">
        <f t="shared" si="7"/>
        <v>39243.409601403102</v>
      </c>
      <c r="W65" s="591">
        <f t="shared" si="4"/>
        <v>15038.82995622043</v>
      </c>
      <c r="X65" s="591">
        <f t="shared" si="5"/>
        <v>2051</v>
      </c>
      <c r="Y65" s="432">
        <f t="shared" si="8"/>
        <v>26517954.424208388</v>
      </c>
      <c r="Z65" s="432"/>
      <c r="AA65" s="432">
        <f t="shared" si="9"/>
        <v>27193665.284871757</v>
      </c>
    </row>
    <row r="66" spans="2:29" x14ac:dyDescent="0.2">
      <c r="B66" s="18" t="s">
        <v>717</v>
      </c>
      <c r="C66" s="532">
        <v>1979</v>
      </c>
      <c r="J66" s="532"/>
      <c r="K66" s="427">
        <f t="shared" si="6"/>
        <v>11658688.760326507</v>
      </c>
      <c r="L66" s="427">
        <v>13100000</v>
      </c>
      <c r="M66" s="427"/>
      <c r="U66" s="495">
        <f>'Benchmark Year Price'!F63</f>
        <v>195.76588928441967</v>
      </c>
      <c r="V66" s="432">
        <f t="shared" si="7"/>
        <v>59554.24003100003</v>
      </c>
      <c r="W66" s="591">
        <f t="shared" si="4"/>
        <v>23438.559139370507</v>
      </c>
      <c r="X66" s="591">
        <f t="shared" si="5"/>
        <v>2052</v>
      </c>
      <c r="Y66" s="432">
        <f t="shared" si="8"/>
        <v>25880319.6477657</v>
      </c>
      <c r="Z66" s="432"/>
      <c r="AA66" s="432">
        <f t="shared" si="9"/>
        <v>26517954.424208388</v>
      </c>
    </row>
    <row r="67" spans="2:29" x14ac:dyDescent="0.2">
      <c r="B67" s="18" t="s">
        <v>717</v>
      </c>
      <c r="C67" s="532">
        <v>1980</v>
      </c>
      <c r="J67" s="532"/>
      <c r="K67" s="427">
        <f t="shared" si="6"/>
        <v>4113470.18704039</v>
      </c>
      <c r="L67" s="427">
        <v>4622000</v>
      </c>
      <c r="M67" s="427"/>
      <c r="U67" s="495">
        <f>'Benchmark Year Price'!F64</f>
        <v>218.20769049583737</v>
      </c>
      <c r="V67" s="432">
        <f t="shared" si="7"/>
        <v>18851.169625109342</v>
      </c>
      <c r="W67" s="591">
        <f t="shared" si="4"/>
        <v>7619.5168280453008</v>
      </c>
      <c r="X67" s="591">
        <f t="shared" si="5"/>
        <v>2053</v>
      </c>
      <c r="Y67" s="432">
        <f t="shared" si="8"/>
        <v>25218745.988514174</v>
      </c>
      <c r="Z67" s="432"/>
      <c r="AA67" s="432">
        <f t="shared" si="9"/>
        <v>25880319.6477657</v>
      </c>
    </row>
    <row r="68" spans="2:29" x14ac:dyDescent="0.2">
      <c r="B68" s="18" t="s">
        <v>717</v>
      </c>
      <c r="C68" s="532">
        <v>1981</v>
      </c>
      <c r="D68" s="38"/>
      <c r="E68" s="38"/>
      <c r="F68" s="38"/>
      <c r="J68" s="532"/>
      <c r="K68" s="427">
        <f t="shared" si="6"/>
        <v>13284675.353083493</v>
      </c>
      <c r="L68" s="427">
        <v>14927000</v>
      </c>
      <c r="M68" s="427"/>
      <c r="U68" s="495">
        <f>'Benchmark Year Price'!F65</f>
        <v>238.35097813036745</v>
      </c>
      <c r="V68" s="432">
        <f t="shared" si="7"/>
        <v>55735.770238028403</v>
      </c>
      <c r="W68" s="591">
        <f t="shared" si="4"/>
        <v>23136.307426662581</v>
      </c>
      <c r="X68" s="591">
        <f t="shared" si="5"/>
        <v>2054</v>
      </c>
      <c r="Y68" s="432">
        <f t="shared" si="8"/>
        <v>24611450.4995846</v>
      </c>
      <c r="Z68" s="432"/>
      <c r="AA68" s="432">
        <f t="shared" si="9"/>
        <v>25218745.988514174</v>
      </c>
    </row>
    <row r="69" spans="2:29" x14ac:dyDescent="0.2">
      <c r="B69" s="18" t="s">
        <v>717</v>
      </c>
      <c r="C69" s="532">
        <v>1982</v>
      </c>
      <c r="D69" s="512"/>
      <c r="E69" s="38"/>
      <c r="F69" s="512"/>
      <c r="J69" s="532"/>
      <c r="K69" s="427">
        <f t="shared" si="6"/>
        <v>7620866.553792051</v>
      </c>
      <c r="L69" s="427">
        <v>8563000</v>
      </c>
      <c r="M69" s="427"/>
      <c r="U69" s="495">
        <f>'Benchmark Year Price'!F66</f>
        <v>253.92292370744164</v>
      </c>
      <c r="V69" s="432">
        <f t="shared" si="7"/>
        <v>30012.518927091689</v>
      </c>
      <c r="W69" s="591">
        <f t="shared" si="4"/>
        <v>12794.796828879269</v>
      </c>
      <c r="X69" s="591">
        <f t="shared" si="5"/>
        <v>2055</v>
      </c>
      <c r="Y69" s="432">
        <f t="shared" si="8"/>
        <v>23994398.290467214</v>
      </c>
      <c r="Z69" s="432"/>
      <c r="AA69" s="432">
        <f t="shared" si="9"/>
        <v>24611450.4995846</v>
      </c>
    </row>
    <row r="70" spans="2:29" x14ac:dyDescent="0.2">
      <c r="B70" s="18" t="s">
        <v>717</v>
      </c>
      <c r="C70" s="532">
        <v>1983</v>
      </c>
      <c r="J70" s="532"/>
      <c r="K70" s="427">
        <f t="shared" si="6"/>
        <v>19366772.985760693</v>
      </c>
      <c r="L70" s="427">
        <v>21761000</v>
      </c>
      <c r="M70" s="427"/>
      <c r="U70" s="495">
        <f>'Benchmark Year Price'!F67</f>
        <v>267.86674751848329</v>
      </c>
      <c r="V70" s="432">
        <f t="shared" si="7"/>
        <v>72300.02665569511</v>
      </c>
      <c r="W70" s="591">
        <f t="shared" si="4"/>
        <v>31654.853825574621</v>
      </c>
      <c r="X70" s="591">
        <f t="shared" si="5"/>
        <v>2056</v>
      </c>
      <c r="Y70" s="432">
        <f t="shared" si="8"/>
        <v>23435856.636147056</v>
      </c>
      <c r="Z70" s="432"/>
      <c r="AA70" s="432">
        <f t="shared" si="9"/>
        <v>23994398.290467214</v>
      </c>
    </row>
    <row r="71" spans="2:29" s="549" customFormat="1" x14ac:dyDescent="0.2">
      <c r="B71" s="549" t="s">
        <v>717</v>
      </c>
      <c r="C71" s="550">
        <v>1984</v>
      </c>
      <c r="D71" s="551">
        <f>E71*$G$136</f>
        <v>5807.9849503733421</v>
      </c>
      <c r="E71" s="551">
        <v>6526</v>
      </c>
      <c r="F71" s="551">
        <v>6526</v>
      </c>
      <c r="G71" s="551">
        <v>37260895</v>
      </c>
      <c r="H71" s="552">
        <f>I71*$G$136</f>
        <v>61016.812750734287</v>
      </c>
      <c r="I71" s="552">
        <f>((1000*$G$71*$J$71)/100)/1000</f>
        <v>68560.046799999996</v>
      </c>
      <c r="J71" s="550">
        <v>0.184</v>
      </c>
      <c r="K71" s="551">
        <f t="shared" si="6"/>
        <v>38952480.12686798</v>
      </c>
      <c r="L71" s="551">
        <v>43768000</v>
      </c>
      <c r="M71" s="551"/>
      <c r="O71" s="594">
        <v>57.2</v>
      </c>
      <c r="P71" s="594"/>
      <c r="Q71" s="553"/>
      <c r="R71" s="438"/>
      <c r="S71" s="438"/>
      <c r="T71" s="580">
        <f t="shared" ref="T71:T87" si="10">T72*O71/O72</f>
        <v>0.63344407530454083</v>
      </c>
      <c r="U71" s="580">
        <f>'Benchmark Year Price'!F68</f>
        <v>277.44269678814175</v>
      </c>
      <c r="V71" s="554">
        <f t="shared" si="7"/>
        <v>140398.28972904093</v>
      </c>
      <c r="W71" s="591">
        <f t="shared" si="4"/>
        <v>63129.824257410968</v>
      </c>
      <c r="X71" s="591">
        <f t="shared" si="5"/>
        <v>2057</v>
      </c>
      <c r="Y71" s="554">
        <f t="shared" si="8"/>
        <v>22960097.978888605</v>
      </c>
      <c r="Z71" s="554"/>
      <c r="AA71" s="554">
        <f t="shared" si="9"/>
        <v>23435856.636147056</v>
      </c>
      <c r="AB71" s="553"/>
      <c r="AC71" s="553"/>
    </row>
    <row r="72" spans="2:29" x14ac:dyDescent="0.2">
      <c r="B72" s="18" t="s">
        <v>717</v>
      </c>
      <c r="C72" s="532">
        <v>1985</v>
      </c>
      <c r="D72" s="427"/>
      <c r="E72" s="427"/>
      <c r="F72" s="427"/>
      <c r="G72" s="427"/>
      <c r="H72" s="435"/>
      <c r="I72" s="435">
        <f>((1000*G72*J72)/100)/1000</f>
        <v>0</v>
      </c>
      <c r="J72" s="532">
        <v>0.187</v>
      </c>
      <c r="K72" s="427">
        <f t="shared" si="6"/>
        <v>11466453.892217305</v>
      </c>
      <c r="L72" s="427">
        <v>12884000</v>
      </c>
      <c r="M72" s="427"/>
      <c r="N72" s="427"/>
      <c r="O72" s="462">
        <v>59.3</v>
      </c>
      <c r="P72" s="462"/>
      <c r="Q72" s="434"/>
      <c r="R72" s="438"/>
      <c r="S72" s="438"/>
      <c r="T72" s="495">
        <f t="shared" si="10"/>
        <v>0.65669988925802913</v>
      </c>
      <c r="U72" s="495">
        <f>'Benchmark Year Price'!F69</f>
        <v>286.17746624557026</v>
      </c>
      <c r="V72" s="432">
        <f t="shared" si="7"/>
        <v>40067.633705226413</v>
      </c>
      <c r="W72" s="591">
        <f t="shared" si="4"/>
        <v>18502.796214374779</v>
      </c>
      <c r="X72" s="591">
        <f t="shared" si="5"/>
        <v>2058</v>
      </c>
      <c r="Y72" s="432">
        <f t="shared" si="8"/>
        <v>22396516.934721924</v>
      </c>
      <c r="Z72" s="432"/>
      <c r="AA72" s="432">
        <f t="shared" si="9"/>
        <v>22960097.978888605</v>
      </c>
      <c r="AB72" s="434"/>
      <c r="AC72" s="434"/>
    </row>
    <row r="73" spans="2:29" x14ac:dyDescent="0.2">
      <c r="B73" s="18" t="s">
        <v>717</v>
      </c>
      <c r="C73" s="532">
        <v>1986</v>
      </c>
      <c r="D73" s="427"/>
      <c r="E73" s="427"/>
      <c r="F73" s="427"/>
      <c r="I73" s="435">
        <f>((1000*G73*J73)/100)/1000</f>
        <v>0</v>
      </c>
      <c r="J73" s="532">
        <v>0.21299999999999999</v>
      </c>
      <c r="K73" s="427">
        <f t="shared" si="6"/>
        <v>12911775.308001293</v>
      </c>
      <c r="L73" s="427">
        <v>14508000</v>
      </c>
      <c r="M73" s="427"/>
      <c r="N73" s="427"/>
      <c r="O73">
        <v>61.6</v>
      </c>
      <c r="Q73" s="438"/>
      <c r="R73" s="438"/>
      <c r="S73" s="438"/>
      <c r="T73" s="495">
        <f t="shared" si="10"/>
        <v>0.68217054263565924</v>
      </c>
      <c r="U73" s="495">
        <f>'Benchmark Year Price'!F70</f>
        <v>295.17796308539448</v>
      </c>
      <c r="V73" s="432">
        <f t="shared" si="7"/>
        <v>43742.341647184337</v>
      </c>
      <c r="W73" s="591">
        <f t="shared" si="4"/>
        <v>20745.151318512406</v>
      </c>
      <c r="X73" s="591">
        <f t="shared" si="5"/>
        <v>2059</v>
      </c>
      <c r="Y73" s="432">
        <f t="shared" si="8"/>
        <v>21851427.824124798</v>
      </c>
      <c r="Z73" s="432"/>
      <c r="AA73" s="432">
        <f t="shared" si="9"/>
        <v>22396516.934721924</v>
      </c>
      <c r="AB73" s="438"/>
      <c r="AC73" s="438"/>
    </row>
    <row r="74" spans="2:29" x14ac:dyDescent="0.2">
      <c r="B74" s="18" t="s">
        <v>717</v>
      </c>
      <c r="C74" s="532">
        <v>1987</v>
      </c>
      <c r="D74" s="427"/>
      <c r="E74" s="427"/>
      <c r="F74" s="427"/>
      <c r="G74" s="427"/>
      <c r="I74" s="435">
        <f t="shared" ref="I74:I83" si="11">((1000*G74*J74)/100)/1000</f>
        <v>0</v>
      </c>
      <c r="J74" s="532">
        <v>0.27600000000000002</v>
      </c>
      <c r="K74" s="427">
        <f t="shared" si="6"/>
        <v>21626422.662285045</v>
      </c>
      <c r="L74" s="427">
        <v>24300000</v>
      </c>
      <c r="M74" s="427"/>
      <c r="N74" s="427"/>
      <c r="O74">
        <v>64.2</v>
      </c>
      <c r="Q74" s="438"/>
      <c r="R74" s="438"/>
      <c r="S74" s="438"/>
      <c r="T74" s="495">
        <f t="shared" si="10"/>
        <v>0.71096345514950199</v>
      </c>
      <c r="U74" s="495">
        <f>'Benchmark Year Price'!F71</f>
        <v>310.49174589571345</v>
      </c>
      <c r="V74" s="432">
        <f t="shared" si="7"/>
        <v>69652.166114421692</v>
      </c>
      <c r="W74" s="591">
        <f t="shared" si="4"/>
        <v>33925.020104715069</v>
      </c>
      <c r="X74" s="591">
        <f t="shared" si="5"/>
        <v>2060</v>
      </c>
      <c r="Y74" s="432">
        <f t="shared" si="8"/>
        <v>21346579.588377923</v>
      </c>
      <c r="Z74" s="432"/>
      <c r="AA74" s="432">
        <f t="shared" si="9"/>
        <v>21851427.824124798</v>
      </c>
      <c r="AB74" s="438"/>
      <c r="AC74" s="438"/>
    </row>
    <row r="75" spans="2:29" x14ac:dyDescent="0.2">
      <c r="B75" s="18" t="s">
        <v>717</v>
      </c>
      <c r="C75" s="532">
        <v>1988</v>
      </c>
      <c r="D75" s="439"/>
      <c r="E75" s="610"/>
      <c r="F75" s="439"/>
      <c r="G75" s="439"/>
      <c r="H75" s="435"/>
      <c r="I75" s="435">
        <f t="shared" si="11"/>
        <v>0</v>
      </c>
      <c r="J75" s="534">
        <v>0.27</v>
      </c>
      <c r="K75" s="427">
        <f t="shared" si="6"/>
        <v>33989972.605678618</v>
      </c>
      <c r="L75" s="427">
        <v>38192000</v>
      </c>
      <c r="M75" s="439">
        <v>1899000000</v>
      </c>
      <c r="N75" s="439"/>
      <c r="O75" s="462">
        <v>66.599999999999994</v>
      </c>
      <c r="P75" s="462"/>
      <c r="Q75" s="434"/>
      <c r="R75" s="438"/>
      <c r="S75" s="438"/>
      <c r="T75" s="495">
        <f t="shared" si="10"/>
        <v>0.73754152823920294</v>
      </c>
      <c r="U75" s="495">
        <f>'Benchmark Year Price'!F72</f>
        <v>326.79175152733268</v>
      </c>
      <c r="V75" s="432">
        <f t="shared" si="7"/>
        <v>104011.10935884718</v>
      </c>
      <c r="W75" s="591">
        <f t="shared" ref="W75:W101" si="12">V75*(1-$G$116)^(2014-C75)</f>
        <v>52027.879173114685</v>
      </c>
      <c r="X75" s="591">
        <f t="shared" ref="X75:X101" si="13">C75+73</f>
        <v>2061</v>
      </c>
      <c r="Y75" s="432">
        <f t="shared" si="8"/>
        <v>20889363.365106918</v>
      </c>
      <c r="Z75" s="432"/>
      <c r="AA75" s="432">
        <f t="shared" si="9"/>
        <v>21346579.588377923</v>
      </c>
      <c r="AB75" s="434"/>
      <c r="AC75" s="434"/>
    </row>
    <row r="76" spans="2:29" x14ac:dyDescent="0.2">
      <c r="B76" s="18" t="s">
        <v>717</v>
      </c>
      <c r="C76" s="350">
        <v>1989</v>
      </c>
      <c r="D76" s="427">
        <f t="shared" ref="D76:D88" si="14">E76*$G$136</f>
        <v>5805.3150216496024</v>
      </c>
      <c r="E76" s="427">
        <v>6523</v>
      </c>
      <c r="F76" s="427">
        <v>5775</v>
      </c>
      <c r="G76" s="427">
        <v>34300000</v>
      </c>
      <c r="H76" s="432">
        <f t="shared" ref="H76:H83" si="15">I76*$G$136</f>
        <v>83947.008955557074</v>
      </c>
      <c r="I76" s="435">
        <f t="shared" si="11"/>
        <v>94325</v>
      </c>
      <c r="J76" s="532">
        <v>0.27500000000000002</v>
      </c>
      <c r="K76" s="624">
        <f t="shared" si="6"/>
        <v>29809754.200544756</v>
      </c>
      <c r="L76" s="624">
        <f>M76-M75+0.005*M75</f>
        <v>33495000</v>
      </c>
      <c r="M76" s="620">
        <v>1923000000</v>
      </c>
      <c r="N76" s="38"/>
      <c r="O76">
        <v>69.599999999999994</v>
      </c>
      <c r="Q76" s="438"/>
      <c r="R76" s="438"/>
      <c r="S76" s="438"/>
      <c r="T76" s="495">
        <f t="shared" si="10"/>
        <v>0.77076411960132918</v>
      </c>
      <c r="U76" s="495">
        <f>'Benchmark Year Price'!F73</f>
        <v>337.5275448711904</v>
      </c>
      <c r="V76" s="432">
        <f t="shared" si="7"/>
        <v>88317.989608584277</v>
      </c>
      <c r="W76" s="591">
        <f t="shared" si="12"/>
        <v>45370.804177770406</v>
      </c>
      <c r="X76" s="591">
        <f t="shared" si="13"/>
        <v>2062</v>
      </c>
      <c r="Y76" s="432">
        <f t="shared" si="8"/>
        <v>20428474.788239736</v>
      </c>
      <c r="Z76" s="432"/>
      <c r="AA76" s="432">
        <f t="shared" si="9"/>
        <v>20889363.365106918</v>
      </c>
      <c r="AB76" s="438"/>
      <c r="AC76" s="438"/>
    </row>
    <row r="77" spans="2:29" x14ac:dyDescent="0.2">
      <c r="B77" s="18" t="s">
        <v>717</v>
      </c>
      <c r="C77" s="350">
        <v>1990</v>
      </c>
      <c r="D77" s="427">
        <f t="shared" si="14"/>
        <v>5805.3150216496024</v>
      </c>
      <c r="E77" s="427">
        <v>6523</v>
      </c>
      <c r="F77" s="427">
        <v>5775</v>
      </c>
      <c r="G77" s="427">
        <v>35600000</v>
      </c>
      <c r="H77" s="427">
        <f t="shared" si="15"/>
        <v>85861.347850477861</v>
      </c>
      <c r="I77" s="435">
        <f t="shared" si="11"/>
        <v>96476</v>
      </c>
      <c r="J77" s="532">
        <v>0.27100000000000002</v>
      </c>
      <c r="K77" s="624">
        <f t="shared" si="6"/>
        <v>52165957.380651765</v>
      </c>
      <c r="L77" s="624">
        <f t="shared" ref="L77:L85" si="16">M77-M76+0.005*M76</f>
        <v>58615000</v>
      </c>
      <c r="M77" s="620">
        <v>1972000000</v>
      </c>
      <c r="N77" s="38"/>
      <c r="O77">
        <v>72.3</v>
      </c>
      <c r="Q77" s="438"/>
      <c r="R77" s="438"/>
      <c r="S77" s="438"/>
      <c r="T77" s="495">
        <f t="shared" si="10"/>
        <v>0.80066445182724277</v>
      </c>
      <c r="U77" s="495">
        <f>'Benchmark Year Price'!F74</f>
        <v>341.20818303562589</v>
      </c>
      <c r="V77" s="432">
        <f t="shared" si="7"/>
        <v>152886.00911193583</v>
      </c>
      <c r="W77" s="591">
        <f t="shared" si="12"/>
        <v>80661.436934225159</v>
      </c>
      <c r="X77" s="591">
        <f t="shared" si="13"/>
        <v>2063</v>
      </c>
      <c r="Y77" s="432">
        <f t="shared" si="8"/>
        <v>20044271.547636833</v>
      </c>
      <c r="Z77" s="432"/>
      <c r="AA77" s="432">
        <f t="shared" si="9"/>
        <v>20428474.788239736</v>
      </c>
      <c r="AB77" s="438"/>
      <c r="AC77" s="438"/>
    </row>
    <row r="78" spans="2:29" x14ac:dyDescent="0.2">
      <c r="B78" s="18" t="s">
        <v>717</v>
      </c>
      <c r="C78" s="350">
        <v>1991</v>
      </c>
      <c r="D78" s="427">
        <f t="shared" si="14"/>
        <v>5805.3150216496024</v>
      </c>
      <c r="E78" s="427">
        <v>6523</v>
      </c>
      <c r="F78" s="427">
        <v>5775</v>
      </c>
      <c r="G78" s="427">
        <v>33200000</v>
      </c>
      <c r="H78" s="427">
        <f t="shared" si="15"/>
        <v>88346.161516037522</v>
      </c>
      <c r="I78" s="435">
        <f t="shared" si="11"/>
        <v>99268</v>
      </c>
      <c r="J78" s="532">
        <v>0.29899999999999999</v>
      </c>
      <c r="K78" s="624">
        <f t="shared" si="6"/>
        <v>186770413.98794812</v>
      </c>
      <c r="L78" s="624">
        <f t="shared" si="16"/>
        <v>209860000</v>
      </c>
      <c r="M78" s="620">
        <v>2172000000</v>
      </c>
      <c r="N78" s="38"/>
      <c r="O78">
        <v>74.7</v>
      </c>
      <c r="Q78" s="438">
        <v>553.15</v>
      </c>
      <c r="R78" s="438"/>
      <c r="S78" s="438"/>
      <c r="T78" s="495">
        <f t="shared" si="10"/>
        <v>0.82724252491694383</v>
      </c>
      <c r="U78" s="495">
        <f>'Benchmark Year Price'!F75</f>
        <v>342.89549138587614</v>
      </c>
      <c r="V78" s="432">
        <f t="shared" si="7"/>
        <v>544686.1177237432</v>
      </c>
      <c r="W78" s="591">
        <f t="shared" si="12"/>
        <v>295131.40468893957</v>
      </c>
      <c r="X78" s="591">
        <f t="shared" si="13"/>
        <v>2064</v>
      </c>
      <c r="Y78" s="432">
        <f t="shared" si="8"/>
        <v>20061969.582393255</v>
      </c>
      <c r="Z78" s="432"/>
      <c r="AA78" s="432">
        <f t="shared" si="9"/>
        <v>20044271.547636833</v>
      </c>
      <c r="AB78" s="438"/>
      <c r="AC78" s="438"/>
    </row>
    <row r="79" spans="2:29" x14ac:dyDescent="0.2">
      <c r="B79" s="18" t="s">
        <v>717</v>
      </c>
      <c r="C79" s="350">
        <v>1992</v>
      </c>
      <c r="D79" s="427">
        <f t="shared" si="14"/>
        <v>5805.3150216496024</v>
      </c>
      <c r="E79" s="427">
        <v>6523</v>
      </c>
      <c r="F79" s="427">
        <v>5775</v>
      </c>
      <c r="G79" s="427">
        <v>35300000</v>
      </c>
      <c r="H79" s="427">
        <f t="shared" si="15"/>
        <v>87965.251684784103</v>
      </c>
      <c r="I79" s="435">
        <f t="shared" si="11"/>
        <v>98840</v>
      </c>
      <c r="J79" s="534">
        <v>0.28000000000000003</v>
      </c>
      <c r="K79" s="624">
        <f t="shared" si="6"/>
        <v>60393787.730973795</v>
      </c>
      <c r="L79" s="624">
        <f t="shared" si="16"/>
        <v>67860000</v>
      </c>
      <c r="M79" s="620">
        <v>2229000000</v>
      </c>
      <c r="N79" s="38"/>
      <c r="O79">
        <v>76.2</v>
      </c>
      <c r="Q79" s="438">
        <v>572.41</v>
      </c>
      <c r="R79" s="112">
        <f t="shared" ref="R79:R88" si="17">LN(Q79/Q78)-LN(O79/O78)</f>
        <v>1.4344934795432234E-2</v>
      </c>
      <c r="S79" s="112"/>
      <c r="T79" s="495">
        <f t="shared" si="10"/>
        <v>0.84385382059800695</v>
      </c>
      <c r="U79" s="495">
        <f>'Benchmark Year Price'!F76</f>
        <v>345.56545784699756</v>
      </c>
      <c r="V79" s="432">
        <f t="shared" si="7"/>
        <v>174768.01097901899</v>
      </c>
      <c r="W79" s="591">
        <f t="shared" si="12"/>
        <v>97252.767705331426</v>
      </c>
      <c r="X79" s="591">
        <f t="shared" si="13"/>
        <v>2065</v>
      </c>
      <c r="Y79" s="432">
        <f t="shared" si="8"/>
        <v>19709284.207718026</v>
      </c>
      <c r="Z79" s="432"/>
      <c r="AA79" s="432">
        <f t="shared" si="9"/>
        <v>20061969.582393255</v>
      </c>
      <c r="AB79" s="438"/>
      <c r="AC79" s="438"/>
    </row>
    <row r="80" spans="2:29" x14ac:dyDescent="0.2">
      <c r="B80" s="18" t="s">
        <v>717</v>
      </c>
      <c r="C80" s="350">
        <v>1993</v>
      </c>
      <c r="D80" s="427">
        <f t="shared" si="14"/>
        <v>5805.3150216496024</v>
      </c>
      <c r="E80" s="427">
        <v>6523</v>
      </c>
      <c r="F80" s="427">
        <v>5775</v>
      </c>
      <c r="G80" s="427">
        <v>35700000</v>
      </c>
      <c r="H80" s="427">
        <f t="shared" si="15"/>
        <v>88008.860520605172</v>
      </c>
      <c r="I80" s="435">
        <f t="shared" si="11"/>
        <v>98889</v>
      </c>
      <c r="J80" s="532">
        <v>0.27700000000000002</v>
      </c>
      <c r="K80" s="624">
        <f t="shared" si="6"/>
        <v>118495886.64073837</v>
      </c>
      <c r="L80" s="624">
        <f t="shared" si="16"/>
        <v>133145000</v>
      </c>
      <c r="M80" s="620">
        <v>2351000000</v>
      </c>
      <c r="N80" s="38"/>
      <c r="O80">
        <v>77.599999999999994</v>
      </c>
      <c r="Q80" s="438">
        <v>582.87</v>
      </c>
      <c r="R80" s="112">
        <f t="shared" si="17"/>
        <v>-9.7305403622086062E-5</v>
      </c>
      <c r="S80" s="112"/>
      <c r="T80" s="495">
        <f t="shared" si="10"/>
        <v>0.85935769656699901</v>
      </c>
      <c r="U80" s="495">
        <f>'Benchmark Year Price'!F77</f>
        <v>355.30591278864244</v>
      </c>
      <c r="V80" s="432">
        <f t="shared" si="7"/>
        <v>333503.8409879402</v>
      </c>
      <c r="W80" s="591">
        <f t="shared" si="12"/>
        <v>190595.1188332458</v>
      </c>
      <c r="X80" s="591">
        <f t="shared" si="13"/>
        <v>2066</v>
      </c>
      <c r="Y80" s="432">
        <f t="shared" si="8"/>
        <v>19524607.187076796</v>
      </c>
      <c r="Z80" s="432"/>
      <c r="AA80" s="432">
        <f t="shared" si="9"/>
        <v>19709284.207718026</v>
      </c>
      <c r="AB80" s="438"/>
      <c r="AC80" s="438"/>
    </row>
    <row r="81" spans="2:29" x14ac:dyDescent="0.2">
      <c r="B81" s="18" t="s">
        <v>717</v>
      </c>
      <c r="C81" s="350">
        <v>1994</v>
      </c>
      <c r="D81" s="427">
        <f t="shared" si="14"/>
        <v>5825.7844751982675</v>
      </c>
      <c r="E81" s="427">
        <v>6546</v>
      </c>
      <c r="F81" s="427">
        <v>5781</v>
      </c>
      <c r="G81" s="427">
        <v>34700000</v>
      </c>
      <c r="H81" s="427">
        <f t="shared" si="15"/>
        <v>94808.279003726901</v>
      </c>
      <c r="I81" s="435">
        <f t="shared" si="11"/>
        <v>106529</v>
      </c>
      <c r="J81" s="532">
        <v>0.307</v>
      </c>
      <c r="K81" s="624">
        <f t="shared" si="6"/>
        <v>58520387.743150339</v>
      </c>
      <c r="L81" s="624">
        <f t="shared" si="16"/>
        <v>65755000</v>
      </c>
      <c r="M81" s="620">
        <v>2405000000</v>
      </c>
      <c r="N81" s="38"/>
      <c r="O81">
        <v>78.900000000000006</v>
      </c>
      <c r="Q81" s="438">
        <v>592.88</v>
      </c>
      <c r="R81" s="112">
        <f t="shared" si="17"/>
        <v>4.140400573164997E-4</v>
      </c>
      <c r="S81" s="112"/>
      <c r="T81" s="495">
        <f t="shared" si="10"/>
        <v>0.87375415282392055</v>
      </c>
      <c r="U81" s="495">
        <f>'Benchmark Year Price'!F78</f>
        <v>366.77895605240241</v>
      </c>
      <c r="V81" s="432">
        <f t="shared" si="7"/>
        <v>159552.19561394199</v>
      </c>
      <c r="W81" s="591">
        <f t="shared" si="12"/>
        <v>93645.007089706676</v>
      </c>
      <c r="X81" s="591">
        <f t="shared" si="13"/>
        <v>2067</v>
      </c>
      <c r="Y81" s="432">
        <f t="shared" si="8"/>
        <v>19170833.902752273</v>
      </c>
      <c r="Z81" s="432"/>
      <c r="AA81" s="432">
        <f t="shared" si="9"/>
        <v>19524607.187076796</v>
      </c>
      <c r="AB81" s="438"/>
      <c r="AC81" s="438"/>
    </row>
    <row r="82" spans="2:29" s="549" customFormat="1" x14ac:dyDescent="0.2">
      <c r="B82" s="549" t="s">
        <v>717</v>
      </c>
      <c r="C82" s="550">
        <v>1995</v>
      </c>
      <c r="D82" s="551">
        <f t="shared" si="14"/>
        <v>5840.9140712994549</v>
      </c>
      <c r="E82" s="551">
        <v>6563</v>
      </c>
      <c r="F82" s="551">
        <v>5783</v>
      </c>
      <c r="G82" s="551">
        <v>34400000</v>
      </c>
      <c r="H82" s="551">
        <f t="shared" si="15"/>
        <v>93376.307231561601</v>
      </c>
      <c r="I82" s="552">
        <f t="shared" si="11"/>
        <v>104920</v>
      </c>
      <c r="J82" s="550">
        <v>0.30499999999999999</v>
      </c>
      <c r="K82" s="641">
        <f t="shared" si="6"/>
        <v>105929422.11434063</v>
      </c>
      <c r="L82" s="641">
        <f t="shared" si="16"/>
        <v>119025000</v>
      </c>
      <c r="M82" s="554">
        <v>2512000000</v>
      </c>
      <c r="O82" s="549">
        <v>79.8</v>
      </c>
      <c r="Q82" s="556">
        <v>598.66999999999996</v>
      </c>
      <c r="R82" s="642">
        <f t="shared" si="17"/>
        <v>-1.6237661397730634E-3</v>
      </c>
      <c r="S82" s="642"/>
      <c r="T82" s="580">
        <f t="shared" si="10"/>
        <v>0.88372093023255838</v>
      </c>
      <c r="U82" s="580">
        <f>'Benchmark Year Price'!F79</f>
        <v>377.82091347501932</v>
      </c>
      <c r="V82" s="554">
        <f t="shared" si="7"/>
        <v>280369.3981364122</v>
      </c>
      <c r="W82" s="554">
        <f t="shared" si="12"/>
        <v>168998.69817133548</v>
      </c>
      <c r="X82" s="554">
        <f t="shared" si="13"/>
        <v>2068</v>
      </c>
      <c r="Y82" s="554">
        <f t="shared" si="8"/>
        <v>18947178.94743257</v>
      </c>
      <c r="Z82" s="554"/>
      <c r="AA82" s="554">
        <f t="shared" si="9"/>
        <v>19170833.902752273</v>
      </c>
      <c r="AB82" s="556"/>
      <c r="AC82" s="556"/>
    </row>
    <row r="83" spans="2:29" x14ac:dyDescent="0.2">
      <c r="B83" s="18" t="s">
        <v>717</v>
      </c>
      <c r="C83" s="350">
        <v>1996</v>
      </c>
      <c r="D83" s="450">
        <f t="shared" si="14"/>
        <v>5911.2221943579125</v>
      </c>
      <c r="E83" s="450">
        <v>6642</v>
      </c>
      <c r="F83" s="427">
        <v>5838</v>
      </c>
      <c r="G83" s="450">
        <v>36300000</v>
      </c>
      <c r="H83" s="427">
        <f t="shared" si="15"/>
        <v>100795.14917859074</v>
      </c>
      <c r="I83" s="435">
        <f t="shared" si="11"/>
        <v>113256</v>
      </c>
      <c r="J83" s="532">
        <v>0.312</v>
      </c>
      <c r="K83" s="624">
        <f t="shared" si="6"/>
        <v>41437293.792427644</v>
      </c>
      <c r="L83" s="624">
        <f t="shared" si="16"/>
        <v>46560000</v>
      </c>
      <c r="M83" s="620">
        <v>2546000000</v>
      </c>
      <c r="N83" s="38"/>
      <c r="O83">
        <v>80.8</v>
      </c>
      <c r="Q83" s="438">
        <v>611.01</v>
      </c>
      <c r="R83" s="112">
        <f t="shared" si="17"/>
        <v>7.9493364712236777E-3</v>
      </c>
      <c r="S83" s="112"/>
      <c r="T83" s="495">
        <f t="shared" si="10"/>
        <v>0.89479512735326705</v>
      </c>
      <c r="U83" s="495">
        <f>'Benchmark Year Price'!F80</f>
        <v>388.02939499125745</v>
      </c>
      <c r="V83" s="432">
        <f t="shared" si="7"/>
        <v>106789.05857985644</v>
      </c>
      <c r="W83" s="591">
        <f t="shared" si="12"/>
        <v>66107.451591333142</v>
      </c>
      <c r="X83" s="591">
        <f t="shared" si="13"/>
        <v>2069</v>
      </c>
      <c r="Y83" s="432">
        <f t="shared" si="8"/>
        <v>18555823.81117769</v>
      </c>
      <c r="Z83" s="432"/>
      <c r="AA83" s="432">
        <f t="shared" si="9"/>
        <v>18947178.94743257</v>
      </c>
      <c r="AB83" s="438"/>
      <c r="AC83" s="438"/>
    </row>
    <row r="84" spans="2:29" s="38" customFormat="1" x14ac:dyDescent="0.2">
      <c r="B84" s="512" t="s">
        <v>717</v>
      </c>
      <c r="C84" s="350">
        <v>1997</v>
      </c>
      <c r="D84" s="539">
        <f t="shared" si="14"/>
        <v>5932.5816241478233</v>
      </c>
      <c r="E84" s="539">
        <v>6666</v>
      </c>
      <c r="F84" s="427">
        <v>5838</v>
      </c>
      <c r="G84" s="539">
        <v>35200000</v>
      </c>
      <c r="J84" s="540"/>
      <c r="K84" s="624">
        <f t="shared" si="6"/>
        <v>168855192.25166014</v>
      </c>
      <c r="L84" s="624">
        <f t="shared" si="16"/>
        <v>189730000</v>
      </c>
      <c r="M84" s="439">
        <v>2723000000</v>
      </c>
      <c r="N84" s="439"/>
      <c r="O84" s="38">
        <v>82</v>
      </c>
      <c r="Q84" s="436">
        <v>623.42999999999995</v>
      </c>
      <c r="R84" s="112">
        <f t="shared" si="17"/>
        <v>5.3808819837544205E-3</v>
      </c>
      <c r="S84" s="112"/>
      <c r="T84" s="495">
        <f t="shared" si="10"/>
        <v>0.90808416389811752</v>
      </c>
      <c r="U84" s="517">
        <f>'Benchmark Year Price'!F81</f>
        <v>396.24501360342583</v>
      </c>
      <c r="V84" s="437">
        <f t="shared" si="7"/>
        <v>426138.33980168542</v>
      </c>
      <c r="W84" s="591">
        <f t="shared" si="12"/>
        <v>270922.56282008457</v>
      </c>
      <c r="X84" s="591">
        <f t="shared" si="13"/>
        <v>2070</v>
      </c>
      <c r="Y84" s="437">
        <f t="shared" si="8"/>
        <v>18494107.154857811</v>
      </c>
      <c r="Z84" s="437"/>
      <c r="AA84" s="437">
        <f t="shared" si="9"/>
        <v>18555823.81117769</v>
      </c>
      <c r="AB84" s="436"/>
      <c r="AC84" s="436"/>
    </row>
    <row r="85" spans="2:29" s="38" customFormat="1" x14ac:dyDescent="0.2">
      <c r="B85" s="512" t="s">
        <v>717</v>
      </c>
      <c r="C85" s="350">
        <v>1998</v>
      </c>
      <c r="D85" s="539">
        <f t="shared" si="14"/>
        <v>5978.8603886926312</v>
      </c>
      <c r="E85" s="539">
        <v>6718</v>
      </c>
      <c r="F85" s="427">
        <v>5838</v>
      </c>
      <c r="G85" s="539">
        <v>31200000</v>
      </c>
      <c r="J85" s="350"/>
      <c r="K85" s="624">
        <f t="shared" si="6"/>
        <v>40596266.244449891</v>
      </c>
      <c r="L85" s="624">
        <f t="shared" si="16"/>
        <v>45615000</v>
      </c>
      <c r="M85" s="439">
        <v>2755000000</v>
      </c>
      <c r="N85" s="439"/>
      <c r="O85" s="38">
        <v>83.2</v>
      </c>
      <c r="Q85" s="436">
        <v>632.72</v>
      </c>
      <c r="R85" s="112">
        <f t="shared" si="17"/>
        <v>2.6339627751910226E-4</v>
      </c>
      <c r="S85" s="112"/>
      <c r="T85" s="495">
        <f t="shared" si="10"/>
        <v>0.921373200442968</v>
      </c>
      <c r="U85" s="517">
        <f>'Benchmark Year Price'!F82</f>
        <v>398.75057467206932</v>
      </c>
      <c r="V85" s="437">
        <f t="shared" si="7"/>
        <v>101808.67144288401</v>
      </c>
      <c r="W85" s="591">
        <f t="shared" si="12"/>
        <v>66473.759834245167</v>
      </c>
      <c r="X85" s="591">
        <f t="shared" si="13"/>
        <v>2071</v>
      </c>
      <c r="Y85" s="437">
        <f>Y84*(1-$G$116)+(K85/U85)</f>
        <v>18109683.435536671</v>
      </c>
      <c r="Z85" s="437"/>
      <c r="AA85" s="437">
        <f t="shared" si="9"/>
        <v>18494107.154857811</v>
      </c>
      <c r="AB85" s="436"/>
      <c r="AC85" s="436"/>
    </row>
    <row r="86" spans="2:29" s="38" customFormat="1" x14ac:dyDescent="0.2">
      <c r="B86" s="512" t="s">
        <v>31</v>
      </c>
      <c r="C86" s="350">
        <v>1999</v>
      </c>
      <c r="D86" s="539">
        <f t="shared" si="14"/>
        <v>6018.9093195487139</v>
      </c>
      <c r="E86" s="539">
        <v>6763</v>
      </c>
      <c r="F86" s="427">
        <v>5838</v>
      </c>
      <c r="G86" s="539">
        <v>33100000</v>
      </c>
      <c r="J86" s="350"/>
      <c r="K86" s="609">
        <f t="shared" si="6"/>
        <v>59213085.917587042</v>
      </c>
      <c r="L86" s="609">
        <f>49900000*12/9</f>
        <v>66533333.333333336</v>
      </c>
      <c r="M86" s="439">
        <v>7266400000</v>
      </c>
      <c r="O86" s="38">
        <v>84.3</v>
      </c>
      <c r="Q86" s="436">
        <v>640.47</v>
      </c>
      <c r="R86" s="112">
        <f t="shared" si="17"/>
        <v>-9.6022155946619281E-4</v>
      </c>
      <c r="S86" s="112"/>
      <c r="T86" s="495">
        <f t="shared" si="10"/>
        <v>0.93355481727574752</v>
      </c>
      <c r="U86" s="517">
        <f>'Benchmark Year Price'!F83</f>
        <v>409.47885562445003</v>
      </c>
      <c r="V86" s="437">
        <f t="shared" si="7"/>
        <v>144605.96708293483</v>
      </c>
      <c r="W86" s="591">
        <f t="shared" si="12"/>
        <v>96966.695504680305</v>
      </c>
      <c r="X86" s="591">
        <f t="shared" si="13"/>
        <v>2072</v>
      </c>
      <c r="Y86" s="437">
        <f t="shared" si="8"/>
        <v>17778163.975254614</v>
      </c>
      <c r="Z86" s="437"/>
      <c r="AA86" s="437">
        <f t="shared" si="9"/>
        <v>18109683.435536671</v>
      </c>
      <c r="AB86" s="436"/>
      <c r="AC86" s="436"/>
    </row>
    <row r="87" spans="2:29" s="38" customFormat="1" x14ac:dyDescent="0.2">
      <c r="B87" s="512" t="s">
        <v>31</v>
      </c>
      <c r="C87" s="350">
        <v>2000</v>
      </c>
      <c r="D87" s="539">
        <f t="shared" si="14"/>
        <v>6063.4081316110296</v>
      </c>
      <c r="E87" s="539">
        <v>6813</v>
      </c>
      <c r="F87" s="427">
        <v>5838</v>
      </c>
      <c r="G87" s="539">
        <v>34100000</v>
      </c>
      <c r="J87" s="350"/>
      <c r="K87" s="609">
        <f t="shared" si="6"/>
        <v>58738431.92225568</v>
      </c>
      <c r="L87" s="609">
        <v>66000000</v>
      </c>
      <c r="M87" s="439">
        <v>7332900000</v>
      </c>
      <c r="O87" s="38">
        <v>86.5</v>
      </c>
      <c r="Q87" s="436">
        <v>655.55</v>
      </c>
      <c r="R87" s="112">
        <f t="shared" si="17"/>
        <v>-2.4902528169556057E-3</v>
      </c>
      <c r="S87" s="112"/>
      <c r="T87" s="495">
        <f t="shared" si="10"/>
        <v>0.95791805094130678</v>
      </c>
      <c r="U87" s="517">
        <f>'Benchmark Year Price'!F84</f>
        <v>430.15673106929069</v>
      </c>
      <c r="V87" s="437">
        <f t="shared" si="7"/>
        <v>136551.23279424856</v>
      </c>
      <c r="W87" s="591">
        <f t="shared" si="12"/>
        <v>94037.898383581647</v>
      </c>
      <c r="X87" s="591">
        <f t="shared" si="13"/>
        <v>2073</v>
      </c>
      <c r="Y87" s="437">
        <f t="shared" si="8"/>
        <v>17447305.82728228</v>
      </c>
      <c r="Z87" s="437"/>
      <c r="AA87" s="437">
        <f t="shared" si="9"/>
        <v>17778163.975254614</v>
      </c>
      <c r="AB87" s="436"/>
      <c r="AC87" s="436"/>
    </row>
    <row r="88" spans="2:29" x14ac:dyDescent="0.2">
      <c r="B88" s="18" t="s">
        <v>31</v>
      </c>
      <c r="C88" s="350">
        <v>2001</v>
      </c>
      <c r="D88" s="539">
        <f t="shared" si="14"/>
        <v>6110.5768723970832</v>
      </c>
      <c r="E88" s="450">
        <v>6866</v>
      </c>
      <c r="F88" s="427">
        <v>5838</v>
      </c>
      <c r="G88" s="450">
        <v>33100000</v>
      </c>
      <c r="J88" s="532"/>
      <c r="K88" s="609">
        <f t="shared" si="6"/>
        <v>53843562.595401041</v>
      </c>
      <c r="L88" s="609">
        <v>60500000</v>
      </c>
      <c r="M88" s="439">
        <v>7393900000</v>
      </c>
      <c r="N88" s="439"/>
      <c r="O88">
        <v>88.2</v>
      </c>
      <c r="Q88" s="438">
        <v>656.74</v>
      </c>
      <c r="R88" s="112">
        <f t="shared" si="17"/>
        <v>-1.7648925064697528E-2</v>
      </c>
      <c r="S88" s="112"/>
      <c r="T88" s="495">
        <f>T89*O88/O89</f>
        <v>0.9767441860465117</v>
      </c>
      <c r="U88" s="495">
        <f>'Benchmark Year Price'!F85</f>
        <v>436.38514478868342</v>
      </c>
      <c r="V88" s="432">
        <f t="shared" si="7"/>
        <v>123385.41592994516</v>
      </c>
      <c r="W88" s="591">
        <f t="shared" si="12"/>
        <v>87265.388540225584</v>
      </c>
      <c r="X88" s="591">
        <f t="shared" si="13"/>
        <v>2074</v>
      </c>
      <c r="Y88" s="432">
        <f t="shared" si="8"/>
        <v>17111980.522345535</v>
      </c>
      <c r="Z88" s="432"/>
      <c r="AA88" s="432">
        <f t="shared" si="9"/>
        <v>17447305.82728228</v>
      </c>
      <c r="AB88" s="438"/>
      <c r="AC88" s="438"/>
    </row>
    <row r="89" spans="2:29" s="549" customFormat="1" x14ac:dyDescent="0.2">
      <c r="B89" s="549" t="s">
        <v>31</v>
      </c>
      <c r="C89" s="550">
        <v>2002</v>
      </c>
      <c r="D89" s="554">
        <f t="shared" ref="D89:D96" si="18">E89*$G$133</f>
        <v>6383.5099999999984</v>
      </c>
      <c r="E89" s="554">
        <v>6898.5099999999984</v>
      </c>
      <c r="F89" s="551">
        <v>5838</v>
      </c>
      <c r="G89" s="554">
        <v>33900000</v>
      </c>
      <c r="H89" s="554">
        <f>I89*$G$133</f>
        <v>109088.24897132859</v>
      </c>
      <c r="I89" s="554">
        <v>117889.12</v>
      </c>
      <c r="J89" s="555">
        <f t="shared" ref="J89:J101" si="19">100*H89/G89</f>
        <v>0.32179424475318169</v>
      </c>
      <c r="K89" s="551">
        <f t="shared" ref="K89:K97" si="20">$G$133*L89</f>
        <v>84761711.73195371</v>
      </c>
      <c r="L89" s="551">
        <v>91600000</v>
      </c>
      <c r="M89" s="551">
        <v>7494400000</v>
      </c>
      <c r="N89" s="551">
        <v>443500000</v>
      </c>
      <c r="O89" s="556">
        <v>90.3</v>
      </c>
      <c r="P89" s="556"/>
      <c r="Q89" s="556">
        <f>'Can O&amp;M price indexes'!C15</f>
        <v>710.87</v>
      </c>
      <c r="R89" s="595">
        <f>AVERAGE(R79:R88)</f>
        <v>5.5321186007314602E-4</v>
      </c>
      <c r="S89" s="112"/>
      <c r="T89" s="580">
        <f>'Table 1'!F9</f>
        <v>1</v>
      </c>
      <c r="U89" s="580">
        <f>'Benchmark Year Price'!F86</f>
        <v>444.51551618786721</v>
      </c>
      <c r="V89" s="554">
        <f t="shared" si="7"/>
        <v>190683.35894968075</v>
      </c>
      <c r="W89" s="591">
        <f t="shared" si="12"/>
        <v>138503.86691484944</v>
      </c>
      <c r="X89" s="591">
        <f t="shared" si="13"/>
        <v>2075</v>
      </c>
      <c r="Y89" s="554">
        <f t="shared" si="8"/>
        <v>16852769.267274771</v>
      </c>
      <c r="Z89" s="554"/>
      <c r="AA89" s="554">
        <f t="shared" si="9"/>
        <v>17111980.522345535</v>
      </c>
      <c r="AB89" s="556"/>
      <c r="AC89" s="556"/>
    </row>
    <row r="90" spans="2:29" x14ac:dyDescent="0.2">
      <c r="B90" s="18" t="s">
        <v>31</v>
      </c>
      <c r="C90" s="532">
        <v>2003</v>
      </c>
      <c r="D90" s="432">
        <f t="shared" si="18"/>
        <v>6408.957020443544</v>
      </c>
      <c r="E90" s="432">
        <v>6926.0099999999984</v>
      </c>
      <c r="F90" s="427">
        <v>5838</v>
      </c>
      <c r="G90" s="432">
        <v>33100000</v>
      </c>
      <c r="H90" s="437">
        <f t="shared" ref="H90:H96" si="21">I90*$G$133</f>
        <v>120944.82453929978</v>
      </c>
      <c r="I90" s="437">
        <v>130702.24399</v>
      </c>
      <c r="J90" s="537">
        <f t="shared" si="19"/>
        <v>0.36539221915196307</v>
      </c>
      <c r="K90" s="439">
        <f t="shared" si="20"/>
        <v>36366105.579320751</v>
      </c>
      <c r="L90" s="439">
        <v>39300000</v>
      </c>
      <c r="M90" s="427"/>
      <c r="O90" s="436">
        <v>91.7</v>
      </c>
      <c r="P90" s="436"/>
      <c r="Q90" s="436"/>
      <c r="R90" s="596" t="s">
        <v>775</v>
      </c>
      <c r="S90" s="436"/>
      <c r="T90" s="517">
        <f>'Table 1'!F10</f>
        <v>1.0216477671655084</v>
      </c>
      <c r="U90" s="517">
        <f>'Benchmark Year Price'!F87</f>
        <v>461.27109447466319</v>
      </c>
      <c r="V90" s="432">
        <f t="shared" si="7"/>
        <v>78838.899759668944</v>
      </c>
      <c r="W90" s="591">
        <f t="shared" si="12"/>
        <v>58811.271356081306</v>
      </c>
      <c r="X90" s="591">
        <f t="shared" si="13"/>
        <v>2076</v>
      </c>
      <c r="Y90" s="432">
        <f t="shared" si="8"/>
        <v>16488528.529655509</v>
      </c>
      <c r="Z90" s="432"/>
      <c r="AA90" s="432">
        <f t="shared" si="9"/>
        <v>16852769.267274771</v>
      </c>
      <c r="AB90" s="436"/>
      <c r="AC90" s="436"/>
    </row>
    <row r="91" spans="2:29" x14ac:dyDescent="0.2">
      <c r="B91" s="18" t="s">
        <v>31</v>
      </c>
      <c r="C91" s="532">
        <v>2004</v>
      </c>
      <c r="D91" s="432">
        <f t="shared" si="18"/>
        <v>6438.5680987778505</v>
      </c>
      <c r="E91" s="432">
        <v>6958.0099999999984</v>
      </c>
      <c r="F91" s="432">
        <v>5838</v>
      </c>
      <c r="G91" s="432">
        <v>35300000</v>
      </c>
      <c r="H91" s="437">
        <f t="shared" si="21"/>
        <v>122341.0606883751</v>
      </c>
      <c r="I91" s="437">
        <v>132211.12375</v>
      </c>
      <c r="J91" s="537">
        <f t="shared" si="19"/>
        <v>0.34657524274327223</v>
      </c>
      <c r="K91" s="439">
        <f t="shared" si="20"/>
        <v>111226612.99324057</v>
      </c>
      <c r="L91" s="439">
        <v>120200000</v>
      </c>
      <c r="M91" s="427"/>
      <c r="O91" s="436">
        <v>93.4</v>
      </c>
      <c r="P91" s="436"/>
      <c r="Q91" s="436"/>
      <c r="R91" s="436"/>
      <c r="S91" s="436"/>
      <c r="T91" s="517">
        <f>'Table 1'!F11</f>
        <v>1.046469360323721</v>
      </c>
      <c r="U91" s="517">
        <f>'Benchmark Year Price'!F88</f>
        <v>482.9803033336969</v>
      </c>
      <c r="V91" s="432">
        <f t="shared" si="7"/>
        <v>230292.23391826966</v>
      </c>
      <c r="W91" s="591">
        <f t="shared" si="12"/>
        <v>176429.09791834932</v>
      </c>
      <c r="X91" s="591">
        <f t="shared" si="13"/>
        <v>2077</v>
      </c>
      <c r="Y91" s="432">
        <f t="shared" si="8"/>
        <v>16285317.454653598</v>
      </c>
      <c r="Z91" s="432"/>
      <c r="AA91" s="432">
        <f t="shared" si="9"/>
        <v>16488528.529655509</v>
      </c>
      <c r="AB91" s="436"/>
      <c r="AC91" s="436"/>
    </row>
    <row r="92" spans="2:29" x14ac:dyDescent="0.2">
      <c r="B92" s="18" t="s">
        <v>31</v>
      </c>
      <c r="C92" s="532">
        <v>2005</v>
      </c>
      <c r="D92" s="432">
        <f t="shared" si="18"/>
        <v>6406.7361895684708</v>
      </c>
      <c r="E92" s="432">
        <v>6923.6099999999988</v>
      </c>
      <c r="F92" s="432">
        <v>5787</v>
      </c>
      <c r="G92" s="432">
        <v>33400000</v>
      </c>
      <c r="H92" s="437">
        <f t="shared" si="21"/>
        <v>131758.62706965208</v>
      </c>
      <c r="I92" s="437">
        <v>142388.46754000001</v>
      </c>
      <c r="J92" s="537">
        <f t="shared" si="19"/>
        <v>0.39448690739416792</v>
      </c>
      <c r="K92" s="439">
        <f t="shared" si="20"/>
        <v>53670079.480931394</v>
      </c>
      <c r="L92" s="439">
        <v>58000000</v>
      </c>
      <c r="M92" s="427"/>
      <c r="O92" s="436">
        <v>95.4</v>
      </c>
      <c r="P92" s="436"/>
      <c r="Q92" s="436"/>
      <c r="R92" s="436"/>
      <c r="S92" s="436"/>
      <c r="T92" s="517">
        <f>'Table 1'!F12</f>
        <v>1.0786967724726459</v>
      </c>
      <c r="U92" s="517">
        <f>'Benchmark Year Price'!F89</f>
        <v>501.64965580078785</v>
      </c>
      <c r="V92" s="432">
        <f t="shared" si="7"/>
        <v>106987.17493438197</v>
      </c>
      <c r="W92" s="591">
        <f t="shared" si="12"/>
        <v>84177.020337124923</v>
      </c>
      <c r="X92" s="591">
        <f t="shared" si="13"/>
        <v>2078</v>
      </c>
      <c r="Y92" s="432">
        <f t="shared" si="8"/>
        <v>15964143.985009504</v>
      </c>
      <c r="Z92" s="432"/>
      <c r="AA92" s="432">
        <f t="shared" si="9"/>
        <v>16285317.454653598</v>
      </c>
      <c r="AB92" s="436"/>
      <c r="AC92" s="436"/>
    </row>
    <row r="93" spans="2:29" x14ac:dyDescent="0.2">
      <c r="B93" s="18" t="s">
        <v>31</v>
      </c>
      <c r="C93" s="532">
        <v>2006</v>
      </c>
      <c r="D93" s="437">
        <f t="shared" si="18"/>
        <v>6450.5975993511629</v>
      </c>
      <c r="E93" s="437">
        <v>6971.0099999999984</v>
      </c>
      <c r="F93" s="437">
        <v>5787</v>
      </c>
      <c r="G93" s="432">
        <v>34200000</v>
      </c>
      <c r="H93" s="437">
        <f t="shared" si="21"/>
        <v>144914.69335126973</v>
      </c>
      <c r="I93" s="437">
        <v>156605.92076000001</v>
      </c>
      <c r="J93" s="537">
        <f t="shared" si="19"/>
        <v>0.4237271735417244</v>
      </c>
      <c r="K93" s="439">
        <f t="shared" si="20"/>
        <v>51264179.366268948</v>
      </c>
      <c r="L93" s="439">
        <v>55400000</v>
      </c>
      <c r="M93" s="427"/>
      <c r="O93" s="436">
        <v>97.6</v>
      </c>
      <c r="P93" s="436"/>
      <c r="Q93" s="436"/>
      <c r="R93" s="436"/>
      <c r="S93" s="436"/>
      <c r="T93" s="517">
        <f>'Table 1'!F13</f>
        <v>1.099250227385117</v>
      </c>
      <c r="U93" s="517">
        <f>'Benchmark Year Price'!F90</f>
        <v>521.41055483399225</v>
      </c>
      <c r="V93" s="432">
        <f t="shared" si="7"/>
        <v>98318.261667316154</v>
      </c>
      <c r="W93" s="591">
        <f t="shared" si="12"/>
        <v>79445.065620980677</v>
      </c>
      <c r="X93" s="591">
        <f t="shared" si="13"/>
        <v>2079</v>
      </c>
      <c r="Y93" s="432">
        <f t="shared" si="8"/>
        <v>15642745.640120154</v>
      </c>
      <c r="Z93" s="432"/>
      <c r="AA93" s="432">
        <f t="shared" si="9"/>
        <v>15964143.985009504</v>
      </c>
      <c r="AB93" s="436"/>
      <c r="AC93" s="436"/>
    </row>
    <row r="94" spans="2:29" x14ac:dyDescent="0.2">
      <c r="B94" s="18" t="s">
        <v>31</v>
      </c>
      <c r="C94" s="532">
        <v>2007</v>
      </c>
      <c r="D94" s="437">
        <f t="shared" si="18"/>
        <v>6450.4125301115737</v>
      </c>
      <c r="E94" s="437">
        <v>6970.8099999999986</v>
      </c>
      <c r="F94" s="437">
        <v>5787</v>
      </c>
      <c r="G94" s="432">
        <v>32900000</v>
      </c>
      <c r="H94" s="437">
        <f t="shared" si="21"/>
        <v>152639.65153788275</v>
      </c>
      <c r="I94" s="437">
        <v>164954.10245000001</v>
      </c>
      <c r="J94" s="537">
        <f t="shared" si="19"/>
        <v>0.4639503086257834</v>
      </c>
      <c r="K94" s="439">
        <f t="shared" si="20"/>
        <v>77266407.52858226</v>
      </c>
      <c r="L94" s="439">
        <v>83500000</v>
      </c>
      <c r="M94" s="427"/>
      <c r="O94" s="436">
        <v>100</v>
      </c>
      <c r="P94" s="436"/>
      <c r="Q94" s="436"/>
      <c r="R94" s="436"/>
      <c r="S94" s="436"/>
      <c r="T94" s="517">
        <f>'Table 1'!F14</f>
        <v>1.1354504219317154</v>
      </c>
      <c r="U94" s="517">
        <f>'Benchmark Year Price'!F91</f>
        <v>553.70508034527188</v>
      </c>
      <c r="V94" s="432">
        <f t="shared" si="7"/>
        <v>139544.33555206234</v>
      </c>
      <c r="W94" s="591">
        <f t="shared" si="12"/>
        <v>115801.94578593253</v>
      </c>
      <c r="X94" s="591">
        <f t="shared" si="13"/>
        <v>2080</v>
      </c>
      <c r="Y94" s="432">
        <f t="shared" si="8"/>
        <v>15371023.319378875</v>
      </c>
      <c r="Z94" s="432"/>
      <c r="AA94" s="432">
        <f t="shared" si="9"/>
        <v>15642745.640120154</v>
      </c>
      <c r="AB94" s="436"/>
      <c r="AC94" s="436"/>
    </row>
    <row r="95" spans="2:29" x14ac:dyDescent="0.2">
      <c r="B95" s="18" t="s">
        <v>31</v>
      </c>
      <c r="C95" s="532">
        <v>2008</v>
      </c>
      <c r="D95" s="437">
        <f t="shared" si="18"/>
        <v>6476.6460948233753</v>
      </c>
      <c r="E95" s="437">
        <v>6999.16</v>
      </c>
      <c r="F95" s="437">
        <v>5838</v>
      </c>
      <c r="G95" s="432">
        <v>37400000</v>
      </c>
      <c r="H95" s="437">
        <f t="shared" si="21"/>
        <v>171873.27697871608</v>
      </c>
      <c r="I95" s="437">
        <v>185739.43175000002</v>
      </c>
      <c r="J95" s="537">
        <f t="shared" si="19"/>
        <v>0.45955421652063122</v>
      </c>
      <c r="K95" s="439">
        <f t="shared" si="20"/>
        <v>53114871.762163132</v>
      </c>
      <c r="L95" s="439">
        <v>57400000</v>
      </c>
      <c r="M95" s="427"/>
      <c r="O95" s="436">
        <v>102.5</v>
      </c>
      <c r="P95" s="436"/>
      <c r="Q95" s="436"/>
      <c r="R95" s="436"/>
      <c r="S95" s="436"/>
      <c r="T95" s="517">
        <f>'Table 1'!F15</f>
        <v>1.1628231376944895</v>
      </c>
      <c r="U95" s="517">
        <f>'Benchmark Year Price'!F92</f>
        <v>594.65453627498891</v>
      </c>
      <c r="V95" s="432">
        <f t="shared" si="7"/>
        <v>89320.552559614167</v>
      </c>
      <c r="W95" s="591">
        <f t="shared" si="12"/>
        <v>76124.763016076467</v>
      </c>
      <c r="X95" s="591">
        <f t="shared" si="13"/>
        <v>2081</v>
      </c>
      <c r="Y95" s="432">
        <f t="shared" si="8"/>
        <v>15056221.123298092</v>
      </c>
      <c r="Z95" s="432"/>
      <c r="AA95" s="432">
        <f t="shared" si="9"/>
        <v>15371023.319378875</v>
      </c>
      <c r="AB95" s="436"/>
      <c r="AC95" s="436"/>
    </row>
    <row r="96" spans="2:29" x14ac:dyDescent="0.2">
      <c r="B96" s="18" t="s">
        <v>31</v>
      </c>
      <c r="C96" s="532">
        <v>2009</v>
      </c>
      <c r="D96" s="437">
        <f t="shared" si="18"/>
        <v>6389.7218490268178</v>
      </c>
      <c r="E96" s="437">
        <v>6905.222999999999</v>
      </c>
      <c r="F96" s="437">
        <v>5725</v>
      </c>
      <c r="G96" s="432">
        <v>36300000</v>
      </c>
      <c r="H96" s="437">
        <f t="shared" si="21"/>
        <v>171278.64600485316</v>
      </c>
      <c r="I96" s="437">
        <v>185096.82796</v>
      </c>
      <c r="J96" s="537">
        <f t="shared" si="19"/>
        <v>0.47184200001336962</v>
      </c>
      <c r="K96" s="439">
        <f t="shared" si="20"/>
        <v>89851115.820662722</v>
      </c>
      <c r="L96" s="439">
        <v>97100000</v>
      </c>
      <c r="M96" s="427"/>
      <c r="O96" s="436">
        <v>103.7</v>
      </c>
      <c r="P96" s="436"/>
      <c r="Q96" s="436"/>
      <c r="R96" s="436"/>
      <c r="S96" s="436"/>
      <c r="T96" s="517">
        <f>'Table 1'!F16</f>
        <v>1.177420350781766</v>
      </c>
      <c r="U96" s="517">
        <f>'Benchmark Year Price'!F93</f>
        <v>575.19033724568874</v>
      </c>
      <c r="V96" s="432">
        <f t="shared" si="7"/>
        <v>156211.10092168223</v>
      </c>
      <c r="W96" s="591">
        <f t="shared" si="12"/>
        <v>136727.96614851805</v>
      </c>
      <c r="X96" s="591">
        <f t="shared" si="13"/>
        <v>2082</v>
      </c>
      <c r="Y96" s="432">
        <f t="shared" si="8"/>
        <v>14816586.005132087</v>
      </c>
      <c r="Z96" s="432"/>
      <c r="AA96" s="432">
        <f t="shared" si="9"/>
        <v>15056221.123298092</v>
      </c>
      <c r="AB96" s="436"/>
      <c r="AC96" s="436"/>
    </row>
    <row r="97" spans="2:35" s="59" customFormat="1" x14ac:dyDescent="0.2">
      <c r="B97" s="625" t="s">
        <v>31</v>
      </c>
      <c r="C97" s="614">
        <v>2010</v>
      </c>
      <c r="D97" s="626">
        <f>E97*$G$133</f>
        <v>6390.0429441575052</v>
      </c>
      <c r="E97" s="626">
        <v>6905.5699999999988</v>
      </c>
      <c r="F97" s="626">
        <v>5713</v>
      </c>
      <c r="G97" s="627">
        <v>30500000</v>
      </c>
      <c r="H97" s="626">
        <f>I97*$G$133</f>
        <v>170905.07032024057</v>
      </c>
      <c r="I97" s="626">
        <v>184693.11345245526</v>
      </c>
      <c r="J97" s="628">
        <f t="shared" si="19"/>
        <v>0.56034449285324772</v>
      </c>
      <c r="K97" s="629">
        <f t="shared" si="20"/>
        <v>126679894.49895702</v>
      </c>
      <c r="L97" s="629">
        <v>136900000</v>
      </c>
      <c r="M97" s="630"/>
      <c r="O97" s="631">
        <v>104.8</v>
      </c>
      <c r="P97" s="631"/>
      <c r="Q97" s="631"/>
      <c r="R97" s="631"/>
      <c r="S97" s="631"/>
      <c r="T97" s="632">
        <f>'Table 1'!F17</f>
        <v>1.2104167536102524</v>
      </c>
      <c r="U97" s="632">
        <f>'Benchmark Year Price'!F94</f>
        <v>596.45766168495584</v>
      </c>
      <c r="V97" s="627">
        <f t="shared" si="7"/>
        <v>212387.06891800868</v>
      </c>
      <c r="W97" s="633">
        <f t="shared" si="12"/>
        <v>190916.92895629728</v>
      </c>
      <c r="X97" s="633">
        <f t="shared" si="13"/>
        <v>2083</v>
      </c>
      <c r="Y97" s="627">
        <f t="shared" si="8"/>
        <v>14639427.151345531</v>
      </c>
      <c r="Z97" s="627"/>
      <c r="AA97" s="627">
        <f t="shared" si="9"/>
        <v>14816586.005132087</v>
      </c>
      <c r="AB97" s="631"/>
      <c r="AC97" s="631"/>
    </row>
    <row r="98" spans="2:35" x14ac:dyDescent="0.2">
      <c r="B98" s="18" t="s">
        <v>31</v>
      </c>
      <c r="C98" s="532">
        <v>2011</v>
      </c>
      <c r="D98" s="437">
        <v>6422</v>
      </c>
      <c r="E98" s="437">
        <v>6422</v>
      </c>
      <c r="F98" s="437">
        <v>5284</v>
      </c>
      <c r="G98" s="432">
        <v>31300000</v>
      </c>
      <c r="H98" s="437">
        <f>I98</f>
        <v>174610.63867432124</v>
      </c>
      <c r="I98" s="437">
        <v>174610.63867432124</v>
      </c>
      <c r="J98" s="537">
        <f t="shared" si="19"/>
        <v>0.55786146541316695</v>
      </c>
      <c r="K98" s="439">
        <v>134600000</v>
      </c>
      <c r="L98" s="439">
        <v>134600000</v>
      </c>
      <c r="M98" s="427"/>
      <c r="O98" s="436">
        <v>107.3</v>
      </c>
      <c r="P98" s="436"/>
      <c r="Q98" s="436"/>
      <c r="R98" s="436"/>
      <c r="S98" s="436"/>
      <c r="T98" s="517">
        <f>'Table 1'!F18</f>
        <v>1.2315008058407915</v>
      </c>
      <c r="U98" s="517">
        <f>'Benchmark Year Price'!F95</f>
        <v>622.32193486427934</v>
      </c>
      <c r="V98" s="432">
        <f t="shared" si="7"/>
        <v>216286.76808468046</v>
      </c>
      <c r="W98" s="591">
        <f t="shared" si="12"/>
        <v>199672.02730592835</v>
      </c>
      <c r="X98" s="591">
        <f t="shared" si="13"/>
        <v>2084</v>
      </c>
      <c r="Y98" s="432">
        <f t="shared" si="8"/>
        <v>14470825.716738857</v>
      </c>
      <c r="Z98" s="432"/>
      <c r="AA98" s="432">
        <f t="shared" si="9"/>
        <v>14639427.151345531</v>
      </c>
      <c r="AB98" s="436"/>
      <c r="AC98" s="436"/>
    </row>
    <row r="99" spans="2:35" x14ac:dyDescent="0.2">
      <c r="B99" s="18" t="s">
        <v>31</v>
      </c>
      <c r="C99" s="532">
        <v>2012</v>
      </c>
      <c r="D99" s="437">
        <v>6422</v>
      </c>
      <c r="E99" s="437">
        <v>6422</v>
      </c>
      <c r="F99" s="437">
        <v>5284</v>
      </c>
      <c r="G99" s="432">
        <v>29500000</v>
      </c>
      <c r="H99" s="437">
        <f t="shared" ref="H99:H101" si="22">I99</f>
        <v>178134.19656786445</v>
      </c>
      <c r="I99" s="437">
        <v>178134.19656786445</v>
      </c>
      <c r="J99" s="537">
        <f t="shared" si="19"/>
        <v>0.60384473412835404</v>
      </c>
      <c r="K99" s="439">
        <v>59900000</v>
      </c>
      <c r="L99" s="439">
        <v>59900000</v>
      </c>
      <c r="M99" s="427"/>
      <c r="O99" s="436">
        <v>109.1</v>
      </c>
      <c r="P99" s="436"/>
      <c r="Q99" s="436"/>
      <c r="R99" s="436"/>
      <c r="S99" s="436"/>
      <c r="T99" s="517">
        <f>'Table 1'!F19</f>
        <v>1.2501652753742629</v>
      </c>
      <c r="U99" s="517">
        <f>'Benchmark Year Price'!F96</f>
        <v>638.98890057236974</v>
      </c>
      <c r="V99" s="432">
        <f t="shared" si="7"/>
        <v>93741.847387873247</v>
      </c>
      <c r="W99" s="591">
        <f t="shared" si="12"/>
        <v>88877.471794475627</v>
      </c>
      <c r="X99" s="591">
        <f t="shared" si="13"/>
        <v>2085</v>
      </c>
      <c r="Y99" s="432">
        <f t="shared" si="8"/>
        <v>14184112.09657358</v>
      </c>
      <c r="Z99" s="432"/>
      <c r="AA99" s="432">
        <f t="shared" si="9"/>
        <v>14470825.716738857</v>
      </c>
      <c r="AB99" s="436"/>
      <c r="AC99" s="436"/>
    </row>
    <row r="100" spans="2:35" x14ac:dyDescent="0.2">
      <c r="B100" s="18" t="s">
        <v>31</v>
      </c>
      <c r="C100" s="532">
        <v>2013</v>
      </c>
      <c r="D100" s="437">
        <v>6433</v>
      </c>
      <c r="E100" s="437">
        <v>6433</v>
      </c>
      <c r="F100" s="437">
        <v>5284</v>
      </c>
      <c r="G100" s="432">
        <v>31400000</v>
      </c>
      <c r="H100" s="437">
        <f t="shared" si="22"/>
        <v>182583.69005</v>
      </c>
      <c r="I100" s="437">
        <v>182583.69005</v>
      </c>
      <c r="J100" s="537">
        <f t="shared" si="19"/>
        <v>0.58147671990445859</v>
      </c>
      <c r="K100" s="439">
        <v>1559100000</v>
      </c>
      <c r="L100" s="439">
        <v>1559100000</v>
      </c>
      <c r="M100" s="427"/>
      <c r="O100" s="436">
        <v>111</v>
      </c>
      <c r="P100" s="436"/>
      <c r="Q100" s="436"/>
      <c r="R100" s="436"/>
      <c r="S100" s="436"/>
      <c r="T100" s="517">
        <f>'Table 1'!F20</f>
        <v>1.2704232442229755</v>
      </c>
      <c r="U100" s="517">
        <f>'Benchmark Year Price'!F97</f>
        <v>646.60346255596494</v>
      </c>
      <c r="V100" s="432">
        <f t="shared" si="7"/>
        <v>2411215.0495405928</v>
      </c>
      <c r="W100" s="591">
        <f t="shared" si="12"/>
        <v>2347821.2966890871</v>
      </c>
      <c r="X100" s="591">
        <f t="shared" si="13"/>
        <v>2086</v>
      </c>
      <c r="Y100" s="432">
        <f t="shared" si="8"/>
        <v>16222409.725563252</v>
      </c>
      <c r="Z100" s="432"/>
      <c r="AA100" s="432">
        <f t="shared" si="9"/>
        <v>14184112.09657358</v>
      </c>
      <c r="AB100" s="436"/>
      <c r="AC100" s="436"/>
    </row>
    <row r="101" spans="2:35" s="549" customFormat="1" x14ac:dyDescent="0.2">
      <c r="B101" s="549" t="s">
        <v>31</v>
      </c>
      <c r="C101" s="550">
        <v>2014</v>
      </c>
      <c r="D101" s="554">
        <v>6433</v>
      </c>
      <c r="E101" s="554">
        <v>6433</v>
      </c>
      <c r="F101" s="554">
        <v>5284</v>
      </c>
      <c r="G101" s="554">
        <v>31500000</v>
      </c>
      <c r="H101" s="554">
        <f t="shared" si="22"/>
        <v>188019.67078964785</v>
      </c>
      <c r="I101" s="554">
        <v>188019.67078964785</v>
      </c>
      <c r="J101" s="555">
        <f t="shared" si="19"/>
        <v>0.59688784377665982</v>
      </c>
      <c r="K101" s="551">
        <v>74300000</v>
      </c>
      <c r="L101" s="551">
        <v>74300000</v>
      </c>
      <c r="M101" s="551"/>
      <c r="O101" s="556">
        <v>113.4</v>
      </c>
      <c r="P101" s="556"/>
      <c r="Q101" s="556"/>
      <c r="R101" s="556"/>
      <c r="S101" s="556"/>
      <c r="T101" s="580">
        <f>'Table 1'!F21</f>
        <v>1.296459337573129</v>
      </c>
      <c r="U101" s="580">
        <f>'Benchmark Year Price'!F98</f>
        <v>657.2774814191323</v>
      </c>
      <c r="V101" s="554">
        <f t="shared" si="7"/>
        <v>113042.05925262853</v>
      </c>
      <c r="W101" s="591">
        <f t="shared" si="12"/>
        <v>113042.05925262853</v>
      </c>
      <c r="X101" s="591">
        <f t="shared" si="13"/>
        <v>2087</v>
      </c>
      <c r="Y101" s="554">
        <f t="shared" si="8"/>
        <v>15908945.060335143</v>
      </c>
      <c r="Z101" s="554"/>
      <c r="AA101" s="554">
        <f t="shared" si="9"/>
        <v>16222409.725563252</v>
      </c>
      <c r="AB101" s="556"/>
      <c r="AC101" s="556"/>
    </row>
    <row r="102" spans="2:35" x14ac:dyDescent="0.2">
      <c r="B102" s="18"/>
      <c r="D102" s="437"/>
      <c r="F102" s="437"/>
      <c r="J102" s="532"/>
      <c r="K102" s="439"/>
      <c r="L102" s="439"/>
    </row>
    <row r="103" spans="2:35" x14ac:dyDescent="0.2">
      <c r="J103" s="532"/>
      <c r="K103" s="453"/>
      <c r="L103" s="453"/>
    </row>
    <row r="104" spans="2:35" x14ac:dyDescent="0.2">
      <c r="C104" s="460" t="s">
        <v>640</v>
      </c>
      <c r="D104" s="528">
        <f>LN(D101/D71)/30</f>
        <v>3.4069102032962795E-3</v>
      </c>
      <c r="E104" s="528"/>
      <c r="F104" s="528">
        <f>LN(F101/F71)/30</f>
        <v>-7.0370270503683323E-3</v>
      </c>
      <c r="G104" s="528">
        <f>LN(G101/G71)/30</f>
        <v>-5.5985613150192903E-3</v>
      </c>
      <c r="H104" s="528">
        <f>LN(H101/H71)/30</f>
        <v>3.7513238138478025E-2</v>
      </c>
      <c r="I104" s="528"/>
      <c r="J104" s="528">
        <f>LN(J101/J71)/30</f>
        <v>3.9226449058792176E-2</v>
      </c>
      <c r="O104" s="528">
        <f>LN(O101/O71)/30</f>
        <v>2.2812249763596647E-2</v>
      </c>
      <c r="P104" s="112"/>
      <c r="Q104" s="112"/>
      <c r="R104" s="112"/>
      <c r="S104" s="112"/>
      <c r="T104" s="528">
        <f>LN(T101/T71)/30</f>
        <v>2.3874017477085605E-2</v>
      </c>
      <c r="V104" s="112"/>
      <c r="W104" s="112"/>
      <c r="X104" s="112"/>
      <c r="Y104" s="528">
        <f>LN(Y101/Y71)/30</f>
        <v>-1.2229210178947127E-2</v>
      </c>
      <c r="Z104" s="528"/>
      <c r="AA104" s="528">
        <f>LN(AA101/AA71)/30</f>
        <v>-1.2262452722805038E-2</v>
      </c>
      <c r="AB104" s="528"/>
      <c r="AC104" s="112"/>
    </row>
    <row r="105" spans="2:35" x14ac:dyDescent="0.2">
      <c r="C105" s="460" t="s">
        <v>668</v>
      </c>
      <c r="D105" s="528">
        <f>LN(D101/D82)/(2014-1995)</f>
        <v>5.0817730936016658E-3</v>
      </c>
      <c r="E105" s="528"/>
      <c r="F105" s="528">
        <f t="shared" ref="F105:T105" si="23">LN(F101/F82)/(2014-1995)</f>
        <v>-4.7494311850527562E-3</v>
      </c>
      <c r="G105" s="528">
        <f t="shared" si="23"/>
        <v>-4.6352115025139647E-3</v>
      </c>
      <c r="H105" s="528">
        <f t="shared" si="23"/>
        <v>3.6837312950459368E-2</v>
      </c>
      <c r="I105" s="528"/>
      <c r="J105" s="528">
        <f t="shared" si="23"/>
        <v>3.5337760671859966E-2</v>
      </c>
      <c r="K105" s="528"/>
      <c r="L105" s="528"/>
      <c r="M105" s="528"/>
      <c r="N105" s="528"/>
      <c r="O105" s="528">
        <f t="shared" si="23"/>
        <v>1.8494625623046778E-2</v>
      </c>
      <c r="P105" s="528" t="e">
        <f t="shared" si="23"/>
        <v>#DIV/0!</v>
      </c>
      <c r="Q105" s="528" t="e">
        <f t="shared" si="23"/>
        <v>#NUM!</v>
      </c>
      <c r="R105" s="528" t="e">
        <f t="shared" si="23"/>
        <v>#NUM!</v>
      </c>
      <c r="S105" s="528" t="e">
        <f t="shared" si="23"/>
        <v>#DIV/0!</v>
      </c>
      <c r="T105" s="528">
        <f t="shared" si="23"/>
        <v>2.0171100960134615E-2</v>
      </c>
      <c r="V105" s="112"/>
      <c r="W105" s="112"/>
      <c r="X105" s="112"/>
      <c r="Y105" s="528">
        <f t="shared" ref="Y105" si="24">LN(Y101/Y82)/(2014-1995)</f>
        <v>-9.1986062521082559E-3</v>
      </c>
      <c r="Z105" s="528"/>
      <c r="AA105" s="528">
        <f t="shared" ref="AA105" si="25">LN(AA101/AA82)/(2014-1995)</f>
        <v>-8.7892870413359518E-3</v>
      </c>
      <c r="AB105" s="528"/>
      <c r="AC105" s="112"/>
    </row>
    <row r="106" spans="2:35" x14ac:dyDescent="0.2">
      <c r="C106" s="460" t="s">
        <v>639</v>
      </c>
      <c r="D106" s="528">
        <f>LN(D101/D89)/12</f>
        <v>6.4357413442412586E-4</v>
      </c>
      <c r="E106" s="528"/>
      <c r="F106" s="528">
        <f>LN(F101/F89)/12</f>
        <v>-8.3087404809870109E-3</v>
      </c>
      <c r="G106" s="528">
        <f>LN(G101/G89)/12</f>
        <v>-6.1189557129014338E-3</v>
      </c>
      <c r="H106" s="528">
        <f>LN(H101/H89)/12</f>
        <v>4.5365784247109887E-2</v>
      </c>
      <c r="I106" s="528"/>
      <c r="J106" s="528">
        <f>LN(J101/J89)/12</f>
        <v>5.1484739960011329E-2</v>
      </c>
      <c r="O106" s="528">
        <f>LN(O101/O89)/12</f>
        <v>1.8981994239225999E-2</v>
      </c>
      <c r="P106" s="112"/>
      <c r="Q106" s="112"/>
      <c r="R106" s="112"/>
      <c r="S106" s="112"/>
      <c r="T106" s="528">
        <f>LN(T101/T89)/12</f>
        <v>2.1636413522948438E-2</v>
      </c>
      <c r="V106" s="112"/>
      <c r="W106" s="112"/>
      <c r="X106" s="112"/>
      <c r="Y106" s="528">
        <f>LN(Y101/Y89)/12</f>
        <v>-4.8027881711548244E-3</v>
      </c>
      <c r="Z106" s="528"/>
      <c r="AA106" s="528">
        <f>LN(AA101/AA89)/12</f>
        <v>-4.4487692336378079E-3</v>
      </c>
      <c r="AB106" s="528"/>
      <c r="AC106" s="112"/>
    </row>
    <row r="107" spans="2:35" x14ac:dyDescent="0.2">
      <c r="O107" s="615"/>
    </row>
    <row r="108" spans="2:35" ht="13.5" thickBot="1" x14ac:dyDescent="0.25">
      <c r="O108" s="803"/>
      <c r="P108" s="803"/>
      <c r="Q108" s="803"/>
      <c r="R108" s="803"/>
      <c r="S108" s="803"/>
      <c r="T108" s="803"/>
      <c r="U108" s="804">
        <v>2014</v>
      </c>
      <c r="V108" s="803"/>
      <c r="W108" s="803"/>
      <c r="X108" s="803"/>
      <c r="Y108" s="803"/>
      <c r="Z108" s="803"/>
      <c r="AA108" s="803"/>
      <c r="AB108" s="803"/>
      <c r="AC108" s="803"/>
      <c r="AD108" s="803"/>
      <c r="AE108" s="803"/>
      <c r="AF108" s="803"/>
      <c r="AG108" s="803"/>
      <c r="AH108" s="803"/>
      <c r="AI108" s="803"/>
    </row>
    <row r="109" spans="2:35" x14ac:dyDescent="0.2">
      <c r="C109" s="557"/>
      <c r="D109" s="561" t="s">
        <v>640</v>
      </c>
      <c r="E109" s="561" t="s">
        <v>668</v>
      </c>
      <c r="F109" s="561" t="s">
        <v>639</v>
      </c>
      <c r="G109" s="597" t="s">
        <v>819</v>
      </c>
      <c r="I109" s="588"/>
      <c r="O109" s="803"/>
      <c r="P109" s="803"/>
      <c r="Q109" s="805"/>
      <c r="R109" s="805"/>
      <c r="S109" s="805"/>
      <c r="T109" s="805"/>
      <c r="U109" s="804">
        <v>73</v>
      </c>
      <c r="V109" s="803"/>
      <c r="W109" s="803"/>
      <c r="X109" s="803"/>
      <c r="Y109" s="803"/>
      <c r="Z109" s="803"/>
      <c r="AA109" s="803"/>
      <c r="AB109" s="805"/>
      <c r="AC109" s="805"/>
      <c r="AD109" s="803"/>
      <c r="AE109" s="803"/>
      <c r="AF109" s="803"/>
      <c r="AG109" s="803"/>
      <c r="AH109" s="803"/>
      <c r="AI109" s="803"/>
    </row>
    <row r="110" spans="2:35" x14ac:dyDescent="0.2">
      <c r="C110" s="559" t="s">
        <v>637</v>
      </c>
      <c r="D110" s="562">
        <f>D104-AA104</f>
        <v>1.5669362926101316E-2</v>
      </c>
      <c r="E110" s="562">
        <f>D105-AA105</f>
        <v>1.3871060134937618E-2</v>
      </c>
      <c r="F110" s="562">
        <f>D106-AA106</f>
        <v>5.0923433680619334E-3</v>
      </c>
      <c r="G110" s="598">
        <f>'Table 6'!P26</f>
        <v>0.87383528225395402</v>
      </c>
      <c r="I110" s="621"/>
      <c r="O110" s="803"/>
      <c r="P110" s="803"/>
      <c r="Q110" s="805"/>
      <c r="R110" s="805"/>
      <c r="S110" s="805"/>
      <c r="T110" s="805"/>
      <c r="U110" s="804">
        <f>U108-U109</f>
        <v>1941</v>
      </c>
      <c r="V110" s="803"/>
      <c r="W110" s="803"/>
      <c r="X110" s="803"/>
      <c r="Y110" s="803"/>
      <c r="Z110" s="803"/>
      <c r="AA110" s="803"/>
      <c r="AB110" s="805"/>
      <c r="AC110" s="805"/>
      <c r="AD110" s="803"/>
      <c r="AE110" s="803"/>
      <c r="AF110" s="803"/>
      <c r="AG110" s="803"/>
      <c r="AH110" s="803"/>
      <c r="AI110" s="803"/>
    </row>
    <row r="111" spans="2:35" x14ac:dyDescent="0.2">
      <c r="C111" s="559" t="s">
        <v>638</v>
      </c>
      <c r="D111" s="562">
        <f>D104-(H104-T104)</f>
        <v>-1.0232310458096141E-2</v>
      </c>
      <c r="E111" s="562">
        <f>D105-(H105-T105)</f>
        <v>-1.1584438896723087E-2</v>
      </c>
      <c r="F111" s="562">
        <f>D106-(H106-T106)</f>
        <v>-2.3085796589737324E-2</v>
      </c>
      <c r="G111" s="598">
        <f>1-G110</f>
        <v>0.12616471774604598</v>
      </c>
      <c r="I111" s="571"/>
      <c r="O111" s="803"/>
      <c r="P111" s="803"/>
      <c r="Q111" s="805"/>
      <c r="R111" s="805"/>
      <c r="S111" s="805"/>
      <c r="T111" s="805"/>
      <c r="U111" s="804">
        <f>U110+6</f>
        <v>1947</v>
      </c>
      <c r="V111" s="803"/>
      <c r="W111" s="803"/>
      <c r="X111" s="803"/>
      <c r="Y111" s="803"/>
      <c r="Z111" s="803"/>
      <c r="AA111" s="803"/>
      <c r="AB111" s="805"/>
      <c r="AC111" s="805"/>
      <c r="AD111" s="803"/>
      <c r="AE111" s="803"/>
      <c r="AF111" s="803"/>
      <c r="AG111" s="803"/>
      <c r="AH111" s="803"/>
      <c r="AI111" s="803"/>
    </row>
    <row r="112" spans="2:35" ht="13.5" thickBot="1" x14ac:dyDescent="0.25">
      <c r="C112" s="560" t="s">
        <v>666</v>
      </c>
      <c r="D112" s="563">
        <f>D110*$G$110+$G$111*D111</f>
        <v>1.2401485614433773E-2</v>
      </c>
      <c r="E112" s="643">
        <f>E110*$G$110+$G$111*E111</f>
        <v>1.0659474284523398E-2</v>
      </c>
      <c r="F112" s="735" t="s">
        <v>852</v>
      </c>
      <c r="G112" s="599"/>
      <c r="I112" s="571"/>
      <c r="O112" s="803"/>
      <c r="P112" s="803"/>
      <c r="Q112" s="805"/>
      <c r="R112" s="805"/>
      <c r="S112" s="805"/>
      <c r="T112" s="805"/>
      <c r="U112" s="817"/>
      <c r="V112" s="818"/>
      <c r="W112" s="803"/>
      <c r="X112" s="803"/>
      <c r="Y112" s="803"/>
      <c r="Z112" s="803"/>
      <c r="AA112" s="803"/>
      <c r="AB112" s="805"/>
      <c r="AC112" s="805"/>
      <c r="AD112" s="803"/>
      <c r="AE112" s="803"/>
      <c r="AF112" s="803"/>
      <c r="AG112" s="803"/>
      <c r="AH112" s="803"/>
      <c r="AI112" s="803"/>
    </row>
    <row r="113" spans="3:35" x14ac:dyDescent="0.2">
      <c r="I113" s="621"/>
      <c r="O113" s="803"/>
      <c r="P113" s="803"/>
      <c r="Q113" s="804"/>
      <c r="R113" s="804"/>
      <c r="S113" s="804"/>
      <c r="T113" s="803"/>
      <c r="U113" s="819" t="s">
        <v>763</v>
      </c>
      <c r="V113" s="819"/>
      <c r="W113" s="806"/>
      <c r="X113" s="806"/>
      <c r="Y113" s="803" t="s">
        <v>762</v>
      </c>
      <c r="Z113" s="804" t="s">
        <v>760</v>
      </c>
      <c r="AA113" s="804" t="s">
        <v>635</v>
      </c>
      <c r="AB113" s="807"/>
      <c r="AC113" s="807"/>
      <c r="AD113" s="803"/>
      <c r="AE113" s="803"/>
      <c r="AF113" s="803"/>
      <c r="AG113" s="803"/>
      <c r="AH113" s="803"/>
      <c r="AI113" s="803"/>
    </row>
    <row r="114" spans="3:35" ht="38.25" x14ac:dyDescent="0.2">
      <c r="I114" s="622"/>
      <c r="J114" s="532"/>
      <c r="O114" s="803"/>
      <c r="P114" s="803"/>
      <c r="Q114" s="808" t="s">
        <v>761</v>
      </c>
      <c r="R114" s="808"/>
      <c r="S114" s="808"/>
      <c r="T114" s="803" t="s">
        <v>765</v>
      </c>
      <c r="U114" s="814">
        <v>2014</v>
      </c>
      <c r="V114" s="814">
        <f>U114-73</f>
        <v>1941</v>
      </c>
      <c r="W114" s="809"/>
      <c r="X114" s="809"/>
      <c r="Y114" s="810">
        <f>AVERAGE(V28:V32)</f>
        <v>251133.91730403792</v>
      </c>
      <c r="Z114" s="810">
        <f>Z115</f>
        <v>16222409.725563252</v>
      </c>
      <c r="AA114" s="811">
        <f>Y114/Z114</f>
        <v>1.5480678983733311E-2</v>
      </c>
      <c r="AB114" s="807"/>
      <c r="AC114" s="807"/>
      <c r="AD114" s="803"/>
      <c r="AE114" s="803"/>
      <c r="AF114" s="803"/>
      <c r="AG114" s="803"/>
      <c r="AH114" s="803"/>
      <c r="AI114" s="803"/>
    </row>
    <row r="115" spans="3:35" ht="13.5" thickBot="1" x14ac:dyDescent="0.25">
      <c r="O115" s="803"/>
      <c r="P115" s="803"/>
      <c r="Q115" s="803"/>
      <c r="R115" s="803"/>
      <c r="S115" s="803"/>
      <c r="T115" s="803"/>
      <c r="U115" s="814">
        <v>2015</v>
      </c>
      <c r="V115" s="814">
        <f>U115-73</f>
        <v>1942</v>
      </c>
      <c r="W115" s="809"/>
      <c r="X115" s="809"/>
      <c r="Y115" s="810">
        <f>AVERAGE(V29:V33)</f>
        <v>488619.25214589981</v>
      </c>
      <c r="Z115" s="810">
        <f>Z116</f>
        <v>16222409.725563252</v>
      </c>
      <c r="AA115" s="811">
        <f>Y115/Z115</f>
        <v>3.012001671835068E-2</v>
      </c>
      <c r="AB115" s="803"/>
      <c r="AC115" s="803"/>
      <c r="AD115" s="803"/>
      <c r="AE115" s="803"/>
      <c r="AF115" s="803"/>
      <c r="AG115" s="803"/>
      <c r="AH115" s="803"/>
      <c r="AI115" s="803"/>
    </row>
    <row r="116" spans="3:35" x14ac:dyDescent="0.2">
      <c r="C116" s="162" t="s">
        <v>634</v>
      </c>
      <c r="D116" s="541"/>
      <c r="E116" s="541"/>
      <c r="F116" s="541"/>
      <c r="G116" s="564">
        <f>'Depreciation Rate'!L61</f>
        <v>2.6291206528253862E-2</v>
      </c>
      <c r="H116" s="558" t="s">
        <v>715</v>
      </c>
      <c r="I116" s="558"/>
      <c r="J116" s="542"/>
      <c r="K116" s="18" t="s">
        <v>867</v>
      </c>
      <c r="O116" s="803"/>
      <c r="P116" s="803"/>
      <c r="Q116" s="803"/>
      <c r="R116" s="803"/>
      <c r="S116" s="803"/>
      <c r="T116" s="803"/>
      <c r="U116" s="814">
        <v>2016</v>
      </c>
      <c r="V116" s="814">
        <f>U116-73</f>
        <v>1943</v>
      </c>
      <c r="W116" s="809"/>
      <c r="X116" s="809"/>
      <c r="Y116" s="810">
        <f>AVERAGE(V30:V34)</f>
        <v>248404.20081160273</v>
      </c>
      <c r="Z116" s="810">
        <f>AA101</f>
        <v>16222409.725563252</v>
      </c>
      <c r="AA116" s="811">
        <f>Y116/Z116</f>
        <v>1.5312410733910124E-2</v>
      </c>
      <c r="AB116" s="803"/>
      <c r="AC116" s="803"/>
      <c r="AD116" s="803"/>
      <c r="AE116" s="803"/>
      <c r="AF116" s="803"/>
      <c r="AG116" s="803"/>
      <c r="AH116" s="803"/>
      <c r="AI116" s="803"/>
    </row>
    <row r="117" spans="3:35" ht="13.5" thickBot="1" x14ac:dyDescent="0.25">
      <c r="C117" s="565" t="s">
        <v>633</v>
      </c>
      <c r="D117" s="566"/>
      <c r="E117" s="566"/>
      <c r="F117" s="566"/>
      <c r="G117" s="802">
        <f>676/1818130</f>
        <v>3.7181059660200313E-4</v>
      </c>
      <c r="H117" s="567" t="s">
        <v>716</v>
      </c>
      <c r="I117" s="567"/>
      <c r="J117" s="801"/>
      <c r="K117" s="18" t="s">
        <v>890</v>
      </c>
      <c r="O117" s="803"/>
      <c r="P117" s="803"/>
      <c r="Q117" s="803"/>
      <c r="R117" s="803"/>
      <c r="S117" s="803"/>
      <c r="T117" s="803"/>
      <c r="U117" s="814">
        <v>2017</v>
      </c>
      <c r="V117" s="814">
        <f>U117-73</f>
        <v>1944</v>
      </c>
      <c r="W117" s="809"/>
      <c r="X117" s="809"/>
      <c r="Y117" s="810">
        <f>AVERAGE(V31:V35)</f>
        <v>509092.1258391639</v>
      </c>
      <c r="Z117" s="810">
        <f>Z116</f>
        <v>16222409.725563252</v>
      </c>
      <c r="AA117" s="811">
        <f>Y117/Z117</f>
        <v>3.1382028592024595E-2</v>
      </c>
      <c r="AB117" s="803"/>
      <c r="AC117" s="803"/>
      <c r="AD117" s="803"/>
      <c r="AE117" s="803"/>
      <c r="AF117" s="803"/>
      <c r="AG117" s="803"/>
      <c r="AH117" s="803"/>
      <c r="AI117" s="803"/>
    </row>
    <row r="118" spans="3:35" ht="13.5" thickBot="1" x14ac:dyDescent="0.25">
      <c r="K118" s="18" t="s">
        <v>891</v>
      </c>
      <c r="O118" s="803"/>
      <c r="P118" s="803"/>
      <c r="Q118" s="803"/>
      <c r="R118" s="803"/>
      <c r="S118" s="803"/>
      <c r="T118" s="803"/>
      <c r="U118" s="814">
        <v>2018</v>
      </c>
      <c r="V118" s="814">
        <f>U118-73</f>
        <v>1945</v>
      </c>
      <c r="W118" s="809"/>
      <c r="X118" s="809"/>
      <c r="Y118" s="810">
        <f>AVERAGE(V32:V36)</f>
        <v>509092.1258391639</v>
      </c>
      <c r="Z118" s="810">
        <f>Z117</f>
        <v>16222409.725563252</v>
      </c>
      <c r="AA118" s="811">
        <f>Y118/Z118</f>
        <v>3.1382028592024595E-2</v>
      </c>
      <c r="AB118" s="803"/>
      <c r="AC118" s="803"/>
      <c r="AD118" s="803"/>
      <c r="AE118" s="803"/>
      <c r="AF118" s="803"/>
      <c r="AG118" s="803"/>
      <c r="AH118" s="803"/>
      <c r="AI118" s="803"/>
    </row>
    <row r="119" spans="3:35" ht="13.5" thickBot="1" x14ac:dyDescent="0.25">
      <c r="C119" s="581" t="s">
        <v>718</v>
      </c>
      <c r="D119" s="582"/>
      <c r="E119" s="582"/>
      <c r="F119" s="582"/>
      <c r="G119" s="583">
        <f>'Benchmark Year Price'!J10</f>
        <v>40.04145651761992</v>
      </c>
      <c r="H119" s="18" t="s">
        <v>866</v>
      </c>
      <c r="O119" s="803"/>
      <c r="P119" s="803"/>
      <c r="Q119" s="803"/>
      <c r="R119" s="803"/>
      <c r="S119" s="803"/>
      <c r="T119" s="803"/>
      <c r="U119" s="814"/>
      <c r="V119" s="806"/>
      <c r="W119" s="812"/>
      <c r="X119" s="812"/>
      <c r="Y119" s="803"/>
      <c r="Z119" s="803"/>
      <c r="AA119" s="803"/>
      <c r="AB119" s="803"/>
      <c r="AC119" s="803"/>
      <c r="AD119" s="803"/>
      <c r="AE119" s="803"/>
      <c r="AF119" s="803"/>
      <c r="AG119" s="803"/>
      <c r="AH119" s="803"/>
      <c r="AI119" s="803"/>
    </row>
    <row r="120" spans="3:35" x14ac:dyDescent="0.2">
      <c r="D120" s="512"/>
      <c r="E120" s="512"/>
      <c r="F120" s="512"/>
      <c r="G120" s="38"/>
      <c r="O120" s="803"/>
      <c r="P120" s="803"/>
      <c r="Q120" s="803"/>
      <c r="R120" s="803"/>
      <c r="S120" s="803"/>
      <c r="T120" s="803"/>
      <c r="U120" s="820" t="s">
        <v>764</v>
      </c>
      <c r="V120" s="820"/>
      <c r="W120" s="814"/>
      <c r="X120" s="814"/>
      <c r="Y120" s="812" t="s">
        <v>762</v>
      </c>
      <c r="Z120" s="809" t="s">
        <v>760</v>
      </c>
      <c r="AA120" s="809" t="s">
        <v>635</v>
      </c>
      <c r="AB120" s="809" t="s">
        <v>784</v>
      </c>
      <c r="AC120" s="809" t="s">
        <v>785</v>
      </c>
      <c r="AD120" s="809" t="s">
        <v>635</v>
      </c>
      <c r="AE120" s="809" t="s">
        <v>18</v>
      </c>
      <c r="AF120" s="803"/>
      <c r="AG120" s="809" t="s">
        <v>786</v>
      </c>
      <c r="AH120" s="803"/>
      <c r="AI120" s="803"/>
    </row>
    <row r="121" spans="3:35" x14ac:dyDescent="0.2">
      <c r="D121" s="512"/>
      <c r="E121" s="512"/>
      <c r="F121" s="512"/>
      <c r="G121" s="538"/>
      <c r="O121" s="803"/>
      <c r="P121" s="803"/>
      <c r="Q121" s="803"/>
      <c r="R121" s="803"/>
      <c r="S121" s="803"/>
      <c r="T121" s="803"/>
      <c r="U121" s="814">
        <v>2014</v>
      </c>
      <c r="V121" s="814">
        <f>U121-73</f>
        <v>1941</v>
      </c>
      <c r="W121" s="809">
        <f>V121+18</f>
        <v>1959</v>
      </c>
      <c r="X121" s="809"/>
      <c r="Y121" s="810">
        <f>SUM(V28:V46)</f>
        <v>30818499.199593354</v>
      </c>
      <c r="Z121" s="810">
        <f>Z114</f>
        <v>16222409.725563252</v>
      </c>
      <c r="AA121" s="811">
        <f>Y121/Z121</f>
        <v>1.8997485405037948</v>
      </c>
      <c r="AB121" s="810">
        <f>SUM(W28:W46)</f>
        <v>6178370.4523847308</v>
      </c>
      <c r="AC121" s="810">
        <f>SUM(W49:W101)</f>
        <v>6972516.5435574567</v>
      </c>
      <c r="AD121" s="815">
        <f>Y121/AC121</f>
        <v>4.4199965689675373</v>
      </c>
      <c r="AE121" s="810">
        <f>SUM('Age Profile'!K34:K52)</f>
        <v>4516</v>
      </c>
      <c r="AF121" s="810">
        <f>D101</f>
        <v>6433</v>
      </c>
      <c r="AG121" s="810">
        <f>AF121-AE121</f>
        <v>1917</v>
      </c>
      <c r="AH121" s="803">
        <f>AE121/AG121</f>
        <v>2.3557642149191445</v>
      </c>
      <c r="AI121" s="803"/>
    </row>
    <row r="122" spans="3:35" x14ac:dyDescent="0.2">
      <c r="O122" s="803"/>
      <c r="P122" s="803"/>
      <c r="Q122" s="803"/>
      <c r="R122" s="803"/>
      <c r="S122" s="803"/>
      <c r="T122" s="803"/>
      <c r="U122" s="814">
        <v>2015</v>
      </c>
      <c r="V122" s="814">
        <f>U122-73</f>
        <v>1942</v>
      </c>
      <c r="W122" s="809">
        <f t="shared" ref="W122:W124" si="26">V122+18</f>
        <v>1960</v>
      </c>
      <c r="X122" s="809"/>
      <c r="Y122" s="810">
        <f>SUM(V29:V47)</f>
        <v>30763904.869744647</v>
      </c>
      <c r="Z122" s="810">
        <f>Z115</f>
        <v>16222409.725563252</v>
      </c>
      <c r="AA122" s="811">
        <f>Y122/Z122</f>
        <v>1.8963831755073308</v>
      </c>
      <c r="AB122" s="810">
        <f>SUM(W29:W47)</f>
        <v>6170563.6845807023</v>
      </c>
      <c r="AC122" s="810"/>
      <c r="AD122" s="816" t="e">
        <f t="shared" ref="AD122:AD124" si="27">Y122/AC122</f>
        <v>#DIV/0!</v>
      </c>
      <c r="AE122" s="803"/>
      <c r="AF122" s="803"/>
      <c r="AG122" s="803"/>
      <c r="AH122" s="803"/>
      <c r="AI122" s="803"/>
    </row>
    <row r="123" spans="3:35" ht="16.5" thickBot="1" x14ac:dyDescent="0.3">
      <c r="C123" s="772" t="s">
        <v>853</v>
      </c>
      <c r="D123" s="772"/>
      <c r="E123" s="772"/>
      <c r="F123" s="772"/>
      <c r="G123" s="772"/>
      <c r="H123" s="772"/>
      <c r="I123" s="772"/>
      <c r="J123" s="772"/>
      <c r="O123" s="803"/>
      <c r="P123" s="803"/>
      <c r="Q123" s="803"/>
      <c r="R123" s="803"/>
      <c r="S123" s="803"/>
      <c r="T123" s="803"/>
      <c r="U123" s="814">
        <v>2016</v>
      </c>
      <c r="V123" s="814">
        <f>U123-73</f>
        <v>1943</v>
      </c>
      <c r="W123" s="809">
        <f t="shared" si="26"/>
        <v>1961</v>
      </c>
      <c r="X123" s="809"/>
      <c r="Y123" s="810">
        <f>SUM(V30:V48)</f>
        <v>30804850.617131174</v>
      </c>
      <c r="Z123" s="810">
        <f>Z116</f>
        <v>16222409.725563252</v>
      </c>
      <c r="AA123" s="811">
        <f>Y123/Z123</f>
        <v>1.8989071992546784</v>
      </c>
      <c r="AB123" s="810">
        <f>SUM(W30:W48)</f>
        <v>6296778.7065291293</v>
      </c>
      <c r="AC123" s="810"/>
      <c r="AD123" s="816" t="e">
        <f t="shared" si="27"/>
        <v>#DIV/0!</v>
      </c>
      <c r="AE123" s="803"/>
      <c r="AF123" s="803"/>
      <c r="AG123" s="803"/>
      <c r="AH123" s="803"/>
      <c r="AI123" s="803"/>
    </row>
    <row r="124" spans="3:35" x14ac:dyDescent="0.2">
      <c r="C124" s="634" t="s">
        <v>797</v>
      </c>
      <c r="D124" s="541"/>
      <c r="E124" s="541"/>
      <c r="F124" s="644" t="s">
        <v>18</v>
      </c>
      <c r="G124" s="644" t="s">
        <v>800</v>
      </c>
      <c r="H124" s="541" t="s">
        <v>812</v>
      </c>
      <c r="I124" s="541"/>
      <c r="J124" s="745" t="s">
        <v>18</v>
      </c>
      <c r="O124" s="803"/>
      <c r="P124" s="803"/>
      <c r="Q124" s="803"/>
      <c r="R124" s="803"/>
      <c r="S124" s="803"/>
      <c r="T124" s="803"/>
      <c r="U124" s="814">
        <v>2017</v>
      </c>
      <c r="V124" s="814">
        <f>U124-73</f>
        <v>1944</v>
      </c>
      <c r="W124" s="809">
        <f t="shared" si="26"/>
        <v>1962</v>
      </c>
      <c r="X124" s="809"/>
      <c r="Y124" s="810">
        <f>SUM(V31:V49)</f>
        <v>30804850.617131174</v>
      </c>
      <c r="Z124" s="810">
        <f>Z117</f>
        <v>16222409.725563252</v>
      </c>
      <c r="AA124" s="811">
        <f>Y124/Z124</f>
        <v>1.8989071992546784</v>
      </c>
      <c r="AB124" s="810">
        <f>SUM(W31:W49)</f>
        <v>6296778.7065291293</v>
      </c>
      <c r="AC124" s="810"/>
      <c r="AD124" s="816" t="e">
        <f t="shared" si="27"/>
        <v>#DIV/0!</v>
      </c>
      <c r="AE124" s="803"/>
      <c r="AF124" s="803"/>
      <c r="AG124" s="803"/>
      <c r="AH124" s="803"/>
      <c r="AI124" s="803"/>
    </row>
    <row r="125" spans="3:35" x14ac:dyDescent="0.2">
      <c r="C125" s="635">
        <v>2002</v>
      </c>
      <c r="D125" s="33"/>
      <c r="E125" s="33"/>
      <c r="F125" s="647">
        <f>E89</f>
        <v>6898.5099999999984</v>
      </c>
      <c r="G125" s="587"/>
      <c r="H125" s="636">
        <f>E149</f>
        <v>244</v>
      </c>
      <c r="I125" s="655" t="s">
        <v>809</v>
      </c>
      <c r="J125" s="747">
        <f>E149</f>
        <v>244</v>
      </c>
      <c r="O125" s="803"/>
      <c r="P125" s="803"/>
      <c r="Q125" s="803"/>
      <c r="R125" s="803"/>
      <c r="S125" s="803"/>
      <c r="T125" s="803"/>
      <c r="U125" s="809"/>
      <c r="V125" s="809"/>
      <c r="W125" s="809"/>
      <c r="X125" s="809"/>
      <c r="Y125" s="810"/>
      <c r="Z125" s="810"/>
      <c r="AA125" s="811"/>
      <c r="AB125" s="810"/>
      <c r="AC125" s="810"/>
      <c r="AD125" s="816"/>
      <c r="AE125" s="803"/>
      <c r="AF125" s="803"/>
      <c r="AG125" s="803"/>
      <c r="AH125" s="803"/>
      <c r="AI125" s="803"/>
    </row>
    <row r="126" spans="3:35" x14ac:dyDescent="0.2">
      <c r="C126" s="635">
        <v>2009</v>
      </c>
      <c r="D126" s="33">
        <v>23.4</v>
      </c>
      <c r="E126" s="637">
        <f>D126/$D$135</f>
        <v>2.9454339480143492E-3</v>
      </c>
      <c r="F126" s="647"/>
      <c r="G126" s="587">
        <v>30</v>
      </c>
      <c r="H126" s="33"/>
      <c r="I126" s="649" t="s">
        <v>814</v>
      </c>
      <c r="J126" s="747">
        <f>G130</f>
        <v>515</v>
      </c>
      <c r="O126" s="803"/>
      <c r="P126" s="803"/>
      <c r="Q126" s="803"/>
      <c r="R126" s="803"/>
      <c r="S126" s="803"/>
      <c r="T126" s="803"/>
      <c r="U126" s="809"/>
      <c r="V126" s="809"/>
      <c r="W126" s="809"/>
      <c r="X126" s="809"/>
      <c r="Y126" s="803"/>
      <c r="Z126" s="810"/>
      <c r="AA126" s="811"/>
      <c r="AB126" s="803"/>
      <c r="AC126" s="803"/>
      <c r="AD126" s="812"/>
      <c r="AE126" s="803"/>
      <c r="AF126" s="803"/>
      <c r="AG126" s="803"/>
      <c r="AH126" s="803"/>
      <c r="AI126" s="803"/>
    </row>
    <row r="127" spans="3:35" x14ac:dyDescent="0.2">
      <c r="C127" s="635">
        <v>2010</v>
      </c>
      <c r="D127" s="33">
        <v>43.7</v>
      </c>
      <c r="E127" s="637">
        <f t="shared" ref="E127:E129" si="28">D127/$D$135</f>
        <v>5.5006608345396189E-3</v>
      </c>
      <c r="F127" s="647"/>
      <c r="G127" s="587">
        <v>485</v>
      </c>
      <c r="H127" s="33"/>
      <c r="I127" s="649" t="s">
        <v>817</v>
      </c>
      <c r="J127" s="747">
        <f>F125</f>
        <v>6898.5099999999984</v>
      </c>
      <c r="O127" s="803"/>
      <c r="P127" s="803"/>
      <c r="Q127" s="803"/>
      <c r="R127" s="803"/>
      <c r="S127" s="803"/>
      <c r="T127" s="803"/>
      <c r="U127" s="809">
        <v>1997</v>
      </c>
      <c r="V127" s="809">
        <f>U127-73</f>
        <v>1924</v>
      </c>
      <c r="W127" s="809"/>
      <c r="X127" s="809"/>
      <c r="Y127" s="810">
        <f>AVERAGE(V11:V29)</f>
        <v>499250.77953748964</v>
      </c>
      <c r="Z127" s="810">
        <f>AA84</f>
        <v>18555823.81117769</v>
      </c>
      <c r="AA127" s="811">
        <f>Y127/Z127</f>
        <v>2.6905341666197007E-2</v>
      </c>
      <c r="AB127" s="803"/>
      <c r="AC127" s="803"/>
      <c r="AD127" s="812"/>
      <c r="AE127" s="803"/>
      <c r="AF127" s="803"/>
      <c r="AG127" s="803"/>
      <c r="AH127" s="803"/>
      <c r="AI127" s="803"/>
    </row>
    <row r="128" spans="3:35" x14ac:dyDescent="0.2">
      <c r="C128" s="635">
        <v>2011</v>
      </c>
      <c r="D128" s="33">
        <v>501.8</v>
      </c>
      <c r="E128" s="637">
        <f t="shared" si="28"/>
        <v>6.316319466297439E-2</v>
      </c>
      <c r="F128" s="647"/>
      <c r="G128" s="571"/>
      <c r="H128" s="33"/>
      <c r="I128" s="649" t="s">
        <v>815</v>
      </c>
      <c r="J128" s="746">
        <f>(J125+J126)/J127</f>
        <v>0.11002375875370191</v>
      </c>
      <c r="O128" s="803"/>
      <c r="P128" s="803"/>
      <c r="Q128" s="803"/>
      <c r="R128" s="803"/>
      <c r="S128" s="803"/>
      <c r="T128" s="803"/>
      <c r="U128" s="809"/>
      <c r="V128" s="803"/>
      <c r="W128" s="803"/>
      <c r="X128" s="803"/>
      <c r="Y128" s="803"/>
      <c r="Z128" s="803"/>
      <c r="AA128" s="803"/>
      <c r="AB128" s="803"/>
      <c r="AC128" s="803"/>
      <c r="AD128" s="803"/>
      <c r="AE128" s="803"/>
      <c r="AF128" s="803"/>
      <c r="AG128" s="803"/>
      <c r="AH128" s="803"/>
      <c r="AI128" s="803"/>
    </row>
    <row r="129" spans="3:35" x14ac:dyDescent="0.2">
      <c r="C129" s="635" t="s">
        <v>601</v>
      </c>
      <c r="D129" s="33">
        <f>SUM(D126:D128)</f>
        <v>568.9</v>
      </c>
      <c r="E129" s="622">
        <f t="shared" si="28"/>
        <v>7.1609289445528357E-2</v>
      </c>
      <c r="F129" s="587"/>
      <c r="G129" s="589"/>
      <c r="H129" s="33"/>
      <c r="I129" s="649" t="s">
        <v>816</v>
      </c>
      <c r="J129" s="746">
        <f>J126/J127</f>
        <v>7.4653802052907101E-2</v>
      </c>
      <c r="O129" s="803"/>
      <c r="P129" s="803"/>
      <c r="Q129" s="803"/>
      <c r="R129" s="803"/>
      <c r="S129" s="803"/>
      <c r="T129" s="803"/>
      <c r="U129" s="813" t="s">
        <v>788</v>
      </c>
      <c r="V129" s="813"/>
      <c r="W129" s="803"/>
      <c r="X129" s="803"/>
      <c r="Y129" s="803"/>
      <c r="Z129" s="803"/>
      <c r="AA129" s="803"/>
      <c r="AB129" s="803"/>
      <c r="AC129" s="803"/>
      <c r="AD129" s="803"/>
      <c r="AE129" s="803"/>
      <c r="AF129" s="803"/>
      <c r="AG129" s="803"/>
      <c r="AH129" s="803"/>
      <c r="AI129" s="803"/>
    </row>
    <row r="130" spans="3:35" x14ac:dyDescent="0.2">
      <c r="C130" s="635"/>
      <c r="D130" s="33"/>
      <c r="E130" s="736">
        <f>1-E129</f>
        <v>0.92839071055447164</v>
      </c>
      <c r="F130" s="587"/>
      <c r="G130" s="648">
        <f>SUM(G126:G127)</f>
        <v>515</v>
      </c>
      <c r="H130" s="33"/>
      <c r="I130" s="33"/>
      <c r="J130" s="168"/>
      <c r="O130" s="803"/>
      <c r="P130" s="803"/>
      <c r="Q130" s="803"/>
      <c r="R130" s="803"/>
      <c r="S130" s="803"/>
      <c r="T130" s="803"/>
      <c r="U130" s="804">
        <v>2014</v>
      </c>
      <c r="V130" s="804">
        <f>U130-73</f>
        <v>1941</v>
      </c>
      <c r="W130" s="804">
        <f>V130+9</f>
        <v>1950</v>
      </c>
      <c r="X130" s="803"/>
      <c r="Y130" s="810">
        <f>SUM(V29:V38)</f>
        <v>8646376.9897884801</v>
      </c>
      <c r="Z130" s="810">
        <f>Z121</f>
        <v>16222409.725563252</v>
      </c>
      <c r="AA130" s="803"/>
      <c r="AB130" s="810">
        <f>SUM(W29:W38)</f>
        <v>1494419.1347667656</v>
      </c>
      <c r="AC130" s="810">
        <f>SUM(W58:W111)</f>
        <v>6640871.2776910206</v>
      </c>
      <c r="AD130" s="815">
        <f>Y130/AC130</f>
        <v>1.3019943661360589</v>
      </c>
      <c r="AE130" s="803"/>
      <c r="AF130" s="803"/>
      <c r="AG130" s="803"/>
      <c r="AH130" s="803"/>
      <c r="AI130" s="803"/>
    </row>
    <row r="131" spans="3:35" x14ac:dyDescent="0.2">
      <c r="C131" s="646"/>
      <c r="D131" s="33"/>
      <c r="E131" s="737"/>
      <c r="F131" s="33"/>
      <c r="G131" s="637">
        <f>G130/F125</f>
        <v>7.4653802052907101E-2</v>
      </c>
      <c r="H131" s="650"/>
      <c r="I131" s="33"/>
      <c r="J131" s="168"/>
      <c r="O131" s="803"/>
      <c r="P131" s="803"/>
      <c r="Q131" s="803"/>
      <c r="R131" s="803"/>
      <c r="S131" s="803"/>
      <c r="T131" s="803"/>
      <c r="U131" s="804"/>
      <c r="V131" s="804"/>
      <c r="W131" s="804"/>
      <c r="X131" s="803"/>
      <c r="Y131" s="810"/>
      <c r="Z131" s="810"/>
      <c r="AA131" s="803"/>
      <c r="AB131" s="810"/>
      <c r="AC131" s="810"/>
      <c r="AD131" s="815"/>
      <c r="AE131" s="803"/>
      <c r="AF131" s="803"/>
      <c r="AG131" s="803"/>
      <c r="AH131" s="803"/>
      <c r="AI131" s="803"/>
    </row>
    <row r="132" spans="3:35" ht="13.5" thickBot="1" x14ac:dyDescent="0.25">
      <c r="C132" s="635"/>
      <c r="D132" s="33"/>
      <c r="E132" s="33"/>
      <c r="F132" s="33"/>
      <c r="G132" s="571"/>
      <c r="H132" s="650"/>
      <c r="I132" s="33"/>
      <c r="J132" s="168"/>
      <c r="O132" s="803"/>
      <c r="P132" s="803"/>
      <c r="Q132" s="803"/>
      <c r="R132" s="803"/>
      <c r="S132" s="803"/>
      <c r="T132" s="803"/>
      <c r="U132" s="804"/>
      <c r="V132" s="803"/>
      <c r="W132" s="803"/>
      <c r="X132" s="803"/>
      <c r="Y132" s="803"/>
      <c r="Z132" s="803"/>
      <c r="AA132" s="803"/>
      <c r="AB132" s="803"/>
      <c r="AC132" s="803"/>
      <c r="AD132" s="803"/>
      <c r="AE132" s="803"/>
      <c r="AF132" s="803"/>
      <c r="AG132" s="803"/>
      <c r="AH132" s="803"/>
      <c r="AI132" s="803"/>
    </row>
    <row r="133" spans="3:35" ht="25.5" x14ac:dyDescent="0.2">
      <c r="C133" s="635" t="s">
        <v>600</v>
      </c>
      <c r="D133" s="33"/>
      <c r="E133" s="33"/>
      <c r="F133" s="33"/>
      <c r="G133" s="748">
        <f>1-J129</f>
        <v>0.92534619794709294</v>
      </c>
      <c r="H133" s="651" t="s">
        <v>811</v>
      </c>
      <c r="I133" s="47" t="s">
        <v>865</v>
      </c>
      <c r="J133" s="168"/>
      <c r="O133" s="803"/>
      <c r="P133" s="803"/>
      <c r="Q133" s="803"/>
      <c r="R133" s="803"/>
      <c r="S133" s="803"/>
      <c r="T133" s="803"/>
      <c r="U133" s="804"/>
      <c r="V133" s="803"/>
      <c r="W133" s="803"/>
      <c r="X133" s="803"/>
      <c r="Y133" s="803"/>
      <c r="Z133" s="803"/>
      <c r="AA133" s="803"/>
      <c r="AB133" s="803"/>
      <c r="AC133" s="803"/>
      <c r="AD133" s="803"/>
      <c r="AE133" s="803"/>
      <c r="AF133" s="803"/>
      <c r="AG133" s="803"/>
      <c r="AH133" s="803"/>
      <c r="AI133" s="803"/>
    </row>
    <row r="134" spans="3:35" x14ac:dyDescent="0.2">
      <c r="C134" s="635"/>
      <c r="D134" s="33"/>
      <c r="E134" s="33"/>
      <c r="F134" s="33"/>
      <c r="G134" s="749"/>
      <c r="H134" s="652"/>
      <c r="I134" s="33"/>
      <c r="J134" s="168"/>
      <c r="O134" s="803"/>
      <c r="P134" s="803"/>
      <c r="Q134" s="803"/>
      <c r="R134" s="803"/>
      <c r="S134" s="803"/>
      <c r="T134" s="803"/>
      <c r="U134" s="804"/>
      <c r="V134" s="803"/>
      <c r="W134" s="803"/>
      <c r="X134" s="803"/>
      <c r="Y134" s="803"/>
      <c r="Z134" s="803"/>
      <c r="AA134" s="803"/>
      <c r="AB134" s="803"/>
      <c r="AC134" s="803"/>
      <c r="AD134" s="803"/>
      <c r="AE134" s="803"/>
      <c r="AF134" s="803"/>
      <c r="AG134" s="803"/>
      <c r="AH134" s="803"/>
      <c r="AI134" s="803"/>
    </row>
    <row r="135" spans="3:35" x14ac:dyDescent="0.2">
      <c r="C135" s="635">
        <v>2008</v>
      </c>
      <c r="D135" s="638">
        <v>7944.5</v>
      </c>
      <c r="E135" s="33"/>
      <c r="F135" s="33"/>
      <c r="G135" s="750"/>
      <c r="H135" s="652"/>
      <c r="I135" s="33"/>
      <c r="J135" s="168"/>
      <c r="O135" s="803"/>
      <c r="P135" s="803"/>
      <c r="Q135" s="803"/>
      <c r="R135" s="803"/>
      <c r="S135" s="803"/>
      <c r="T135" s="803"/>
      <c r="U135" s="804"/>
      <c r="V135" s="803">
        <v>1995</v>
      </c>
      <c r="W135" s="803"/>
      <c r="X135" s="803"/>
      <c r="Y135" s="803"/>
      <c r="Z135" s="803"/>
      <c r="AA135" s="803"/>
      <c r="AB135" s="803"/>
      <c r="AC135" s="803"/>
      <c r="AD135" s="803"/>
      <c r="AE135" s="803"/>
      <c r="AF135" s="803"/>
      <c r="AG135" s="803"/>
      <c r="AH135" s="803"/>
      <c r="AI135" s="803"/>
    </row>
    <row r="136" spans="3:35" ht="26.25" thickBot="1" x14ac:dyDescent="0.25">
      <c r="C136" s="635"/>
      <c r="D136" s="33"/>
      <c r="E136" s="33"/>
      <c r="F136" s="33"/>
      <c r="G136" s="653">
        <f>1-J128</f>
        <v>0.88997624124629815</v>
      </c>
      <c r="H136" s="654" t="s">
        <v>813</v>
      </c>
      <c r="I136" s="47" t="s">
        <v>864</v>
      </c>
      <c r="J136" s="168"/>
      <c r="O136" s="803"/>
      <c r="P136" s="803"/>
      <c r="Q136" s="803"/>
      <c r="R136" s="803"/>
      <c r="S136" s="803"/>
      <c r="T136" s="803"/>
      <c r="U136" s="804"/>
      <c r="V136" s="803">
        <f>V135-72</f>
        <v>1923</v>
      </c>
      <c r="W136" s="803"/>
      <c r="X136" s="803"/>
      <c r="Y136" s="803"/>
      <c r="Z136" s="803"/>
      <c r="AA136" s="803"/>
      <c r="AB136" s="803"/>
      <c r="AC136" s="803"/>
      <c r="AD136" s="803"/>
      <c r="AE136" s="803"/>
      <c r="AF136" s="803"/>
      <c r="AG136" s="803"/>
      <c r="AH136" s="803"/>
      <c r="AI136" s="803"/>
    </row>
    <row r="137" spans="3:35" x14ac:dyDescent="0.2">
      <c r="C137" s="635" t="s">
        <v>798</v>
      </c>
      <c r="D137" s="637">
        <f>D129/D135</f>
        <v>7.1609289445528357E-2</v>
      </c>
      <c r="E137" s="47" t="s">
        <v>863</v>
      </c>
      <c r="F137" s="33"/>
      <c r="G137" s="461"/>
      <c r="H137" s="33"/>
      <c r="I137" s="33"/>
      <c r="J137" s="168"/>
      <c r="O137" s="803"/>
      <c r="P137" s="803"/>
      <c r="Q137" s="803"/>
      <c r="R137" s="803"/>
      <c r="S137" s="803"/>
      <c r="T137" s="803"/>
      <c r="U137" s="804"/>
      <c r="V137" s="803"/>
      <c r="W137" s="803"/>
      <c r="X137" s="803"/>
      <c r="Y137" s="803"/>
      <c r="Z137" s="803"/>
      <c r="AA137" s="803"/>
      <c r="AB137" s="803"/>
      <c r="AC137" s="803"/>
      <c r="AD137" s="803"/>
      <c r="AE137" s="803"/>
      <c r="AF137" s="803"/>
      <c r="AG137" s="803"/>
      <c r="AH137" s="803"/>
      <c r="AI137" s="803"/>
    </row>
    <row r="138" spans="3:35" ht="13.5" thickBot="1" x14ac:dyDescent="0.25">
      <c r="C138" s="639" t="s">
        <v>799</v>
      </c>
      <c r="D138" s="640"/>
      <c r="E138" s="640"/>
      <c r="F138" s="640"/>
      <c r="G138" s="640"/>
      <c r="H138" s="640"/>
      <c r="I138" s="640"/>
      <c r="J138" s="548"/>
      <c r="O138" s="803"/>
      <c r="P138" s="803"/>
      <c r="Q138" s="803"/>
      <c r="R138" s="803"/>
      <c r="S138" s="803"/>
      <c r="T138" s="803"/>
      <c r="U138" s="804"/>
      <c r="V138" s="803"/>
      <c r="W138" s="803"/>
      <c r="X138" s="803"/>
      <c r="Y138" s="803"/>
      <c r="Z138" s="803"/>
      <c r="AA138" s="803"/>
      <c r="AB138" s="803"/>
      <c r="AC138" s="803"/>
      <c r="AD138" s="803"/>
      <c r="AE138" s="803"/>
      <c r="AF138" s="803"/>
      <c r="AG138" s="803"/>
      <c r="AH138" s="803"/>
      <c r="AI138" s="803"/>
    </row>
    <row r="139" spans="3:35" x14ac:dyDescent="0.2">
      <c r="O139" s="803"/>
      <c r="P139" s="803"/>
      <c r="Q139" s="803"/>
      <c r="R139" s="803"/>
      <c r="S139" s="803"/>
      <c r="T139" s="803"/>
      <c r="U139" s="804"/>
      <c r="V139" s="803"/>
      <c r="W139" s="803"/>
      <c r="X139" s="803"/>
      <c r="Y139" s="803"/>
      <c r="Z139" s="803"/>
      <c r="AA139" s="803"/>
      <c r="AB139" s="803"/>
      <c r="AC139" s="803"/>
      <c r="AD139" s="803"/>
      <c r="AE139" s="803"/>
      <c r="AF139" s="803"/>
      <c r="AG139" s="803"/>
      <c r="AH139" s="803"/>
      <c r="AI139" s="803"/>
    </row>
    <row r="140" spans="3:35" ht="13.5" thickBot="1" x14ac:dyDescent="0.25">
      <c r="O140" s="803"/>
      <c r="P140" s="803"/>
      <c r="Q140" s="803"/>
      <c r="R140" s="803"/>
      <c r="S140" s="803"/>
      <c r="T140" s="803"/>
      <c r="U140" s="804"/>
      <c r="V140" s="803"/>
      <c r="W140" s="803"/>
      <c r="X140" s="803"/>
      <c r="Y140" s="803"/>
      <c r="Z140" s="803"/>
      <c r="AA140" s="803"/>
      <c r="AB140" s="803"/>
      <c r="AC140" s="803"/>
      <c r="AD140" s="803"/>
      <c r="AE140" s="803"/>
      <c r="AF140" s="803"/>
      <c r="AG140" s="803"/>
      <c r="AH140" s="803"/>
      <c r="AI140" s="803"/>
    </row>
    <row r="141" spans="3:35" x14ac:dyDescent="0.2">
      <c r="C141" s="751" t="s">
        <v>803</v>
      </c>
      <c r="D141" s="541"/>
      <c r="E141" s="644" t="s">
        <v>595</v>
      </c>
      <c r="F141" s="541"/>
      <c r="G141" s="541"/>
      <c r="H141" s="542"/>
      <c r="O141" s="803"/>
      <c r="P141" s="803"/>
      <c r="Q141" s="803"/>
      <c r="R141" s="803"/>
      <c r="S141" s="803"/>
      <c r="T141" s="803"/>
      <c r="U141" s="804"/>
      <c r="V141" s="803"/>
      <c r="W141" s="803"/>
      <c r="X141" s="803"/>
      <c r="Y141" s="803"/>
      <c r="Z141" s="803"/>
      <c r="AA141" s="803"/>
      <c r="AB141" s="803"/>
      <c r="AC141" s="803"/>
      <c r="AD141" s="803"/>
      <c r="AE141" s="803"/>
      <c r="AF141" s="803"/>
      <c r="AG141" s="803"/>
      <c r="AH141" s="803"/>
      <c r="AI141" s="803"/>
    </row>
    <row r="142" spans="3:35" x14ac:dyDescent="0.2">
      <c r="C142" s="635"/>
      <c r="D142" s="33"/>
      <c r="E142" s="587"/>
      <c r="F142" s="33"/>
      <c r="G142" s="33"/>
      <c r="H142" s="168"/>
      <c r="O142" s="803"/>
      <c r="P142" s="803"/>
      <c r="Q142" s="803"/>
      <c r="R142" s="803"/>
      <c r="S142" s="803"/>
      <c r="T142" s="803"/>
      <c r="U142" s="804"/>
      <c r="V142" s="803"/>
      <c r="W142" s="803"/>
      <c r="X142" s="803"/>
      <c r="Y142" s="803"/>
      <c r="Z142" s="803"/>
      <c r="AA142" s="803"/>
      <c r="AB142" s="803"/>
      <c r="AC142" s="803"/>
      <c r="AD142" s="803"/>
      <c r="AE142" s="803"/>
      <c r="AF142" s="803"/>
      <c r="AG142" s="803"/>
      <c r="AH142" s="803"/>
      <c r="AI142" s="803"/>
    </row>
    <row r="143" spans="3:35" x14ac:dyDescent="0.2">
      <c r="C143" s="635" t="s">
        <v>112</v>
      </c>
      <c r="D143" s="33"/>
      <c r="E143" s="645">
        <v>28</v>
      </c>
      <c r="F143" s="47" t="s">
        <v>854</v>
      </c>
      <c r="G143" s="33"/>
      <c r="H143" s="168"/>
      <c r="O143" s="803"/>
      <c r="P143" s="803"/>
      <c r="Q143" s="803"/>
      <c r="R143" s="803"/>
      <c r="S143" s="803"/>
      <c r="T143" s="803"/>
      <c r="U143" s="804"/>
      <c r="V143" s="803"/>
      <c r="W143" s="803"/>
      <c r="X143" s="803"/>
      <c r="Y143" s="803"/>
      <c r="Z143" s="803"/>
      <c r="AA143" s="803"/>
      <c r="AB143" s="803"/>
      <c r="AC143" s="803"/>
      <c r="AD143" s="803"/>
      <c r="AE143" s="803"/>
      <c r="AF143" s="803"/>
      <c r="AG143" s="803"/>
      <c r="AH143" s="803"/>
      <c r="AI143" s="803"/>
    </row>
    <row r="144" spans="3:35" x14ac:dyDescent="0.2">
      <c r="C144" s="635" t="s">
        <v>804</v>
      </c>
      <c r="D144" s="33"/>
      <c r="E144" s="645"/>
      <c r="F144" s="47" t="s">
        <v>854</v>
      </c>
      <c r="G144" s="33"/>
      <c r="H144" s="168"/>
      <c r="O144" s="803"/>
      <c r="P144" s="803"/>
      <c r="Q144" s="803"/>
      <c r="R144" s="803"/>
      <c r="S144" s="803"/>
      <c r="T144" s="803"/>
      <c r="U144" s="804"/>
      <c r="V144" s="803"/>
      <c r="W144" s="803"/>
      <c r="X144" s="803"/>
      <c r="Y144" s="803"/>
      <c r="Z144" s="803"/>
      <c r="AA144" s="803"/>
      <c r="AB144" s="803"/>
      <c r="AC144" s="803"/>
      <c r="AD144" s="803"/>
      <c r="AE144" s="803"/>
      <c r="AF144" s="803"/>
      <c r="AG144" s="803"/>
      <c r="AH144" s="803"/>
      <c r="AI144" s="803"/>
    </row>
    <row r="145" spans="3:35" x14ac:dyDescent="0.2">
      <c r="C145" s="635" t="s">
        <v>805</v>
      </c>
      <c r="D145" s="33"/>
      <c r="E145" s="645">
        <v>158</v>
      </c>
      <c r="F145" s="33" t="s">
        <v>809</v>
      </c>
      <c r="G145" s="33"/>
      <c r="H145" s="168"/>
      <c r="O145" s="803"/>
      <c r="P145" s="803"/>
      <c r="Q145" s="803"/>
      <c r="R145" s="803"/>
      <c r="S145" s="803"/>
      <c r="T145" s="803"/>
      <c r="U145" s="804"/>
      <c r="V145" s="803"/>
      <c r="W145" s="803"/>
      <c r="X145" s="803"/>
      <c r="Y145" s="803"/>
      <c r="Z145" s="803"/>
      <c r="AA145" s="803"/>
      <c r="AB145" s="803"/>
      <c r="AC145" s="803"/>
      <c r="AD145" s="803"/>
      <c r="AE145" s="803"/>
      <c r="AF145" s="803"/>
      <c r="AG145" s="803"/>
      <c r="AH145" s="803"/>
      <c r="AI145" s="803"/>
    </row>
    <row r="146" spans="3:35" x14ac:dyDescent="0.2">
      <c r="C146" s="635" t="s">
        <v>806</v>
      </c>
      <c r="D146" s="33"/>
      <c r="E146" s="645">
        <v>46</v>
      </c>
      <c r="F146" s="33" t="s">
        <v>809</v>
      </c>
      <c r="G146" s="33"/>
      <c r="H146" s="168"/>
      <c r="O146" s="803"/>
      <c r="P146" s="803"/>
      <c r="Q146" s="803"/>
      <c r="R146" s="803"/>
      <c r="S146" s="803"/>
      <c r="T146" s="803"/>
      <c r="U146" s="804"/>
      <c r="V146" s="803"/>
      <c r="W146" s="803"/>
      <c r="X146" s="803"/>
      <c r="Y146" s="803"/>
      <c r="Z146" s="803"/>
      <c r="AA146" s="803"/>
      <c r="AB146" s="803"/>
      <c r="AC146" s="803"/>
      <c r="AD146" s="803"/>
      <c r="AE146" s="803"/>
      <c r="AF146" s="803"/>
      <c r="AG146" s="803"/>
      <c r="AH146" s="803"/>
      <c r="AI146" s="803"/>
    </row>
    <row r="147" spans="3:35" x14ac:dyDescent="0.2">
      <c r="C147" s="635" t="s">
        <v>807</v>
      </c>
      <c r="D147" s="33"/>
      <c r="E147" s="645">
        <v>40</v>
      </c>
      <c r="F147" s="33" t="s">
        <v>809</v>
      </c>
      <c r="G147" s="33"/>
      <c r="H147" s="168"/>
      <c r="O147" s="803"/>
      <c r="P147" s="803"/>
      <c r="Q147" s="803"/>
      <c r="R147" s="803"/>
      <c r="S147" s="803"/>
      <c r="T147" s="803"/>
      <c r="U147" s="804"/>
      <c r="V147" s="803"/>
      <c r="W147" s="803"/>
      <c r="X147" s="803"/>
      <c r="Y147" s="803"/>
      <c r="Z147" s="803"/>
      <c r="AA147" s="803"/>
      <c r="AB147" s="803"/>
      <c r="AC147" s="803"/>
      <c r="AD147" s="803"/>
      <c r="AE147" s="803"/>
      <c r="AF147" s="803"/>
      <c r="AG147" s="803"/>
      <c r="AH147" s="803"/>
      <c r="AI147" s="803"/>
    </row>
    <row r="148" spans="3:35" x14ac:dyDescent="0.2">
      <c r="C148" s="635"/>
      <c r="D148" s="33"/>
      <c r="E148" s="638"/>
      <c r="F148" s="33"/>
      <c r="G148" s="33"/>
      <c r="H148" s="168"/>
      <c r="O148" s="803"/>
      <c r="P148" s="803"/>
      <c r="Q148" s="803"/>
      <c r="R148" s="803"/>
      <c r="S148" s="803"/>
      <c r="T148" s="803"/>
      <c r="U148" s="804"/>
      <c r="V148" s="803"/>
      <c r="W148" s="803"/>
      <c r="X148" s="803"/>
      <c r="Y148" s="803"/>
      <c r="Z148" s="803"/>
      <c r="AA148" s="803"/>
      <c r="AB148" s="803"/>
      <c r="AC148" s="803"/>
      <c r="AD148" s="803"/>
      <c r="AE148" s="803"/>
      <c r="AF148" s="803"/>
      <c r="AG148" s="803"/>
      <c r="AH148" s="803"/>
      <c r="AI148" s="803"/>
    </row>
    <row r="149" spans="3:35" x14ac:dyDescent="0.2">
      <c r="C149" s="646" t="s">
        <v>808</v>
      </c>
      <c r="D149" s="33"/>
      <c r="E149" s="645">
        <f>SUM(E145:E147)</f>
        <v>244</v>
      </c>
      <c r="F149" s="33"/>
      <c r="G149" s="33"/>
      <c r="H149" s="168"/>
      <c r="O149" s="803"/>
      <c r="P149" s="803"/>
      <c r="Q149" s="803"/>
      <c r="R149" s="803"/>
      <c r="S149" s="803"/>
      <c r="T149" s="803"/>
      <c r="U149" s="804"/>
      <c r="V149" s="803"/>
      <c r="W149" s="803"/>
      <c r="X149" s="803"/>
      <c r="Y149" s="803"/>
      <c r="Z149" s="803"/>
      <c r="AA149" s="803"/>
      <c r="AB149" s="803"/>
      <c r="AC149" s="803"/>
      <c r="AD149" s="803"/>
      <c r="AE149" s="803"/>
      <c r="AF149" s="803"/>
      <c r="AG149" s="803"/>
      <c r="AH149" s="803"/>
      <c r="AI149" s="803"/>
    </row>
    <row r="150" spans="3:35" x14ac:dyDescent="0.2">
      <c r="C150" s="646" t="s">
        <v>810</v>
      </c>
      <c r="D150" s="33"/>
      <c r="E150" s="638">
        <f>E89</f>
        <v>6898.5099999999984</v>
      </c>
      <c r="F150" s="33"/>
      <c r="G150" s="33"/>
      <c r="H150" s="168"/>
      <c r="O150" s="803"/>
      <c r="P150" s="803"/>
      <c r="Q150" s="803"/>
      <c r="R150" s="803"/>
      <c r="S150" s="803"/>
      <c r="T150" s="803"/>
      <c r="U150" s="804"/>
      <c r="V150" s="803"/>
      <c r="W150" s="803"/>
      <c r="X150" s="803"/>
      <c r="Y150" s="803"/>
      <c r="Z150" s="803"/>
      <c r="AA150" s="803"/>
      <c r="AB150" s="803"/>
      <c r="AC150" s="803"/>
      <c r="AD150" s="803"/>
      <c r="AE150" s="803"/>
      <c r="AF150" s="803"/>
      <c r="AG150" s="803"/>
      <c r="AH150" s="803"/>
      <c r="AI150" s="803"/>
    </row>
    <row r="151" spans="3:35" x14ac:dyDescent="0.2">
      <c r="C151" s="646"/>
      <c r="D151" s="33"/>
      <c r="E151" s="637">
        <f>E149/E150</f>
        <v>3.5369956700794819E-2</v>
      </c>
      <c r="F151" s="33"/>
      <c r="G151" s="33"/>
      <c r="H151" s="168"/>
      <c r="O151" s="803"/>
      <c r="P151" s="803"/>
      <c r="Q151" s="803"/>
      <c r="R151" s="803"/>
      <c r="S151" s="803"/>
      <c r="T151" s="803"/>
      <c r="U151" s="804"/>
      <c r="V151" s="803"/>
      <c r="W151" s="803"/>
      <c r="X151" s="803"/>
      <c r="Y151" s="803"/>
      <c r="Z151" s="803"/>
      <c r="AA151" s="803"/>
      <c r="AB151" s="803"/>
      <c r="AC151" s="803"/>
      <c r="AD151" s="803"/>
      <c r="AE151" s="803"/>
      <c r="AF151" s="803"/>
      <c r="AG151" s="803"/>
      <c r="AH151" s="803"/>
      <c r="AI151" s="803"/>
    </row>
    <row r="152" spans="3:35" x14ac:dyDescent="0.2">
      <c r="C152" s="635"/>
      <c r="D152" s="33"/>
      <c r="E152" s="33"/>
      <c r="F152" s="33"/>
      <c r="G152" s="33"/>
      <c r="H152" s="168"/>
      <c r="O152" s="803"/>
      <c r="P152" s="803"/>
      <c r="Q152" s="803"/>
      <c r="R152" s="803"/>
      <c r="S152" s="803"/>
      <c r="T152" s="803"/>
      <c r="U152" s="804"/>
      <c r="V152" s="803"/>
      <c r="W152" s="803"/>
      <c r="X152" s="803"/>
      <c r="Y152" s="803"/>
      <c r="Z152" s="803"/>
      <c r="AA152" s="803"/>
      <c r="AB152" s="803"/>
      <c r="AC152" s="803"/>
      <c r="AD152" s="803"/>
      <c r="AE152" s="803"/>
      <c r="AF152" s="803"/>
      <c r="AG152" s="803"/>
      <c r="AH152" s="803"/>
      <c r="AI152" s="803"/>
    </row>
    <row r="153" spans="3:35" ht="13.5" thickBot="1" x14ac:dyDescent="0.25">
      <c r="C153" s="639"/>
      <c r="D153" s="640"/>
      <c r="E153" s="640"/>
      <c r="F153" s="640"/>
      <c r="G153" s="640"/>
      <c r="H153" s="548"/>
      <c r="O153" s="803"/>
      <c r="P153" s="803"/>
      <c r="Q153" s="803"/>
      <c r="R153" s="803"/>
      <c r="S153" s="803"/>
      <c r="T153" s="803"/>
      <c r="U153" s="804"/>
      <c r="V153" s="803"/>
      <c r="W153" s="803"/>
      <c r="X153" s="803"/>
      <c r="Y153" s="803"/>
      <c r="Z153" s="803"/>
      <c r="AA153" s="803"/>
      <c r="AB153" s="803"/>
      <c r="AC153" s="803"/>
      <c r="AD153" s="803"/>
      <c r="AE153" s="803"/>
      <c r="AF153" s="803"/>
      <c r="AG153" s="803"/>
      <c r="AH153" s="803"/>
      <c r="AI153" s="803"/>
    </row>
  </sheetData>
  <mergeCells count="4">
    <mergeCell ref="U113:V113"/>
    <mergeCell ref="U120:V120"/>
    <mergeCell ref="U129:V129"/>
    <mergeCell ref="C123:J12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5"/>
  <sheetViews>
    <sheetView workbookViewId="0">
      <selection activeCell="I29" sqref="I29"/>
    </sheetView>
  </sheetViews>
  <sheetFormatPr defaultColWidth="8.85546875" defaultRowHeight="12.75" x14ac:dyDescent="0.2"/>
  <cols>
    <col min="2" max="2" width="12.85546875" customWidth="1"/>
    <col min="3" max="5" width="11.28515625" customWidth="1"/>
    <col min="6" max="6" width="20.28515625" customWidth="1"/>
    <col min="7" max="7" width="10.42578125" customWidth="1"/>
    <col min="8" max="8" width="14.42578125" customWidth="1"/>
    <col min="9" max="9" width="22.85546875" customWidth="1"/>
    <col min="12" max="12" width="20.28515625" style="532" customWidth="1"/>
    <col min="13" max="13" width="10.42578125" customWidth="1"/>
    <col min="17" max="17" width="13.42578125" customWidth="1"/>
    <col min="19" max="19" width="11.28515625" customWidth="1"/>
    <col min="21" max="22" width="11.28515625" customWidth="1"/>
    <col min="23" max="23" width="10.42578125" bestFit="1" customWidth="1"/>
  </cols>
  <sheetData>
    <row r="1" spans="1:24" x14ac:dyDescent="0.2">
      <c r="L1" s="726"/>
    </row>
    <row r="2" spans="1:24" ht="20.25" x14ac:dyDescent="0.3">
      <c r="A2" s="800" t="s">
        <v>879</v>
      </c>
      <c r="L2" s="770" t="s">
        <v>880</v>
      </c>
      <c r="M2" s="770"/>
      <c r="N2" s="770"/>
      <c r="O2" s="770"/>
      <c r="P2" s="770"/>
      <c r="Q2" s="770"/>
      <c r="R2" s="770"/>
      <c r="S2" s="770"/>
      <c r="T2" s="770"/>
      <c r="U2" s="770"/>
      <c r="V2" s="770"/>
      <c r="W2" s="770"/>
      <c r="X2" s="770"/>
    </row>
    <row r="3" spans="1:24" x14ac:dyDescent="0.2">
      <c r="L3" s="726"/>
    </row>
    <row r="4" spans="1:24" x14ac:dyDescent="0.2">
      <c r="C4" s="429"/>
      <c r="D4" s="429"/>
      <c r="E4" s="429"/>
    </row>
    <row r="5" spans="1:24" x14ac:dyDescent="0.2">
      <c r="O5" s="769" t="s">
        <v>745</v>
      </c>
      <c r="P5" s="769"/>
      <c r="Q5" s="769"/>
      <c r="R5" s="769"/>
      <c r="S5" s="769"/>
      <c r="U5" s="769" t="s">
        <v>727</v>
      </c>
      <c r="V5" s="769"/>
      <c r="W5" s="769"/>
      <c r="X5" s="769"/>
    </row>
    <row r="6" spans="1:24" ht="65.25" customHeight="1" x14ac:dyDescent="0.2">
      <c r="B6" s="457" t="s">
        <v>647</v>
      </c>
      <c r="C6" s="513" t="s">
        <v>878</v>
      </c>
      <c r="D6" s="513" t="s">
        <v>779</v>
      </c>
      <c r="E6" s="457"/>
      <c r="F6" s="513" t="s">
        <v>750</v>
      </c>
      <c r="G6" s="460" t="s">
        <v>17</v>
      </c>
      <c r="H6" s="18"/>
      <c r="L6" s="513" t="s">
        <v>881</v>
      </c>
      <c r="M6" s="460" t="s">
        <v>17</v>
      </c>
      <c r="O6" s="572" t="s">
        <v>746</v>
      </c>
      <c r="P6" s="451" t="s">
        <v>17</v>
      </c>
      <c r="Q6" s="572" t="s">
        <v>747</v>
      </c>
      <c r="R6" s="451" t="s">
        <v>17</v>
      </c>
      <c r="S6" s="451" t="s">
        <v>732</v>
      </c>
      <c r="U6" s="451" t="s">
        <v>17</v>
      </c>
      <c r="V6" s="572" t="s">
        <v>748</v>
      </c>
      <c r="W6" s="572" t="s">
        <v>733</v>
      </c>
      <c r="X6" s="572" t="s">
        <v>734</v>
      </c>
    </row>
    <row r="8" spans="1:24" x14ac:dyDescent="0.2">
      <c r="A8">
        <v>1924</v>
      </c>
      <c r="B8" s="532">
        <f t="shared" ref="B8:B39" si="0">49-(1972-A8)</f>
        <v>1</v>
      </c>
      <c r="C8" s="528">
        <f t="shared" ref="C8:C39" si="1">B8/$J$13</f>
        <v>8.1632653061224493E-4</v>
      </c>
      <c r="D8" s="528">
        <f>'Age Profile'!N17</f>
        <v>5.1698304790915965E-2</v>
      </c>
      <c r="E8" s="528"/>
      <c r="F8" s="495">
        <f>W8</f>
        <v>12.849452851405106</v>
      </c>
      <c r="L8" s="495">
        <v>16</v>
      </c>
      <c r="W8" s="444">
        <f>W9/EXP(V9)</f>
        <v>12.849452851405106</v>
      </c>
    </row>
    <row r="9" spans="1:24" ht="13.5" thickBot="1" x14ac:dyDescent="0.25">
      <c r="A9">
        <v>1925</v>
      </c>
      <c r="B9" s="532">
        <f t="shared" si="0"/>
        <v>2</v>
      </c>
      <c r="C9" s="528">
        <f t="shared" si="1"/>
        <v>1.6326530612244899E-3</v>
      </c>
      <c r="D9" s="528">
        <f>'Age Profile'!N18</f>
        <v>7.2439540844756501E-4</v>
      </c>
      <c r="E9" s="528"/>
      <c r="F9" s="495">
        <f t="shared" ref="F9:F72" si="2">W9</f>
        <v>12.884675159933737</v>
      </c>
      <c r="G9" s="528">
        <f>LN(F9/F8)</f>
        <v>2.7374022937629635E-3</v>
      </c>
      <c r="L9" s="495">
        <v>16</v>
      </c>
      <c r="M9" s="528">
        <f>LN(L9/L8)</f>
        <v>0</v>
      </c>
      <c r="S9" s="576">
        <f>$S$100</f>
        <v>2.7374022937629431E-3</v>
      </c>
      <c r="U9" s="431">
        <f>M9</f>
        <v>0</v>
      </c>
      <c r="V9" s="431">
        <f>U9+S9</f>
        <v>2.7374022937629431E-3</v>
      </c>
      <c r="W9" s="444">
        <f t="shared" ref="W9:W55" si="3">W10/EXP(V10)</f>
        <v>12.884675159933737</v>
      </c>
      <c r="X9" s="429">
        <f>LN(W9/W8)</f>
        <v>2.7374022937629635E-3</v>
      </c>
    </row>
    <row r="10" spans="1:24" x14ac:dyDescent="0.2">
      <c r="A10">
        <v>1926</v>
      </c>
      <c r="B10" s="532">
        <f t="shared" si="0"/>
        <v>3</v>
      </c>
      <c r="C10" s="528">
        <f t="shared" si="1"/>
        <v>2.4489795918367346E-3</v>
      </c>
      <c r="D10" s="528">
        <f>'Age Profile'!N19</f>
        <v>8.3584085590103653E-5</v>
      </c>
      <c r="E10" s="528"/>
      <c r="F10" s="495">
        <f t="shared" si="2"/>
        <v>12.919994018177942</v>
      </c>
      <c r="G10" s="528">
        <f t="shared" ref="G10:G73" si="4">LN(F10/F9)</f>
        <v>2.7374022937629635E-3</v>
      </c>
      <c r="I10" s="162" t="s">
        <v>728</v>
      </c>
      <c r="J10" s="542">
        <f>SUMPRODUCT(D8:D56,F8:F56)</f>
        <v>40.04145651761992</v>
      </c>
      <c r="K10" s="33"/>
      <c r="L10" s="495">
        <v>16</v>
      </c>
      <c r="M10" s="528">
        <f t="shared" ref="M10:M73" si="5">LN(L10/L9)</f>
        <v>0</v>
      </c>
      <c r="S10" s="576">
        <f>$S$100</f>
        <v>2.7374022937629431E-3</v>
      </c>
      <c r="U10" s="431">
        <f t="shared" ref="U10:U73" si="6">M10</f>
        <v>0</v>
      </c>
      <c r="V10" s="431">
        <f t="shared" ref="V10:V73" si="7">U10+S10</f>
        <v>2.7374022937629431E-3</v>
      </c>
      <c r="W10" s="444">
        <f t="shared" si="3"/>
        <v>12.919994018177942</v>
      </c>
      <c r="X10" s="429">
        <f t="shared" ref="X10:X73" si="8">LN(W10/W9)</f>
        <v>2.7374022937629635E-3</v>
      </c>
    </row>
    <row r="11" spans="1:24" ht="13.5" thickBot="1" x14ac:dyDescent="0.25">
      <c r="A11">
        <v>1927</v>
      </c>
      <c r="B11" s="532">
        <f t="shared" si="0"/>
        <v>4</v>
      </c>
      <c r="C11" s="528">
        <f t="shared" si="1"/>
        <v>3.2653061224489797E-3</v>
      </c>
      <c r="D11" s="528">
        <f>'Age Profile'!N20</f>
        <v>0</v>
      </c>
      <c r="E11" s="528"/>
      <c r="F11" s="495">
        <f t="shared" si="2"/>
        <v>12.955409690795205</v>
      </c>
      <c r="G11" s="528">
        <f t="shared" si="4"/>
        <v>2.7374022937629635E-3</v>
      </c>
      <c r="I11" s="568" t="s">
        <v>729</v>
      </c>
      <c r="J11" s="548"/>
      <c r="K11" s="33"/>
      <c r="L11" s="495">
        <v>16</v>
      </c>
      <c r="M11" s="528">
        <f t="shared" si="5"/>
        <v>0</v>
      </c>
      <c r="S11" s="576">
        <f>$S$100</f>
        <v>2.7374022937629431E-3</v>
      </c>
      <c r="U11" s="431">
        <f t="shared" si="6"/>
        <v>0</v>
      </c>
      <c r="V11" s="431">
        <f t="shared" si="7"/>
        <v>2.7374022937629431E-3</v>
      </c>
      <c r="W11" s="444">
        <f t="shared" si="3"/>
        <v>12.955409690795205</v>
      </c>
      <c r="X11" s="429">
        <f t="shared" si="8"/>
        <v>2.7374022937629635E-3</v>
      </c>
    </row>
    <row r="12" spans="1:24" x14ac:dyDescent="0.2">
      <c r="A12">
        <v>1928</v>
      </c>
      <c r="B12" s="532">
        <f t="shared" si="0"/>
        <v>5</v>
      </c>
      <c r="C12" s="528">
        <f t="shared" si="1"/>
        <v>4.0816326530612249E-3</v>
      </c>
      <c r="D12" s="528">
        <f>'Age Profile'!N21</f>
        <v>1.7955099867503747E-4</v>
      </c>
      <c r="E12" s="528"/>
      <c r="F12" s="495">
        <f t="shared" si="2"/>
        <v>13.80285509586651</v>
      </c>
      <c r="G12" s="528">
        <f t="shared" si="4"/>
        <v>6.3362024110197868E-2</v>
      </c>
      <c r="L12" s="495">
        <v>17</v>
      </c>
      <c r="M12" s="528">
        <f t="shared" si="5"/>
        <v>6.062462181643484E-2</v>
      </c>
      <c r="S12" s="576">
        <f>$S$100</f>
        <v>2.7374022937629431E-3</v>
      </c>
      <c r="U12" s="431">
        <f t="shared" si="6"/>
        <v>6.062462181643484E-2</v>
      </c>
      <c r="V12" s="431">
        <f t="shared" si="7"/>
        <v>6.3362024110197784E-2</v>
      </c>
      <c r="W12" s="444">
        <f t="shared" si="3"/>
        <v>13.80285509586651</v>
      </c>
      <c r="X12" s="429">
        <f t="shared" si="8"/>
        <v>6.3362024110197868E-2</v>
      </c>
    </row>
    <row r="13" spans="1:24" x14ac:dyDescent="0.2">
      <c r="A13">
        <v>1929</v>
      </c>
      <c r="B13" s="532">
        <f t="shared" si="0"/>
        <v>6</v>
      </c>
      <c r="C13" s="528">
        <f t="shared" si="1"/>
        <v>4.8979591836734691E-3</v>
      </c>
      <c r="D13" s="528">
        <f>'Age Profile'!N22</f>
        <v>3.714848248449051E-4</v>
      </c>
      <c r="E13" s="528"/>
      <c r="F13" s="495">
        <f t="shared" si="2"/>
        <v>13.840690825246181</v>
      </c>
      <c r="G13" s="528">
        <f t="shared" si="4"/>
        <v>2.7374022937629635E-3</v>
      </c>
      <c r="I13" s="18" t="s">
        <v>731</v>
      </c>
      <c r="J13" s="532">
        <f>SUM(B8:B56)</f>
        <v>1225</v>
      </c>
      <c r="K13" s="532"/>
      <c r="L13" s="495">
        <v>17</v>
      </c>
      <c r="M13" s="528">
        <f t="shared" si="5"/>
        <v>0</v>
      </c>
      <c r="Q13" s="444">
        <v>9.9</v>
      </c>
      <c r="S13" s="576">
        <f>$S$100</f>
        <v>2.7374022937629431E-3</v>
      </c>
      <c r="U13" s="431">
        <f t="shared" si="6"/>
        <v>0</v>
      </c>
      <c r="V13" s="431">
        <f t="shared" si="7"/>
        <v>2.7374022937629431E-3</v>
      </c>
      <c r="W13" s="444">
        <f t="shared" si="3"/>
        <v>13.840690825246181</v>
      </c>
      <c r="X13" s="429">
        <f t="shared" si="8"/>
        <v>2.7374022937629635E-3</v>
      </c>
    </row>
    <row r="14" spans="1:24" x14ac:dyDescent="0.2">
      <c r="A14">
        <v>1930</v>
      </c>
      <c r="B14" s="532">
        <f t="shared" si="0"/>
        <v>7</v>
      </c>
      <c r="C14" s="528">
        <f t="shared" si="1"/>
        <v>5.7142857142857143E-3</v>
      </c>
      <c r="D14" s="528">
        <f>'Age Profile'!N23</f>
        <v>6.6217170028604333E-3</v>
      </c>
      <c r="E14" s="528"/>
      <c r="F14" s="495">
        <f t="shared" si="2"/>
        <v>13.878630268126265</v>
      </c>
      <c r="G14" s="528">
        <f t="shared" si="4"/>
        <v>2.7374022937629635E-3</v>
      </c>
      <c r="I14" s="18" t="s">
        <v>730</v>
      </c>
      <c r="J14" s="431">
        <f>SUM(C8:C56)</f>
        <v>1</v>
      </c>
      <c r="K14" s="431"/>
      <c r="L14" s="495">
        <v>17</v>
      </c>
      <c r="M14" s="528">
        <f t="shared" si="5"/>
        <v>0</v>
      </c>
      <c r="Q14" s="444">
        <v>9.5190000000000001</v>
      </c>
      <c r="R14" s="429">
        <f t="shared" ref="R14:R45" si="9">LN(Q14/Q13)</f>
        <v>-3.9244955871376004E-2</v>
      </c>
      <c r="S14" s="576">
        <f t="shared" ref="S14:S44" si="10">$S$100</f>
        <v>2.7374022937629431E-3</v>
      </c>
      <c r="U14" s="431">
        <f t="shared" si="6"/>
        <v>0</v>
      </c>
      <c r="V14" s="431">
        <f t="shared" si="7"/>
        <v>2.7374022937629431E-3</v>
      </c>
      <c r="W14" s="444">
        <f t="shared" si="3"/>
        <v>13.878630268126265</v>
      </c>
      <c r="X14" s="429">
        <f t="shared" si="8"/>
        <v>2.7374022937629635E-3</v>
      </c>
    </row>
    <row r="15" spans="1:24" x14ac:dyDescent="0.2">
      <c r="A15">
        <v>1931</v>
      </c>
      <c r="B15" s="532">
        <f t="shared" si="0"/>
        <v>8</v>
      </c>
      <c r="C15" s="528">
        <f t="shared" si="1"/>
        <v>6.5306122448979594E-3</v>
      </c>
      <c r="D15" s="528">
        <f>'Age Profile'!N24</f>
        <v>9.5100115160295703E-3</v>
      </c>
      <c r="E15" s="528"/>
      <c r="F15" s="495">
        <f t="shared" si="2"/>
        <v>13.098045843577669</v>
      </c>
      <c r="G15" s="528">
        <f t="shared" si="4"/>
        <v>-5.7887219522671902E-2</v>
      </c>
      <c r="L15" s="495">
        <v>16</v>
      </c>
      <c r="M15" s="528">
        <f t="shared" si="5"/>
        <v>-6.0624621816434854E-2</v>
      </c>
      <c r="Q15" s="444">
        <v>8.5779999999999994</v>
      </c>
      <c r="R15" s="429">
        <f t="shared" si="9"/>
        <v>-0.10408901517447958</v>
      </c>
      <c r="S15" s="576">
        <f t="shared" si="10"/>
        <v>2.7374022937629431E-3</v>
      </c>
      <c r="U15" s="431">
        <f t="shared" si="6"/>
        <v>-6.0624621816434854E-2</v>
      </c>
      <c r="V15" s="431">
        <f t="shared" si="7"/>
        <v>-5.7887219522671909E-2</v>
      </c>
      <c r="W15" s="444">
        <f t="shared" si="3"/>
        <v>13.098045843577669</v>
      </c>
      <c r="X15" s="429">
        <f t="shared" si="8"/>
        <v>-5.7887219522671902E-2</v>
      </c>
    </row>
    <row r="16" spans="1:24" x14ac:dyDescent="0.2">
      <c r="A16">
        <v>1932</v>
      </c>
      <c r="B16" s="532">
        <f t="shared" si="0"/>
        <v>9</v>
      </c>
      <c r="C16" s="528">
        <f t="shared" si="1"/>
        <v>7.3469387755102037E-3</v>
      </c>
      <c r="D16" s="528">
        <f>'Age Profile'!N25</f>
        <v>0</v>
      </c>
      <c r="E16" s="528"/>
      <c r="F16" s="495">
        <f t="shared" si="2"/>
        <v>11.492205885460596</v>
      </c>
      <c r="G16" s="528">
        <f t="shared" si="4"/>
        <v>-0.1307939903307597</v>
      </c>
      <c r="I16" s="18" t="s">
        <v>778</v>
      </c>
      <c r="J16">
        <f>SUMPRODUCT(F8:F56,C8:C56)</f>
        <v>45.557416954745946</v>
      </c>
      <c r="L16" s="495">
        <v>14</v>
      </c>
      <c r="M16" s="528">
        <f t="shared" si="5"/>
        <v>-0.13353139262452263</v>
      </c>
      <c r="Q16" s="444">
        <v>7.6</v>
      </c>
      <c r="R16" s="429">
        <f t="shared" si="9"/>
        <v>-0.1210525388024033</v>
      </c>
      <c r="S16" s="576">
        <f t="shared" si="10"/>
        <v>2.7374022937629431E-3</v>
      </c>
      <c r="U16" s="431">
        <f t="shared" si="6"/>
        <v>-0.13353139262452263</v>
      </c>
      <c r="V16" s="431">
        <f t="shared" si="7"/>
        <v>-0.1307939903307597</v>
      </c>
      <c r="W16" s="444">
        <f t="shared" si="3"/>
        <v>11.492205885460596</v>
      </c>
      <c r="X16" s="429">
        <f t="shared" si="8"/>
        <v>-0.1307939903307597</v>
      </c>
    </row>
    <row r="17" spans="1:24" x14ac:dyDescent="0.2">
      <c r="A17">
        <v>1933</v>
      </c>
      <c r="B17" s="532">
        <f t="shared" si="0"/>
        <v>10</v>
      </c>
      <c r="C17" s="528">
        <f t="shared" si="1"/>
        <v>8.1632653061224497E-3</v>
      </c>
      <c r="D17" s="528">
        <f>'Age Profile'!N26</f>
        <v>3.6733657763413703E-2</v>
      </c>
      <c r="E17" s="528"/>
      <c r="F17" s="495">
        <f t="shared" si="2"/>
        <v>12.346829757011214</v>
      </c>
      <c r="G17" s="528">
        <f t="shared" si="4"/>
        <v>7.1730273780714282E-2</v>
      </c>
      <c r="L17" s="495">
        <v>15</v>
      </c>
      <c r="M17" s="528">
        <f t="shared" si="5"/>
        <v>6.8992871486951421E-2</v>
      </c>
      <c r="Q17" s="444">
        <v>7.3959999999999999</v>
      </c>
      <c r="R17" s="429">
        <f t="shared" si="9"/>
        <v>-2.7208933767406976E-2</v>
      </c>
      <c r="S17" s="576">
        <f t="shared" si="10"/>
        <v>2.7374022937629431E-3</v>
      </c>
      <c r="U17" s="431">
        <f t="shared" si="6"/>
        <v>6.8992871486951421E-2</v>
      </c>
      <c r="V17" s="431">
        <f t="shared" si="7"/>
        <v>7.1730273780714365E-2</v>
      </c>
      <c r="W17" s="444">
        <f t="shared" si="3"/>
        <v>12.346829757011214</v>
      </c>
      <c r="X17" s="429">
        <f t="shared" si="8"/>
        <v>7.1730273780714282E-2</v>
      </c>
    </row>
    <row r="18" spans="1:24" x14ac:dyDescent="0.2">
      <c r="A18">
        <v>1934</v>
      </c>
      <c r="B18" s="532">
        <f t="shared" si="0"/>
        <v>11</v>
      </c>
      <c r="C18" s="528">
        <f t="shared" si="1"/>
        <v>8.979591836734694E-3</v>
      </c>
      <c r="D18" s="528">
        <f>'Age Profile'!N27</f>
        <v>0</v>
      </c>
      <c r="E18" s="528"/>
      <c r="F18" s="495">
        <f t="shared" si="2"/>
        <v>13.206052585640645</v>
      </c>
      <c r="G18" s="528">
        <f t="shared" si="4"/>
        <v>6.7275923431334136E-2</v>
      </c>
      <c r="L18" s="495">
        <v>16</v>
      </c>
      <c r="M18" s="528">
        <f t="shared" si="5"/>
        <v>6.4538521137571164E-2</v>
      </c>
      <c r="Q18" s="444">
        <v>7.7569999999999997</v>
      </c>
      <c r="R18" s="429">
        <f t="shared" si="9"/>
        <v>4.7656347983856075E-2</v>
      </c>
      <c r="S18" s="576">
        <f t="shared" si="10"/>
        <v>2.7374022937629431E-3</v>
      </c>
      <c r="U18" s="431">
        <f t="shared" si="6"/>
        <v>6.4538521137571164E-2</v>
      </c>
      <c r="V18" s="431">
        <f t="shared" si="7"/>
        <v>6.7275923431334109E-2</v>
      </c>
      <c r="W18" s="444">
        <f t="shared" si="3"/>
        <v>13.206052585640645</v>
      </c>
      <c r="X18" s="429">
        <f t="shared" si="8"/>
        <v>6.7275923431334136E-2</v>
      </c>
    </row>
    <row r="19" spans="1:24" x14ac:dyDescent="0.2">
      <c r="A19">
        <v>1935</v>
      </c>
      <c r="B19" s="532">
        <f t="shared" si="0"/>
        <v>12</v>
      </c>
      <c r="C19" s="528">
        <f t="shared" si="1"/>
        <v>9.7959183673469383E-3</v>
      </c>
      <c r="D19" s="528">
        <f>'Age Profile'!N28</f>
        <v>0</v>
      </c>
      <c r="E19" s="528"/>
      <c r="F19" s="495">
        <f t="shared" si="2"/>
        <v>13.24225238838679</v>
      </c>
      <c r="G19" s="528">
        <f t="shared" si="4"/>
        <v>2.7374022937629635E-3</v>
      </c>
      <c r="L19" s="495">
        <v>16</v>
      </c>
      <c r="M19" s="528">
        <f t="shared" si="5"/>
        <v>0</v>
      </c>
      <c r="Q19" s="444">
        <v>7.9130000000000003</v>
      </c>
      <c r="R19" s="429">
        <f t="shared" si="9"/>
        <v>1.9911315118321758E-2</v>
      </c>
      <c r="S19" s="576">
        <f t="shared" si="10"/>
        <v>2.7374022937629431E-3</v>
      </c>
      <c r="U19" s="431">
        <f t="shared" si="6"/>
        <v>0</v>
      </c>
      <c r="V19" s="431">
        <f t="shared" si="7"/>
        <v>2.7374022937629431E-3</v>
      </c>
      <c r="W19" s="444">
        <f t="shared" si="3"/>
        <v>13.24225238838679</v>
      </c>
      <c r="X19" s="429">
        <f t="shared" si="8"/>
        <v>2.7374022937629635E-3</v>
      </c>
    </row>
    <row r="20" spans="1:24" x14ac:dyDescent="0.2">
      <c r="A20">
        <v>1936</v>
      </c>
      <c r="B20" s="532">
        <f t="shared" si="0"/>
        <v>13</v>
      </c>
      <c r="C20" s="528">
        <f t="shared" si="1"/>
        <v>1.0612244897959184E-2</v>
      </c>
      <c r="D20" s="528">
        <f>'Age Profile'!N29</f>
        <v>0</v>
      </c>
      <c r="E20" s="528"/>
      <c r="F20" s="495">
        <f t="shared" si="2"/>
        <v>14.108460884078452</v>
      </c>
      <c r="G20" s="528">
        <f t="shared" si="4"/>
        <v>6.3362024110197868E-2</v>
      </c>
      <c r="L20" s="495">
        <v>17</v>
      </c>
      <c r="M20" s="528">
        <f t="shared" si="5"/>
        <v>6.062462181643484E-2</v>
      </c>
      <c r="Q20" s="444">
        <v>8.0090000000000003</v>
      </c>
      <c r="R20" s="429">
        <f t="shared" si="9"/>
        <v>1.2058932714489025E-2</v>
      </c>
      <c r="S20" s="576">
        <f t="shared" si="10"/>
        <v>2.7374022937629431E-3</v>
      </c>
      <c r="U20" s="431">
        <f t="shared" si="6"/>
        <v>6.062462181643484E-2</v>
      </c>
      <c r="V20" s="431">
        <f t="shared" si="7"/>
        <v>6.3362024110197784E-2</v>
      </c>
      <c r="W20" s="444">
        <f t="shared" si="3"/>
        <v>14.108460884078452</v>
      </c>
      <c r="X20" s="429">
        <f t="shared" si="8"/>
        <v>6.3362024110197868E-2</v>
      </c>
    </row>
    <row r="21" spans="1:24" x14ac:dyDescent="0.2">
      <c r="A21">
        <v>1937</v>
      </c>
      <c r="B21" s="532">
        <f t="shared" si="0"/>
        <v>14</v>
      </c>
      <c r="C21" s="528">
        <f t="shared" si="1"/>
        <v>1.1428571428571429E-2</v>
      </c>
      <c r="D21" s="528">
        <f>'Age Profile'!N30</f>
        <v>0</v>
      </c>
      <c r="E21" s="528"/>
      <c r="F21" s="495">
        <f t="shared" si="2"/>
        <v>14.979318697586205</v>
      </c>
      <c r="G21" s="528">
        <f t="shared" si="4"/>
        <v>5.9895816133711491E-2</v>
      </c>
      <c r="L21" s="495">
        <v>18</v>
      </c>
      <c r="M21" s="528">
        <f t="shared" si="5"/>
        <v>5.7158413839948623E-2</v>
      </c>
      <c r="Q21" s="444">
        <v>8.3030000000000008</v>
      </c>
      <c r="R21" s="429">
        <f t="shared" si="9"/>
        <v>3.60509859383484E-2</v>
      </c>
      <c r="S21" s="576">
        <f t="shared" si="10"/>
        <v>2.7374022937629431E-3</v>
      </c>
      <c r="U21" s="431">
        <f t="shared" si="6"/>
        <v>5.7158413839948623E-2</v>
      </c>
      <c r="V21" s="431">
        <f t="shared" si="7"/>
        <v>5.9895816133711567E-2</v>
      </c>
      <c r="W21" s="444">
        <f t="shared" si="3"/>
        <v>14.979318697586205</v>
      </c>
      <c r="X21" s="429">
        <f t="shared" si="8"/>
        <v>5.9895816133711491E-2</v>
      </c>
    </row>
    <row r="22" spans="1:24" x14ac:dyDescent="0.2">
      <c r="A22">
        <v>1938</v>
      </c>
      <c r="B22" s="532">
        <f t="shared" si="0"/>
        <v>15</v>
      </c>
      <c r="C22" s="528">
        <f t="shared" si="1"/>
        <v>1.2244897959183673E-2</v>
      </c>
      <c r="D22" s="528">
        <f>'Age Profile'!N31</f>
        <v>9.6586054459675335E-4</v>
      </c>
      <c r="E22" s="528"/>
      <c r="F22" s="495">
        <f t="shared" si="2"/>
        <v>15.020379292991819</v>
      </c>
      <c r="G22" s="528">
        <f t="shared" si="4"/>
        <v>2.7374022937629635E-3</v>
      </c>
      <c r="L22" s="495">
        <v>18</v>
      </c>
      <c r="M22" s="528">
        <f t="shared" si="5"/>
        <v>0</v>
      </c>
      <c r="Q22" s="444">
        <v>8.1509999999999998</v>
      </c>
      <c r="R22" s="429">
        <f t="shared" si="9"/>
        <v>-1.8476276167573344E-2</v>
      </c>
      <c r="S22" s="576">
        <f t="shared" si="10"/>
        <v>2.7374022937629431E-3</v>
      </c>
      <c r="U22" s="431">
        <f t="shared" si="6"/>
        <v>0</v>
      </c>
      <c r="V22" s="431">
        <f t="shared" si="7"/>
        <v>2.7374022937629431E-3</v>
      </c>
      <c r="W22" s="444">
        <f t="shared" si="3"/>
        <v>15.020379292991819</v>
      </c>
      <c r="X22" s="429">
        <f t="shared" si="8"/>
        <v>2.7374022937629635E-3</v>
      </c>
    </row>
    <row r="23" spans="1:24" x14ac:dyDescent="0.2">
      <c r="A23">
        <v>1939</v>
      </c>
      <c r="B23" s="532">
        <f t="shared" si="0"/>
        <v>16</v>
      </c>
      <c r="C23" s="528">
        <f t="shared" si="1"/>
        <v>1.3061224489795919E-2</v>
      </c>
      <c r="D23" s="528">
        <f>'Age Profile'!N32</f>
        <v>0</v>
      </c>
      <c r="E23" s="528"/>
      <c r="F23" s="495">
        <f t="shared" si="2"/>
        <v>15.061552441747097</v>
      </c>
      <c r="G23" s="528">
        <f t="shared" si="4"/>
        <v>2.7374022937629635E-3</v>
      </c>
      <c r="L23" s="495">
        <v>18</v>
      </c>
      <c r="M23" s="528">
        <f t="shared" si="5"/>
        <v>0</v>
      </c>
      <c r="Q23" s="444">
        <v>8.0489999999999995</v>
      </c>
      <c r="R23" s="429">
        <f t="shared" si="9"/>
        <v>-1.2592759000723599E-2</v>
      </c>
      <c r="S23" s="576">
        <f t="shared" si="10"/>
        <v>2.7374022937629431E-3</v>
      </c>
      <c r="U23" s="431">
        <f t="shared" si="6"/>
        <v>0</v>
      </c>
      <c r="V23" s="431">
        <f t="shared" si="7"/>
        <v>2.7374022937629431E-3</v>
      </c>
      <c r="W23" s="444">
        <f t="shared" si="3"/>
        <v>15.061552441747097</v>
      </c>
      <c r="X23" s="429">
        <f t="shared" si="8"/>
        <v>2.7374022937629635E-3</v>
      </c>
    </row>
    <row r="24" spans="1:24" x14ac:dyDescent="0.2">
      <c r="A24">
        <v>1940</v>
      </c>
      <c r="B24" s="532">
        <f t="shared" si="0"/>
        <v>17</v>
      </c>
      <c r="C24" s="528">
        <f t="shared" si="1"/>
        <v>1.3877551020408163E-2</v>
      </c>
      <c r="D24" s="528">
        <f>'Age Profile'!N33</f>
        <v>0</v>
      </c>
      <c r="E24" s="528"/>
      <c r="F24" s="495">
        <f t="shared" si="2"/>
        <v>15.941885033065583</v>
      </c>
      <c r="G24" s="528">
        <f t="shared" si="4"/>
        <v>5.6804623564038835E-2</v>
      </c>
      <c r="L24" s="495">
        <v>19</v>
      </c>
      <c r="M24" s="528">
        <f t="shared" si="5"/>
        <v>5.4067221270275793E-2</v>
      </c>
      <c r="Q24" s="444">
        <v>8.1229999999999993</v>
      </c>
      <c r="R24" s="429">
        <f t="shared" si="9"/>
        <v>9.1516839572198996E-3</v>
      </c>
      <c r="S24" s="576">
        <f t="shared" si="10"/>
        <v>2.7374022937629431E-3</v>
      </c>
      <c r="U24" s="431">
        <f t="shared" si="6"/>
        <v>5.4067221270275793E-2</v>
      </c>
      <c r="V24" s="431">
        <f t="shared" si="7"/>
        <v>5.6804623564038738E-2</v>
      </c>
      <c r="W24" s="444">
        <f t="shared" si="3"/>
        <v>15.941885033065583</v>
      </c>
      <c r="X24" s="429">
        <f t="shared" si="8"/>
        <v>5.6804623564038835E-2</v>
      </c>
    </row>
    <row r="25" spans="1:24" x14ac:dyDescent="0.2">
      <c r="A25">
        <v>1941</v>
      </c>
      <c r="B25" s="532">
        <f t="shared" si="0"/>
        <v>18</v>
      </c>
      <c r="C25" s="528">
        <f t="shared" si="1"/>
        <v>1.4693877551020407E-2</v>
      </c>
      <c r="D25" s="528">
        <f>'Age Profile'!N34</f>
        <v>1.0401575095657343E-3</v>
      </c>
      <c r="E25" s="528"/>
      <c r="F25" s="495">
        <f t="shared" si="2"/>
        <v>16.826930704728767</v>
      </c>
      <c r="G25" s="528">
        <f t="shared" si="4"/>
        <v>5.4030696681313412E-2</v>
      </c>
      <c r="L25" s="495">
        <v>20</v>
      </c>
      <c r="M25" s="528">
        <f t="shared" si="5"/>
        <v>5.1293294387550481E-2</v>
      </c>
      <c r="Q25" s="444">
        <v>8.6560000000000006</v>
      </c>
      <c r="R25" s="429">
        <f t="shared" si="9"/>
        <v>6.3553178035309063E-2</v>
      </c>
      <c r="S25" s="576">
        <f t="shared" si="10"/>
        <v>2.7374022937629431E-3</v>
      </c>
      <c r="U25" s="431">
        <f t="shared" si="6"/>
        <v>5.1293294387550481E-2</v>
      </c>
      <c r="V25" s="431">
        <f t="shared" si="7"/>
        <v>5.4030696681313425E-2</v>
      </c>
      <c r="W25" s="444">
        <f t="shared" si="3"/>
        <v>16.826930704728767</v>
      </c>
      <c r="X25" s="429">
        <f t="shared" si="8"/>
        <v>5.4030696681313412E-2</v>
      </c>
    </row>
    <row r="26" spans="1:24" x14ac:dyDescent="0.2">
      <c r="A26">
        <v>1942</v>
      </c>
      <c r="B26" s="532">
        <f t="shared" si="0"/>
        <v>19</v>
      </c>
      <c r="C26" s="528">
        <f t="shared" si="1"/>
        <v>1.5510204081632653E-2</v>
      </c>
      <c r="D26" s="528">
        <f>'Age Profile'!N35</f>
        <v>2.3428309620218683E-2</v>
      </c>
      <c r="E26" s="528"/>
      <c r="F26" s="495">
        <f t="shared" si="2"/>
        <v>17.716708680534087</v>
      </c>
      <c r="G26" s="528">
        <f t="shared" si="4"/>
        <v>5.1527566463195021E-2</v>
      </c>
      <c r="L26" s="495">
        <v>21</v>
      </c>
      <c r="M26" s="528">
        <f t="shared" si="5"/>
        <v>4.8790164169432049E-2</v>
      </c>
      <c r="Q26" s="444">
        <v>9.375</v>
      </c>
      <c r="R26" s="429">
        <f t="shared" si="9"/>
        <v>7.9793849752348711E-2</v>
      </c>
      <c r="S26" s="576">
        <f t="shared" si="10"/>
        <v>2.7374022937629431E-3</v>
      </c>
      <c r="U26" s="431">
        <f t="shared" si="6"/>
        <v>4.8790164169432049E-2</v>
      </c>
      <c r="V26" s="431">
        <f t="shared" si="7"/>
        <v>5.1527566463194993E-2</v>
      </c>
      <c r="W26" s="444">
        <f t="shared" si="3"/>
        <v>17.716708680534087</v>
      </c>
      <c r="X26" s="429">
        <f t="shared" si="8"/>
        <v>5.1527566463195021E-2</v>
      </c>
    </row>
    <row r="27" spans="1:24" x14ac:dyDescent="0.2">
      <c r="A27">
        <v>1943</v>
      </c>
      <c r="B27" s="532">
        <f t="shared" si="0"/>
        <v>20</v>
      </c>
      <c r="C27" s="528">
        <f t="shared" si="1"/>
        <v>1.6326530612244899E-2</v>
      </c>
      <c r="D27" s="528">
        <f>'Age Profile'!N36</f>
        <v>0</v>
      </c>
      <c r="E27" s="528"/>
      <c r="F27" s="495">
        <f t="shared" si="2"/>
        <v>17.76527287906254</v>
      </c>
      <c r="G27" s="528">
        <f t="shared" si="4"/>
        <v>2.7374022937629635E-3</v>
      </c>
      <c r="L27" s="495">
        <v>21</v>
      </c>
      <c r="M27" s="528">
        <f t="shared" si="5"/>
        <v>0</v>
      </c>
      <c r="Q27" s="444">
        <v>9.8209999999999997</v>
      </c>
      <c r="R27" s="429">
        <f t="shared" si="9"/>
        <v>4.6476378319162598E-2</v>
      </c>
      <c r="S27" s="576">
        <f t="shared" si="10"/>
        <v>2.7374022937629431E-3</v>
      </c>
      <c r="U27" s="431">
        <f t="shared" si="6"/>
        <v>0</v>
      </c>
      <c r="V27" s="431">
        <f t="shared" si="7"/>
        <v>2.7374022937629431E-3</v>
      </c>
      <c r="W27" s="444">
        <f t="shared" si="3"/>
        <v>17.76527287906254</v>
      </c>
      <c r="X27" s="429">
        <f t="shared" si="8"/>
        <v>2.7374022937629635E-3</v>
      </c>
    </row>
    <row r="28" spans="1:24" x14ac:dyDescent="0.2">
      <c r="A28">
        <v>1944</v>
      </c>
      <c r="B28" s="532">
        <f t="shared" si="0"/>
        <v>21</v>
      </c>
      <c r="C28" s="528">
        <f t="shared" si="1"/>
        <v>1.7142857142857144E-2</v>
      </c>
      <c r="D28" s="528">
        <f>'Age Profile'!N37</f>
        <v>0</v>
      </c>
      <c r="E28" s="528"/>
      <c r="F28" s="495">
        <f t="shared" si="2"/>
        <v>17.813970199460368</v>
      </c>
      <c r="G28" s="528">
        <f t="shared" si="4"/>
        <v>2.7374022937629635E-3</v>
      </c>
      <c r="L28" s="495">
        <v>21</v>
      </c>
      <c r="M28" s="528">
        <f t="shared" si="5"/>
        <v>0</v>
      </c>
      <c r="Q28" s="444">
        <v>10.055</v>
      </c>
      <c r="R28" s="429">
        <f t="shared" si="9"/>
        <v>2.3547073048978146E-2</v>
      </c>
      <c r="S28" s="576">
        <f t="shared" si="10"/>
        <v>2.7374022937629431E-3</v>
      </c>
      <c r="U28" s="431">
        <f t="shared" si="6"/>
        <v>0</v>
      </c>
      <c r="V28" s="431">
        <f t="shared" si="7"/>
        <v>2.7374022937629431E-3</v>
      </c>
      <c r="W28" s="444">
        <f t="shared" si="3"/>
        <v>17.813970199460368</v>
      </c>
      <c r="X28" s="429">
        <f t="shared" si="8"/>
        <v>2.7374022937629635E-3</v>
      </c>
    </row>
    <row r="29" spans="1:24" x14ac:dyDescent="0.2">
      <c r="A29">
        <v>1945</v>
      </c>
      <c r="B29" s="532">
        <f t="shared" si="0"/>
        <v>22</v>
      </c>
      <c r="C29" s="528">
        <f t="shared" si="1"/>
        <v>1.7959183673469388E-2</v>
      </c>
      <c r="D29" s="528">
        <f>'Age Profile'!N38</f>
        <v>0</v>
      </c>
      <c r="E29" s="528"/>
      <c r="F29" s="495">
        <f t="shared" si="2"/>
        <v>18.713410578379424</v>
      </c>
      <c r="G29" s="528">
        <f t="shared" si="4"/>
        <v>4.9257417928655942E-2</v>
      </c>
      <c r="L29" s="495">
        <v>22</v>
      </c>
      <c r="M29" s="528">
        <f t="shared" si="5"/>
        <v>4.6520015634892907E-2</v>
      </c>
      <c r="Q29" s="444">
        <v>10.308</v>
      </c>
      <c r="R29" s="429">
        <f t="shared" si="9"/>
        <v>2.4850269565503253E-2</v>
      </c>
      <c r="S29" s="576">
        <f t="shared" si="10"/>
        <v>2.7374022937629431E-3</v>
      </c>
      <c r="U29" s="431">
        <f t="shared" si="6"/>
        <v>4.6520015634892907E-2</v>
      </c>
      <c r="V29" s="431">
        <f t="shared" si="7"/>
        <v>4.9257417928655851E-2</v>
      </c>
      <c r="W29" s="444">
        <f t="shared" si="3"/>
        <v>18.713410578379424</v>
      </c>
      <c r="X29" s="429">
        <f t="shared" si="8"/>
        <v>4.9257417928655942E-2</v>
      </c>
    </row>
    <row r="30" spans="1:24" x14ac:dyDescent="0.2">
      <c r="A30">
        <v>1946</v>
      </c>
      <c r="B30" s="532">
        <f t="shared" si="0"/>
        <v>23</v>
      </c>
      <c r="C30" s="528">
        <f t="shared" si="1"/>
        <v>1.8775510204081632E-2</v>
      </c>
      <c r="D30" s="528">
        <f>'Age Profile'!N39</f>
        <v>2.6480676597694319E-2</v>
      </c>
      <c r="E30" s="528"/>
      <c r="F30" s="495">
        <f t="shared" si="2"/>
        <v>21.323530555349695</v>
      </c>
      <c r="G30" s="528">
        <f t="shared" si="4"/>
        <v>0.13057077380364793</v>
      </c>
      <c r="L30" s="495">
        <v>25</v>
      </c>
      <c r="M30" s="528">
        <f t="shared" si="5"/>
        <v>0.127833371509885</v>
      </c>
      <c r="Q30" s="444">
        <v>11.603</v>
      </c>
      <c r="R30" s="429">
        <f t="shared" si="9"/>
        <v>0.11834339257528974</v>
      </c>
      <c r="S30" s="576">
        <f t="shared" si="10"/>
        <v>2.7374022937629431E-3</v>
      </c>
      <c r="U30" s="431">
        <f t="shared" si="6"/>
        <v>0.127833371509885</v>
      </c>
      <c r="V30" s="431">
        <f t="shared" si="7"/>
        <v>0.13057077380364793</v>
      </c>
      <c r="W30" s="444">
        <f t="shared" si="3"/>
        <v>21.323530555349695</v>
      </c>
      <c r="X30" s="429">
        <f t="shared" si="8"/>
        <v>0.13057077380364793</v>
      </c>
    </row>
    <row r="31" spans="1:24" x14ac:dyDescent="0.2">
      <c r="A31">
        <v>1947</v>
      </c>
      <c r="B31" s="532">
        <f t="shared" si="0"/>
        <v>24</v>
      </c>
      <c r="C31" s="528">
        <f t="shared" si="1"/>
        <v>1.9591836734693877E-2</v>
      </c>
      <c r="D31" s="528">
        <f>'Age Profile'!N40</f>
        <v>0</v>
      </c>
      <c r="E31" s="528"/>
      <c r="F31" s="495">
        <f t="shared" si="2"/>
        <v>24.803098658689393</v>
      </c>
      <c r="G31" s="528">
        <f t="shared" si="4"/>
        <v>0.15115740741203618</v>
      </c>
      <c r="L31" s="495">
        <v>29</v>
      </c>
      <c r="M31" s="528">
        <f t="shared" si="5"/>
        <v>0.14842000511827322</v>
      </c>
      <c r="Q31" s="444">
        <v>12.903</v>
      </c>
      <c r="R31" s="429">
        <f t="shared" si="9"/>
        <v>0.10619615710430068</v>
      </c>
      <c r="S31" s="576">
        <f t="shared" si="10"/>
        <v>2.7374022937629431E-3</v>
      </c>
      <c r="U31" s="431">
        <f t="shared" si="6"/>
        <v>0.14842000511827322</v>
      </c>
      <c r="V31" s="431">
        <f t="shared" si="7"/>
        <v>0.15115740741203615</v>
      </c>
      <c r="W31" s="444">
        <f t="shared" si="3"/>
        <v>24.803098658689393</v>
      </c>
      <c r="X31" s="429">
        <f t="shared" si="8"/>
        <v>0.15115740741203618</v>
      </c>
    </row>
    <row r="32" spans="1:24" x14ac:dyDescent="0.2">
      <c r="A32">
        <v>1948</v>
      </c>
      <c r="B32" s="532">
        <f t="shared" si="0"/>
        <v>25</v>
      </c>
      <c r="C32" s="528">
        <f t="shared" si="1"/>
        <v>2.0408163265306121E-2</v>
      </c>
      <c r="D32" s="528">
        <f>'Age Profile'!N41</f>
        <v>2.8972720631028893E-2</v>
      </c>
      <c r="E32" s="528"/>
      <c r="F32" s="495">
        <f t="shared" si="2"/>
        <v>28.301582591719672</v>
      </c>
      <c r="G32" s="528">
        <f t="shared" si="4"/>
        <v>0.13194913377376918</v>
      </c>
      <c r="L32" s="495">
        <v>33</v>
      </c>
      <c r="M32" s="528">
        <f t="shared" si="5"/>
        <v>0.12921173148000625</v>
      </c>
      <c r="Q32" s="444">
        <v>13.629</v>
      </c>
      <c r="R32" s="429">
        <f t="shared" si="9"/>
        <v>5.4740032975666847E-2</v>
      </c>
      <c r="S32" s="576">
        <f t="shared" si="10"/>
        <v>2.7374022937629431E-3</v>
      </c>
      <c r="U32" s="431">
        <f t="shared" si="6"/>
        <v>0.12921173148000625</v>
      </c>
      <c r="V32" s="431">
        <f t="shared" si="7"/>
        <v>0.13194913377376918</v>
      </c>
      <c r="W32" s="444">
        <f t="shared" si="3"/>
        <v>28.301582591719672</v>
      </c>
      <c r="X32" s="429">
        <f t="shared" si="8"/>
        <v>0.13194913377376918</v>
      </c>
    </row>
    <row r="33" spans="1:24" x14ac:dyDescent="0.2">
      <c r="A33">
        <v>1949</v>
      </c>
      <c r="B33" s="532">
        <f t="shared" si="0"/>
        <v>26</v>
      </c>
      <c r="C33" s="528">
        <f t="shared" si="1"/>
        <v>2.1224489795918369E-2</v>
      </c>
      <c r="D33" s="528">
        <f>'Age Profile'!N42</f>
        <v>0</v>
      </c>
      <c r="E33" s="528"/>
      <c r="F33" s="495">
        <f t="shared" si="2"/>
        <v>29.239136134984086</v>
      </c>
      <c r="G33" s="528">
        <f t="shared" si="4"/>
        <v>3.2590365443444159E-2</v>
      </c>
      <c r="L33" s="495">
        <v>34</v>
      </c>
      <c r="M33" s="528">
        <f t="shared" si="5"/>
        <v>2.9852963149681128E-2</v>
      </c>
      <c r="Q33" s="444">
        <v>13.622</v>
      </c>
      <c r="R33" s="429">
        <f t="shared" si="9"/>
        <v>-5.1374262624928938E-4</v>
      </c>
      <c r="S33" s="576">
        <f t="shared" si="10"/>
        <v>2.7374022937629431E-3</v>
      </c>
      <c r="U33" s="431">
        <f t="shared" si="6"/>
        <v>2.9852963149681128E-2</v>
      </c>
      <c r="V33" s="431">
        <f t="shared" si="7"/>
        <v>3.2590365443444069E-2</v>
      </c>
      <c r="W33" s="444">
        <f t="shared" si="3"/>
        <v>29.239136134984086</v>
      </c>
      <c r="X33" s="429">
        <f t="shared" si="8"/>
        <v>3.2590365443444159E-2</v>
      </c>
    </row>
    <row r="34" spans="1:24" x14ac:dyDescent="0.2">
      <c r="A34">
        <v>1950</v>
      </c>
      <c r="B34" s="532">
        <f t="shared" si="0"/>
        <v>27</v>
      </c>
      <c r="C34" s="528">
        <f t="shared" si="1"/>
        <v>2.2040816326530613E-2</v>
      </c>
      <c r="D34" s="528">
        <f>'Age Profile'!N43</f>
        <v>0.11335859430142281</v>
      </c>
      <c r="E34" s="528"/>
      <c r="F34" s="495">
        <f t="shared" si="2"/>
        <v>30.181616976811991</v>
      </c>
      <c r="G34" s="528">
        <f t="shared" si="4"/>
        <v>3.1724939167015208E-2</v>
      </c>
      <c r="L34" s="495">
        <v>35</v>
      </c>
      <c r="M34" s="528">
        <f t="shared" si="5"/>
        <v>2.8987536873252187E-2</v>
      </c>
      <c r="Q34" s="444">
        <v>13.746</v>
      </c>
      <c r="R34" s="429">
        <f t="shared" si="9"/>
        <v>9.0617398802869068E-3</v>
      </c>
      <c r="S34" s="576">
        <f t="shared" si="10"/>
        <v>2.7374022937629431E-3</v>
      </c>
      <c r="U34" s="431">
        <f t="shared" si="6"/>
        <v>2.8987536873252187E-2</v>
      </c>
      <c r="V34" s="431">
        <f t="shared" si="7"/>
        <v>3.1724939167015132E-2</v>
      </c>
      <c r="W34" s="444">
        <f t="shared" si="3"/>
        <v>30.181616976811991</v>
      </c>
      <c r="X34" s="429">
        <f t="shared" si="8"/>
        <v>3.1724939167015208E-2</v>
      </c>
    </row>
    <row r="35" spans="1:24" x14ac:dyDescent="0.2">
      <c r="A35">
        <v>1951</v>
      </c>
      <c r="B35" s="532">
        <f t="shared" si="0"/>
        <v>28</v>
      </c>
      <c r="C35" s="528">
        <f t="shared" si="1"/>
        <v>2.2857142857142857E-2</v>
      </c>
      <c r="D35" s="528">
        <f>'Age Profile'!N44</f>
        <v>0</v>
      </c>
      <c r="E35" s="528"/>
      <c r="F35" s="495">
        <f t="shared" si="2"/>
        <v>32.858436479093434</v>
      </c>
      <c r="G35" s="528">
        <f t="shared" si="4"/>
        <v>8.4975500530734938E-2</v>
      </c>
      <c r="L35" s="495">
        <v>38</v>
      </c>
      <c r="M35" s="528">
        <f t="shared" si="5"/>
        <v>8.2238098236972007E-2</v>
      </c>
      <c r="Q35" s="444">
        <v>14.675000000000001</v>
      </c>
      <c r="R35" s="429">
        <f t="shared" si="9"/>
        <v>6.539749301474676E-2</v>
      </c>
      <c r="S35" s="576">
        <f t="shared" si="10"/>
        <v>2.7374022937629431E-3</v>
      </c>
      <c r="U35" s="431">
        <f t="shared" si="6"/>
        <v>8.2238098236972007E-2</v>
      </c>
      <c r="V35" s="431">
        <f t="shared" si="7"/>
        <v>8.4975500530734951E-2</v>
      </c>
      <c r="W35" s="444">
        <f t="shared" si="3"/>
        <v>32.858436479093434</v>
      </c>
      <c r="X35" s="429">
        <f t="shared" si="8"/>
        <v>8.4975500530734938E-2</v>
      </c>
    </row>
    <row r="36" spans="1:24" x14ac:dyDescent="0.2">
      <c r="A36">
        <v>1952</v>
      </c>
      <c r="B36" s="532">
        <f t="shared" si="0"/>
        <v>29</v>
      </c>
      <c r="C36" s="528">
        <f t="shared" si="1"/>
        <v>2.3673469387755101E-2</v>
      </c>
      <c r="D36" s="528">
        <f>'Age Profile'!N45</f>
        <v>3.9869608826479441E-2</v>
      </c>
      <c r="E36" s="528"/>
      <c r="F36" s="495">
        <f t="shared" si="2"/>
        <v>34.682638380131046</v>
      </c>
      <c r="G36" s="528">
        <f t="shared" si="4"/>
        <v>5.4030696681313412E-2</v>
      </c>
      <c r="L36" s="495">
        <v>40</v>
      </c>
      <c r="M36" s="528">
        <f t="shared" si="5"/>
        <v>5.1293294387550481E-2</v>
      </c>
      <c r="Q36" s="444">
        <v>14.996</v>
      </c>
      <c r="R36" s="429">
        <f t="shared" si="9"/>
        <v>2.1638133159505388E-2</v>
      </c>
      <c r="S36" s="576">
        <f t="shared" si="10"/>
        <v>2.7374022937629431E-3</v>
      </c>
      <c r="U36" s="431">
        <f t="shared" si="6"/>
        <v>5.1293294387550481E-2</v>
      </c>
      <c r="V36" s="431">
        <f t="shared" si="7"/>
        <v>5.4030696681313425E-2</v>
      </c>
      <c r="W36" s="444">
        <f t="shared" si="3"/>
        <v>34.682638380131046</v>
      </c>
      <c r="X36" s="429">
        <f t="shared" si="8"/>
        <v>5.4030696681313412E-2</v>
      </c>
    </row>
    <row r="37" spans="1:24" x14ac:dyDescent="0.2">
      <c r="A37">
        <v>1953</v>
      </c>
      <c r="B37" s="532">
        <f t="shared" si="0"/>
        <v>30</v>
      </c>
      <c r="C37" s="528">
        <f t="shared" si="1"/>
        <v>2.4489795918367346E-2</v>
      </c>
      <c r="D37" s="528">
        <f>'Age Profile'!N46</f>
        <v>0</v>
      </c>
      <c r="E37" s="528"/>
      <c r="F37" s="495">
        <f t="shared" si="2"/>
        <v>37.386036935900769</v>
      </c>
      <c r="G37" s="528">
        <f t="shared" si="4"/>
        <v>7.5058063873388953E-2</v>
      </c>
      <c r="L37" s="495">
        <v>43</v>
      </c>
      <c r="M37" s="528">
        <f t="shared" si="5"/>
        <v>7.2320661579626078E-2</v>
      </c>
      <c r="Q37" s="444">
        <v>15.19</v>
      </c>
      <c r="R37" s="429">
        <f t="shared" si="9"/>
        <v>1.2853817734015822E-2</v>
      </c>
      <c r="S37" s="576">
        <f t="shared" si="10"/>
        <v>2.7374022937629431E-3</v>
      </c>
      <c r="U37" s="431">
        <f t="shared" si="6"/>
        <v>7.2320661579626078E-2</v>
      </c>
      <c r="V37" s="431">
        <f t="shared" si="7"/>
        <v>7.5058063873389022E-2</v>
      </c>
      <c r="W37" s="444">
        <f t="shared" si="3"/>
        <v>37.386036935900769</v>
      </c>
      <c r="X37" s="429">
        <f t="shared" si="8"/>
        <v>7.5058063873388953E-2</v>
      </c>
    </row>
    <row r="38" spans="1:24" x14ac:dyDescent="0.2">
      <c r="A38">
        <v>1954</v>
      </c>
      <c r="B38" s="532">
        <f t="shared" si="0"/>
        <v>31</v>
      </c>
      <c r="C38" s="528">
        <f t="shared" si="1"/>
        <v>2.5306122448979593E-2</v>
      </c>
      <c r="D38" s="528">
        <f>'Age Profile'!N47</f>
        <v>0.25522555320281837</v>
      </c>
      <c r="E38" s="528"/>
      <c r="F38" s="495">
        <f t="shared" si="2"/>
        <v>38.360343755229508</v>
      </c>
      <c r="G38" s="528">
        <f t="shared" si="4"/>
        <v>2.5726920518461628E-2</v>
      </c>
      <c r="L38" s="495">
        <v>44</v>
      </c>
      <c r="M38" s="528">
        <f t="shared" si="5"/>
        <v>2.2989518224698781E-2</v>
      </c>
      <c r="Q38" s="444">
        <v>15.346</v>
      </c>
      <c r="R38" s="429">
        <f t="shared" si="9"/>
        <v>1.0217537147792048E-2</v>
      </c>
      <c r="S38" s="576">
        <f t="shared" si="10"/>
        <v>2.7374022937629431E-3</v>
      </c>
      <c r="U38" s="431">
        <f t="shared" si="6"/>
        <v>2.2989518224698781E-2</v>
      </c>
      <c r="V38" s="431">
        <f t="shared" si="7"/>
        <v>2.5726920518461725E-2</v>
      </c>
      <c r="W38" s="444">
        <f t="shared" si="3"/>
        <v>38.360343755229508</v>
      </c>
      <c r="X38" s="429">
        <f t="shared" si="8"/>
        <v>2.5726920518461628E-2</v>
      </c>
    </row>
    <row r="39" spans="1:24" x14ac:dyDescent="0.2">
      <c r="A39">
        <v>1955</v>
      </c>
      <c r="B39" s="532">
        <f t="shared" si="0"/>
        <v>32</v>
      </c>
      <c r="C39" s="528">
        <f t="shared" si="1"/>
        <v>2.6122448979591838E-2</v>
      </c>
      <c r="D39" s="528">
        <f>'Age Profile'!N48</f>
        <v>0</v>
      </c>
      <c r="E39" s="528"/>
      <c r="F39" s="495">
        <f t="shared" si="2"/>
        <v>40.213926908306824</v>
      </c>
      <c r="G39" s="528">
        <f t="shared" si="4"/>
        <v>4.7189164864596754E-2</v>
      </c>
      <c r="L39" s="495">
        <v>46</v>
      </c>
      <c r="M39" s="528">
        <f t="shared" si="5"/>
        <v>4.4451762570833796E-2</v>
      </c>
      <c r="Q39" s="444">
        <v>15.566000000000001</v>
      </c>
      <c r="R39" s="429">
        <f t="shared" si="9"/>
        <v>1.4234194781722897E-2</v>
      </c>
      <c r="S39" s="576">
        <f t="shared" si="10"/>
        <v>2.7374022937629431E-3</v>
      </c>
      <c r="U39" s="431">
        <f t="shared" si="6"/>
        <v>4.4451762570833796E-2</v>
      </c>
      <c r="V39" s="431">
        <f t="shared" si="7"/>
        <v>4.718916486459674E-2</v>
      </c>
      <c r="W39" s="444">
        <f t="shared" si="3"/>
        <v>40.213926908306824</v>
      </c>
      <c r="X39" s="429">
        <f t="shared" si="8"/>
        <v>4.7189164864596754E-2</v>
      </c>
    </row>
    <row r="40" spans="1:24" x14ac:dyDescent="0.2">
      <c r="A40">
        <v>1956</v>
      </c>
      <c r="B40" s="532">
        <f t="shared" ref="B40:B56" si="11">49-(1972-A40)</f>
        <v>33</v>
      </c>
      <c r="C40" s="528">
        <f t="shared" ref="C40:C56" si="12">B40/$J$13</f>
        <v>2.6938775510204082E-2</v>
      </c>
      <c r="D40" s="528">
        <f>'Age Profile'!N49</f>
        <v>1.2881236301497085E-2</v>
      </c>
      <c r="E40" s="528"/>
      <c r="F40" s="495">
        <f t="shared" si="2"/>
        <v>43.830608054983387</v>
      </c>
      <c r="G40" s="528">
        <f t="shared" si="4"/>
        <v>8.6119011232814027E-2</v>
      </c>
      <c r="L40" s="495">
        <v>50</v>
      </c>
      <c r="M40" s="528">
        <f t="shared" si="5"/>
        <v>8.3381608939051E-2</v>
      </c>
      <c r="Q40" s="444">
        <v>16.100999999999999</v>
      </c>
      <c r="R40" s="429">
        <f t="shared" si="9"/>
        <v>3.3792333325605009E-2</v>
      </c>
      <c r="S40" s="576">
        <f t="shared" si="10"/>
        <v>2.7374022937629431E-3</v>
      </c>
      <c r="U40" s="431">
        <f t="shared" si="6"/>
        <v>8.3381608939051E-2</v>
      </c>
      <c r="V40" s="431">
        <f t="shared" si="7"/>
        <v>8.6119011232813944E-2</v>
      </c>
      <c r="W40" s="444">
        <f t="shared" si="3"/>
        <v>43.830608054983387</v>
      </c>
      <c r="X40" s="429">
        <f t="shared" si="8"/>
        <v>8.6119011232814027E-2</v>
      </c>
    </row>
    <row r="41" spans="1:24" x14ac:dyDescent="0.2">
      <c r="A41">
        <v>1957</v>
      </c>
      <c r="B41" s="532">
        <f t="shared" si="11"/>
        <v>34</v>
      </c>
      <c r="C41" s="528">
        <f t="shared" si="12"/>
        <v>2.7755102040816326E-2</v>
      </c>
      <c r="D41" s="528">
        <f>'Age Profile'!N50</f>
        <v>3.1241873769456519E-2</v>
      </c>
      <c r="E41" s="528"/>
      <c r="F41" s="495">
        <f t="shared" si="2"/>
        <v>46.587799697356402</v>
      </c>
      <c r="G41" s="528">
        <f t="shared" si="4"/>
        <v>6.1006310417738761E-2</v>
      </c>
      <c r="L41" s="495">
        <v>53</v>
      </c>
      <c r="M41" s="528">
        <f t="shared" si="5"/>
        <v>5.8268908123975824E-2</v>
      </c>
      <c r="Q41" s="444">
        <v>16.663</v>
      </c>
      <c r="R41" s="429">
        <f t="shared" si="9"/>
        <v>3.4309310693685056E-2</v>
      </c>
      <c r="S41" s="576">
        <f t="shared" si="10"/>
        <v>2.7374022937629431E-3</v>
      </c>
      <c r="U41" s="431">
        <f t="shared" si="6"/>
        <v>5.8268908123975824E-2</v>
      </c>
      <c r="V41" s="431">
        <f t="shared" si="7"/>
        <v>6.1006310417738768E-2</v>
      </c>
      <c r="W41" s="444">
        <f t="shared" si="3"/>
        <v>46.587799697356402</v>
      </c>
      <c r="X41" s="429">
        <f t="shared" si="8"/>
        <v>6.1006310417738761E-2</v>
      </c>
    </row>
    <row r="42" spans="1:24" x14ac:dyDescent="0.2">
      <c r="A42">
        <v>1958</v>
      </c>
      <c r="B42" s="532">
        <f t="shared" si="11"/>
        <v>35</v>
      </c>
      <c r="C42" s="528">
        <f t="shared" si="12"/>
        <v>2.8571428571428571E-2</v>
      </c>
      <c r="D42" s="528">
        <f>'Age Profile'!N51</f>
        <v>0.21990663348068901</v>
      </c>
      <c r="E42" s="528"/>
      <c r="F42" s="495">
        <f t="shared" si="2"/>
        <v>48.478353162229681</v>
      </c>
      <c r="G42" s="528">
        <f t="shared" si="4"/>
        <v>3.9778673974111965E-2</v>
      </c>
      <c r="L42" s="495">
        <v>55</v>
      </c>
      <c r="M42" s="528">
        <f t="shared" si="5"/>
        <v>3.7041271680349076E-2</v>
      </c>
      <c r="Q42" s="444">
        <v>17.05</v>
      </c>
      <c r="R42" s="429">
        <f t="shared" si="9"/>
        <v>2.2959511173039446E-2</v>
      </c>
      <c r="S42" s="576">
        <f t="shared" si="10"/>
        <v>2.7374022937629431E-3</v>
      </c>
      <c r="U42" s="431">
        <f t="shared" si="6"/>
        <v>3.7041271680349076E-2</v>
      </c>
      <c r="V42" s="431">
        <f t="shared" si="7"/>
        <v>3.9778673974112021E-2</v>
      </c>
      <c r="W42" s="444">
        <f t="shared" si="3"/>
        <v>48.478353162229681</v>
      </c>
      <c r="X42" s="429">
        <f t="shared" si="8"/>
        <v>3.9778673974111965E-2</v>
      </c>
    </row>
    <row r="43" spans="1:24" x14ac:dyDescent="0.2">
      <c r="A43">
        <v>1959</v>
      </c>
      <c r="B43" s="532">
        <f t="shared" si="11"/>
        <v>36</v>
      </c>
      <c r="C43" s="528">
        <f t="shared" si="12"/>
        <v>2.9387755102040815E-2</v>
      </c>
      <c r="D43" s="528">
        <f>'Age Profile'!N52</f>
        <v>8.9156357962777242E-3</v>
      </c>
      <c r="E43" s="528"/>
      <c r="F43" s="495">
        <f t="shared" si="2"/>
        <v>50.378921160603916</v>
      </c>
      <c r="G43" s="528">
        <f t="shared" si="4"/>
        <v>3.8455484895842156E-2</v>
      </c>
      <c r="L43" s="495">
        <v>57</v>
      </c>
      <c r="M43" s="528">
        <f t="shared" si="5"/>
        <v>3.5718082602079246E-2</v>
      </c>
      <c r="Q43" s="444">
        <v>17.277000000000001</v>
      </c>
      <c r="R43" s="429">
        <f t="shared" si="9"/>
        <v>1.3225933463119319E-2</v>
      </c>
      <c r="S43" s="576">
        <f t="shared" si="10"/>
        <v>2.7374022937629431E-3</v>
      </c>
      <c r="U43" s="431">
        <f t="shared" si="6"/>
        <v>3.5718082602079246E-2</v>
      </c>
      <c r="V43" s="431">
        <f t="shared" si="7"/>
        <v>3.845548489584219E-2</v>
      </c>
      <c r="W43" s="444">
        <f t="shared" si="3"/>
        <v>50.378921160603916</v>
      </c>
      <c r="X43" s="429">
        <f t="shared" si="8"/>
        <v>3.8455484895842156E-2</v>
      </c>
    </row>
    <row r="44" spans="1:24" x14ac:dyDescent="0.2">
      <c r="A44">
        <v>1960</v>
      </c>
      <c r="B44" s="532">
        <f t="shared" si="11"/>
        <v>37</v>
      </c>
      <c r="C44" s="528">
        <f t="shared" si="12"/>
        <v>3.0204081632653063E-2</v>
      </c>
      <c r="D44" s="528">
        <f>'Age Profile'!N53</f>
        <v>0</v>
      </c>
      <c r="E44" s="528"/>
      <c r="F44" s="495">
        <f t="shared" si="2"/>
        <v>51.403280925510415</v>
      </c>
      <c r="G44" s="528">
        <f t="shared" si="4"/>
        <v>2.0129145005632263E-2</v>
      </c>
      <c r="L44" s="495">
        <v>58</v>
      </c>
      <c r="M44" s="528">
        <f t="shared" si="5"/>
        <v>1.7391742711869239E-2</v>
      </c>
      <c r="Q44" s="444">
        <v>17.515999999999998</v>
      </c>
      <c r="R44" s="429">
        <f t="shared" si="9"/>
        <v>1.3738611746506825E-2</v>
      </c>
      <c r="S44" s="576">
        <f t="shared" si="10"/>
        <v>2.7374022937629431E-3</v>
      </c>
      <c r="U44" s="431">
        <f t="shared" si="6"/>
        <v>1.7391742711869239E-2</v>
      </c>
      <c r="V44" s="431">
        <f t="shared" si="7"/>
        <v>2.0129145005632183E-2</v>
      </c>
      <c r="W44" s="444">
        <f t="shared" si="3"/>
        <v>51.403280925510415</v>
      </c>
      <c r="X44" s="429">
        <f t="shared" si="8"/>
        <v>2.0129145005632263E-2</v>
      </c>
    </row>
    <row r="45" spans="1:24" x14ac:dyDescent="0.2">
      <c r="A45">
        <v>1961</v>
      </c>
      <c r="B45" s="532">
        <f t="shared" si="11"/>
        <v>38</v>
      </c>
      <c r="C45" s="528">
        <f t="shared" si="12"/>
        <v>3.1020408163265307E-2</v>
      </c>
      <c r="D45" s="528">
        <f>'Age Profile'!N54</f>
        <v>3.4931956362915913E-2</v>
      </c>
      <c r="E45" s="528"/>
      <c r="F45" s="495">
        <f t="shared" si="2"/>
        <v>51.544185152412517</v>
      </c>
      <c r="G45" s="528">
        <f t="shared" si="4"/>
        <v>2.7374022937629635E-3</v>
      </c>
      <c r="L45" s="495">
        <v>58</v>
      </c>
      <c r="M45" s="528">
        <f t="shared" si="5"/>
        <v>0</v>
      </c>
      <c r="O45">
        <f>'GDP IPD Canada'!F15</f>
        <v>12.380940316369776</v>
      </c>
      <c r="Q45" s="444">
        <v>17.709</v>
      </c>
      <c r="R45" s="429">
        <f t="shared" si="9"/>
        <v>1.0958235987510091E-2</v>
      </c>
      <c r="S45" s="576">
        <f>$S$100</f>
        <v>2.7374022937629431E-3</v>
      </c>
      <c r="U45" s="431">
        <f t="shared" si="6"/>
        <v>0</v>
      </c>
      <c r="V45" s="431">
        <f t="shared" si="7"/>
        <v>2.7374022937629431E-3</v>
      </c>
      <c r="W45" s="444">
        <f t="shared" si="3"/>
        <v>51.544185152412517</v>
      </c>
      <c r="X45" s="429">
        <f t="shared" si="8"/>
        <v>2.7374022937629635E-3</v>
      </c>
    </row>
    <row r="46" spans="1:24" x14ac:dyDescent="0.2">
      <c r="A46">
        <v>1962</v>
      </c>
      <c r="B46" s="532">
        <f t="shared" si="11"/>
        <v>39</v>
      </c>
      <c r="C46" s="528">
        <f t="shared" si="12"/>
        <v>3.1836734693877551E-2</v>
      </c>
      <c r="D46" s="528">
        <f>'Age Profile'!N55</f>
        <v>0</v>
      </c>
      <c r="E46" s="528"/>
      <c r="F46" s="495">
        <f t="shared" si="2"/>
        <v>52.51404233942629</v>
      </c>
      <c r="G46" s="528">
        <f t="shared" si="4"/>
        <v>1.8641203011579503E-2</v>
      </c>
      <c r="L46" s="495">
        <v>59</v>
      </c>
      <c r="M46" s="528">
        <f t="shared" si="5"/>
        <v>1.709443335930004E-2</v>
      </c>
      <c r="O46">
        <f>'GDP IPD Canada'!F16</f>
        <v>12.552752444813651</v>
      </c>
      <c r="P46" s="429">
        <f t="shared" ref="P46:P77" si="13">LN(O46/O45)</f>
        <v>1.3781740998319081E-2</v>
      </c>
      <c r="Q46" s="444">
        <v>17.927</v>
      </c>
      <c r="R46" s="429">
        <f t="shared" ref="R46:R77" si="14">LN(Q46/Q45)</f>
        <v>1.2234971346039578E-2</v>
      </c>
      <c r="S46" s="430">
        <f t="shared" ref="S46:S65" si="15">P46-R46</f>
        <v>1.5467696522795029E-3</v>
      </c>
      <c r="U46" s="431">
        <f t="shared" si="6"/>
        <v>1.709443335930004E-2</v>
      </c>
      <c r="V46" s="431">
        <f t="shared" si="7"/>
        <v>1.8641203011579545E-2</v>
      </c>
      <c r="W46" s="444">
        <f t="shared" si="3"/>
        <v>52.51404233942629</v>
      </c>
      <c r="X46" s="429">
        <f t="shared" si="8"/>
        <v>1.8641203011579503E-2</v>
      </c>
    </row>
    <row r="47" spans="1:24" x14ac:dyDescent="0.2">
      <c r="A47">
        <v>1963</v>
      </c>
      <c r="B47" s="532">
        <f t="shared" si="11"/>
        <v>40</v>
      </c>
      <c r="C47" s="528">
        <f t="shared" si="12"/>
        <v>3.2653061224489799E-2</v>
      </c>
      <c r="D47" s="528">
        <f>'Age Profile'!N56</f>
        <v>0</v>
      </c>
      <c r="E47" s="528"/>
      <c r="F47" s="495">
        <f t="shared" si="2"/>
        <v>53.843504762993959</v>
      </c>
      <c r="G47" s="528">
        <f t="shared" si="4"/>
        <v>2.5001172148013083E-2</v>
      </c>
      <c r="L47" s="495">
        <v>60</v>
      </c>
      <c r="M47" s="528">
        <f t="shared" si="5"/>
        <v>1.6807118316381191E-2</v>
      </c>
      <c r="O47">
        <f>'GDP IPD Canada'!F17</f>
        <v>12.798640104548426</v>
      </c>
      <c r="P47" s="429">
        <f t="shared" si="13"/>
        <v>1.9398963606461646E-2</v>
      </c>
      <c r="Q47" s="444">
        <v>18.129000000000001</v>
      </c>
      <c r="R47" s="429">
        <f t="shared" si="14"/>
        <v>1.1204909774829677E-2</v>
      </c>
      <c r="S47" s="430">
        <f t="shared" si="15"/>
        <v>8.1940538316319696E-3</v>
      </c>
      <c r="U47" s="431">
        <f t="shared" si="6"/>
        <v>1.6807118316381191E-2</v>
      </c>
      <c r="V47" s="431">
        <f t="shared" si="7"/>
        <v>2.5001172148013159E-2</v>
      </c>
      <c r="W47" s="444">
        <f t="shared" si="3"/>
        <v>53.843504762993959</v>
      </c>
      <c r="X47" s="429">
        <f t="shared" si="8"/>
        <v>2.5001172148013083E-2</v>
      </c>
    </row>
    <row r="48" spans="1:24" x14ac:dyDescent="0.2">
      <c r="A48">
        <v>1964</v>
      </c>
      <c r="B48" s="532">
        <f t="shared" si="11"/>
        <v>41</v>
      </c>
      <c r="C48" s="528">
        <f t="shared" si="12"/>
        <v>3.346938775510204E-2</v>
      </c>
      <c r="D48" s="528">
        <f>'Age Profile'!N57</f>
        <v>0</v>
      </c>
      <c r="E48" s="528"/>
      <c r="F48" s="495">
        <f t="shared" si="2"/>
        <v>55.483830549748802</v>
      </c>
      <c r="G48" s="528">
        <f t="shared" si="4"/>
        <v>3.0009857745297956E-2</v>
      </c>
      <c r="L48" s="495">
        <v>61</v>
      </c>
      <c r="M48" s="528">
        <f t="shared" si="5"/>
        <v>1.6529301951210506E-2</v>
      </c>
      <c r="O48">
        <f>'GDP IPD Canada'!F18</f>
        <v>13.171266020397299</v>
      </c>
      <c r="P48" s="429">
        <f t="shared" si="13"/>
        <v>2.8698716797141019E-2</v>
      </c>
      <c r="Q48" s="444">
        <v>18.407</v>
      </c>
      <c r="R48" s="429">
        <f t="shared" si="14"/>
        <v>1.5218161003053666E-2</v>
      </c>
      <c r="S48" s="430">
        <f t="shared" si="15"/>
        <v>1.3480555794087353E-2</v>
      </c>
      <c r="U48" s="431">
        <f t="shared" si="6"/>
        <v>1.6529301951210506E-2</v>
      </c>
      <c r="V48" s="431">
        <f t="shared" si="7"/>
        <v>3.0009857745297859E-2</v>
      </c>
      <c r="W48" s="444">
        <f t="shared" si="3"/>
        <v>55.483830549748802</v>
      </c>
      <c r="X48" s="429">
        <f t="shared" si="8"/>
        <v>3.0009857745297956E-2</v>
      </c>
    </row>
    <row r="49" spans="1:24" x14ac:dyDescent="0.2">
      <c r="A49">
        <v>1965</v>
      </c>
      <c r="B49" s="532">
        <f t="shared" si="11"/>
        <v>42</v>
      </c>
      <c r="C49" s="528">
        <f t="shared" si="12"/>
        <v>3.4285714285714287E-2</v>
      </c>
      <c r="D49" s="528">
        <f>'Age Profile'!N58</f>
        <v>0</v>
      </c>
      <c r="E49" s="528"/>
      <c r="F49" s="495">
        <f t="shared" si="2"/>
        <v>57.388071072506627</v>
      </c>
      <c r="G49" s="528">
        <f t="shared" si="4"/>
        <v>3.3744823833009398E-2</v>
      </c>
      <c r="L49" s="495">
        <v>62</v>
      </c>
      <c r="M49" s="528">
        <f t="shared" si="5"/>
        <v>1.6260520871780326E-2</v>
      </c>
      <c r="O49">
        <f>'GDP IPD Canada'!F19</f>
        <v>13.648977595028949</v>
      </c>
      <c r="P49" s="429">
        <f t="shared" si="13"/>
        <v>3.5626977116138554E-2</v>
      </c>
      <c r="Q49" s="444">
        <v>18.744</v>
      </c>
      <c r="R49" s="429">
        <f t="shared" si="14"/>
        <v>1.8142674154909496E-2</v>
      </c>
      <c r="S49" s="430">
        <f t="shared" si="15"/>
        <v>1.7484302961229058E-2</v>
      </c>
      <c r="U49" s="431">
        <f t="shared" si="6"/>
        <v>1.6260520871780326E-2</v>
      </c>
      <c r="V49" s="431">
        <f t="shared" si="7"/>
        <v>3.3744823833009384E-2</v>
      </c>
      <c r="W49" s="444">
        <f t="shared" si="3"/>
        <v>57.388071072506627</v>
      </c>
      <c r="X49" s="429">
        <f t="shared" si="8"/>
        <v>3.3744823833009398E-2</v>
      </c>
    </row>
    <row r="50" spans="1:24" x14ac:dyDescent="0.2">
      <c r="A50">
        <v>1966</v>
      </c>
      <c r="B50" s="532">
        <f t="shared" si="11"/>
        <v>43</v>
      </c>
      <c r="C50" s="528">
        <f t="shared" si="12"/>
        <v>3.5102040816326528E-2</v>
      </c>
      <c r="D50" s="528">
        <f>'Age Profile'!N59</f>
        <v>0</v>
      </c>
      <c r="E50" s="528"/>
      <c r="F50" s="495">
        <f t="shared" si="2"/>
        <v>60.458691080750732</v>
      </c>
      <c r="G50" s="528">
        <f t="shared" si="4"/>
        <v>5.2123879083166375E-2</v>
      </c>
      <c r="L50" s="495">
        <v>64</v>
      </c>
      <c r="M50" s="528">
        <f t="shared" si="5"/>
        <v>3.174869831458027E-2</v>
      </c>
      <c r="O50">
        <f>'GDP IPD Canada'!F20</f>
        <v>14.321579735050173</v>
      </c>
      <c r="P50" s="429">
        <f t="shared" si="13"/>
        <v>4.8102854778875132E-2</v>
      </c>
      <c r="Q50" s="444">
        <v>19.271000000000001</v>
      </c>
      <c r="R50" s="429">
        <f t="shared" si="14"/>
        <v>2.7727674010289128E-2</v>
      </c>
      <c r="S50" s="430">
        <f t="shared" si="15"/>
        <v>2.0375180768586004E-2</v>
      </c>
      <c r="U50" s="431">
        <f t="shared" si="6"/>
        <v>3.174869831458027E-2</v>
      </c>
      <c r="V50" s="431">
        <f t="shared" si="7"/>
        <v>5.2123879083166277E-2</v>
      </c>
      <c r="W50" s="444">
        <f t="shared" si="3"/>
        <v>60.458691080750732</v>
      </c>
      <c r="X50" s="429">
        <f t="shared" si="8"/>
        <v>5.2123879083166375E-2</v>
      </c>
    </row>
    <row r="51" spans="1:24" x14ac:dyDescent="0.2">
      <c r="A51">
        <v>1967</v>
      </c>
      <c r="B51" s="532">
        <f t="shared" si="11"/>
        <v>44</v>
      </c>
      <c r="C51" s="528">
        <f t="shared" si="12"/>
        <v>3.5918367346938776E-2</v>
      </c>
      <c r="D51" s="528">
        <f>'Age Profile'!N60</f>
        <v>3.578637146005919E-2</v>
      </c>
      <c r="E51" s="528"/>
      <c r="F51" s="495">
        <f t="shared" si="2"/>
        <v>64.264153106800975</v>
      </c>
      <c r="G51" s="528">
        <f t="shared" si="4"/>
        <v>6.1041641560332774E-2</v>
      </c>
      <c r="L51" s="495">
        <v>67</v>
      </c>
      <c r="M51" s="528">
        <f t="shared" si="5"/>
        <v>4.5809536031294201E-2</v>
      </c>
      <c r="O51">
        <f>'GDP IPD Canada'!F21</f>
        <v>14.963958936933276</v>
      </c>
      <c r="P51" s="429">
        <f t="shared" si="13"/>
        <v>4.3877100216947677E-2</v>
      </c>
      <c r="Q51" s="444">
        <v>19.831</v>
      </c>
      <c r="R51" s="429">
        <f t="shared" si="14"/>
        <v>2.8644994687909105E-2</v>
      </c>
      <c r="S51" s="430">
        <f t="shared" si="15"/>
        <v>1.5232105529038573E-2</v>
      </c>
      <c r="U51" s="431">
        <f t="shared" si="6"/>
        <v>4.5809536031294201E-2</v>
      </c>
      <c r="V51" s="431">
        <f t="shared" si="7"/>
        <v>6.1041641560332774E-2</v>
      </c>
      <c r="W51" s="444">
        <f t="shared" si="3"/>
        <v>64.264153106800975</v>
      </c>
      <c r="X51" s="429">
        <f t="shared" si="8"/>
        <v>6.1041641560332774E-2</v>
      </c>
    </row>
    <row r="52" spans="1:24" x14ac:dyDescent="0.2">
      <c r="A52">
        <v>1968</v>
      </c>
      <c r="B52" s="532">
        <f t="shared" si="11"/>
        <v>45</v>
      </c>
      <c r="C52" s="528">
        <f t="shared" si="12"/>
        <v>3.6734693877551024E-2</v>
      </c>
      <c r="D52" s="528">
        <f>'Age Profile'!N61</f>
        <v>0</v>
      </c>
      <c r="E52" s="528"/>
      <c r="F52" s="495">
        <f t="shared" si="2"/>
        <v>67.070693749614904</v>
      </c>
      <c r="G52" s="528">
        <f t="shared" si="4"/>
        <v>4.2745212388434622E-2</v>
      </c>
      <c r="L52" s="495">
        <v>70</v>
      </c>
      <c r="M52" s="528">
        <f t="shared" si="5"/>
        <v>4.380262265839284E-2</v>
      </c>
      <c r="O52">
        <f>'GDP IPD Canada'!F22</f>
        <v>15.583577950958549</v>
      </c>
      <c r="P52" s="429">
        <f t="shared" si="13"/>
        <v>4.0573091972641931E-2</v>
      </c>
      <c r="Q52" s="444">
        <v>20.673999999999999</v>
      </c>
      <c r="R52" s="429">
        <f t="shared" si="14"/>
        <v>4.1630502242600148E-2</v>
      </c>
      <c r="S52" s="430">
        <f t="shared" si="15"/>
        <v>-1.0574102699582172E-3</v>
      </c>
      <c r="U52" s="431">
        <f t="shared" si="6"/>
        <v>4.380262265839284E-2</v>
      </c>
      <c r="V52" s="431">
        <f t="shared" si="7"/>
        <v>4.2745212388434622E-2</v>
      </c>
      <c r="W52" s="444">
        <f t="shared" si="3"/>
        <v>67.070693749614904</v>
      </c>
      <c r="X52" s="429">
        <f t="shared" si="8"/>
        <v>4.2745212388434622E-2</v>
      </c>
    </row>
    <row r="53" spans="1:24" x14ac:dyDescent="0.2">
      <c r="A53">
        <v>1969</v>
      </c>
      <c r="B53" s="532">
        <f t="shared" si="11"/>
        <v>46</v>
      </c>
      <c r="C53" s="528">
        <f t="shared" si="12"/>
        <v>3.7551020408163265E-2</v>
      </c>
      <c r="D53" s="528">
        <f>'Age Profile'!N62</f>
        <v>0</v>
      </c>
      <c r="E53" s="528"/>
      <c r="F53" s="495">
        <f t="shared" si="2"/>
        <v>71.802731262202371</v>
      </c>
      <c r="G53" s="528">
        <f t="shared" si="4"/>
        <v>6.8175321471023426E-2</v>
      </c>
      <c r="L53" s="495">
        <v>75</v>
      </c>
      <c r="M53" s="528">
        <f t="shared" si="5"/>
        <v>6.8992871486951421E-2</v>
      </c>
      <c r="O53">
        <f>'GDP IPD Canada'!F23</f>
        <v>16.336807160758553</v>
      </c>
      <c r="P53" s="429">
        <f t="shared" si="13"/>
        <v>4.7203005809277866E-2</v>
      </c>
      <c r="Q53" s="444">
        <v>21.690999999999999</v>
      </c>
      <c r="R53" s="429">
        <f t="shared" si="14"/>
        <v>4.8020555825205945E-2</v>
      </c>
      <c r="S53" s="430">
        <f t="shared" si="15"/>
        <v>-8.1755001592807852E-4</v>
      </c>
      <c r="U53" s="431">
        <f t="shared" si="6"/>
        <v>6.8992871486951421E-2</v>
      </c>
      <c r="V53" s="431">
        <f t="shared" si="7"/>
        <v>6.8175321471023342E-2</v>
      </c>
      <c r="W53" s="444">
        <f t="shared" si="3"/>
        <v>71.802731262202371</v>
      </c>
      <c r="X53" s="429">
        <f t="shared" si="8"/>
        <v>6.8175321471023426E-2</v>
      </c>
    </row>
    <row r="54" spans="1:24" x14ac:dyDescent="0.2">
      <c r="A54">
        <v>1970</v>
      </c>
      <c r="B54" s="532">
        <f t="shared" si="11"/>
        <v>47</v>
      </c>
      <c r="C54" s="528">
        <f t="shared" si="12"/>
        <v>3.8367346938775512E-2</v>
      </c>
      <c r="D54" s="528">
        <f>'Age Profile'!N63</f>
        <v>0</v>
      </c>
      <c r="E54" s="528"/>
      <c r="F54" s="495">
        <f t="shared" si="2"/>
        <v>75.96867463555445</v>
      </c>
      <c r="G54" s="528">
        <f t="shared" si="4"/>
        <v>5.6398564276325926E-2</v>
      </c>
      <c r="L54" s="495">
        <v>80</v>
      </c>
      <c r="M54" s="528">
        <f t="shared" si="5"/>
        <v>6.4538521137571164E-2</v>
      </c>
      <c r="O54">
        <f>'GDP IPD Canada'!F24</f>
        <v>17.059743783688674</v>
      </c>
      <c r="P54" s="429">
        <f t="shared" si="13"/>
        <v>4.3300853269268476E-2</v>
      </c>
      <c r="Q54" s="444">
        <v>22.835999999999999</v>
      </c>
      <c r="R54" s="429">
        <f t="shared" si="14"/>
        <v>5.1440810130513638E-2</v>
      </c>
      <c r="S54" s="430">
        <f t="shared" si="15"/>
        <v>-8.1399568612451623E-3</v>
      </c>
      <c r="U54" s="431">
        <f t="shared" si="6"/>
        <v>6.4538521137571164E-2</v>
      </c>
      <c r="V54" s="431">
        <f t="shared" si="7"/>
        <v>5.6398564276326002E-2</v>
      </c>
      <c r="W54" s="444">
        <f t="shared" si="3"/>
        <v>75.96867463555445</v>
      </c>
      <c r="X54" s="429">
        <f t="shared" si="8"/>
        <v>5.6398564276325926E-2</v>
      </c>
    </row>
    <row r="55" spans="1:24" x14ac:dyDescent="0.2">
      <c r="A55">
        <v>1971</v>
      </c>
      <c r="B55" s="532">
        <f t="shared" si="11"/>
        <v>48</v>
      </c>
      <c r="C55" s="528">
        <f t="shared" si="12"/>
        <v>3.9183673469387753E-2</v>
      </c>
      <c r="D55" s="528">
        <f>'Age Profile'!N64</f>
        <v>6.1072105204502403E-2</v>
      </c>
      <c r="E55" s="528"/>
      <c r="F55" s="495">
        <f t="shared" si="2"/>
        <v>82.401937494934856</v>
      </c>
      <c r="G55" s="528">
        <f t="shared" si="4"/>
        <v>8.1287870456487402E-2</v>
      </c>
      <c r="H55" s="18"/>
      <c r="I55" s="431"/>
      <c r="L55" s="495">
        <v>87</v>
      </c>
      <c r="M55" s="528">
        <f t="shared" si="5"/>
        <v>8.3881483980702026E-2</v>
      </c>
      <c r="O55">
        <f>'GDP IPD Canada'!F25</f>
        <v>17.879893647016953</v>
      </c>
      <c r="P55" s="429">
        <f t="shared" si="13"/>
        <v>4.695529816461929E-2</v>
      </c>
      <c r="Q55" s="444">
        <v>23.995999999999999</v>
      </c>
      <c r="R55" s="429">
        <f t="shared" si="14"/>
        <v>4.9548911688833894E-2</v>
      </c>
      <c r="S55" s="430">
        <f t="shared" si="15"/>
        <v>-2.5936135242146038E-3</v>
      </c>
      <c r="U55" s="431">
        <f t="shared" si="6"/>
        <v>8.3881483980702026E-2</v>
      </c>
      <c r="V55" s="431">
        <f t="shared" si="7"/>
        <v>8.1287870456487415E-2</v>
      </c>
      <c r="W55" s="444">
        <f t="shared" si="3"/>
        <v>82.401937494934856</v>
      </c>
      <c r="X55" s="429">
        <f t="shared" si="8"/>
        <v>8.1287870456487402E-2</v>
      </c>
    </row>
    <row r="56" spans="1:24" x14ac:dyDescent="0.2">
      <c r="A56" s="59">
        <v>1972</v>
      </c>
      <c r="B56" s="531">
        <f t="shared" si="11"/>
        <v>49</v>
      </c>
      <c r="C56" s="570">
        <f t="shared" si="12"/>
        <v>0.04</v>
      </c>
      <c r="D56" s="528">
        <f>'Age Profile'!N65</f>
        <v>0</v>
      </c>
      <c r="E56" s="589"/>
      <c r="F56" s="495">
        <f t="shared" si="2"/>
        <v>90.370769005625831</v>
      </c>
      <c r="G56" s="528">
        <f t="shared" si="4"/>
        <v>9.2311913473978963E-2</v>
      </c>
      <c r="H56" s="18"/>
      <c r="I56" s="431"/>
      <c r="L56" s="578">
        <v>94</v>
      </c>
      <c r="M56" s="528">
        <f t="shared" si="5"/>
        <v>7.7386663615420195E-2</v>
      </c>
      <c r="O56">
        <f>'GDP IPD Canada'!F26</f>
        <v>18.934577869143325</v>
      </c>
      <c r="P56" s="429">
        <f t="shared" si="13"/>
        <v>5.7312945849620309E-2</v>
      </c>
      <c r="Q56" s="444">
        <v>25.035</v>
      </c>
      <c r="R56" s="429">
        <f t="shared" si="14"/>
        <v>4.2387695991061444E-2</v>
      </c>
      <c r="S56" s="430">
        <f t="shared" si="15"/>
        <v>1.4925249858558864E-2</v>
      </c>
      <c r="U56" s="431">
        <f t="shared" si="6"/>
        <v>7.7386663615420195E-2</v>
      </c>
      <c r="V56" s="431">
        <f t="shared" si="7"/>
        <v>9.231191347397906E-2</v>
      </c>
      <c r="W56" s="444">
        <f>W57/EXP(V57)</f>
        <v>90.370769005625831</v>
      </c>
      <c r="X56" s="429">
        <f t="shared" si="8"/>
        <v>9.2311913473978963E-2</v>
      </c>
    </row>
    <row r="57" spans="1:24" x14ac:dyDescent="0.2">
      <c r="A57" s="461">
        <v>1973</v>
      </c>
      <c r="B57" s="571"/>
      <c r="C57" s="486"/>
      <c r="D57" s="486"/>
      <c r="E57" s="486"/>
      <c r="F57" s="495">
        <f t="shared" si="2"/>
        <v>100</v>
      </c>
      <c r="G57" s="528">
        <f t="shared" si="4"/>
        <v>0.10124932258707502</v>
      </c>
      <c r="L57" s="579">
        <v>100</v>
      </c>
      <c r="M57" s="528">
        <f t="shared" si="5"/>
        <v>6.1875403718087453E-2</v>
      </c>
      <c r="O57">
        <f>'GDP IPD Canada'!F27</f>
        <v>20.765673771835601</v>
      </c>
      <c r="P57" s="429">
        <f t="shared" si="13"/>
        <v>9.2311556608254672E-2</v>
      </c>
      <c r="Q57" s="444">
        <v>26.396000000000001</v>
      </c>
      <c r="R57" s="429">
        <f t="shared" si="14"/>
        <v>5.2937637739267157E-2</v>
      </c>
      <c r="S57" s="430">
        <f t="shared" si="15"/>
        <v>3.9373918868987515E-2</v>
      </c>
      <c r="U57" s="431">
        <f t="shared" si="6"/>
        <v>6.1875403718087453E-2</v>
      </c>
      <c r="V57" s="431">
        <f t="shared" si="7"/>
        <v>0.10124932258707497</v>
      </c>
      <c r="W57" s="444">
        <f>L57</f>
        <v>100</v>
      </c>
      <c r="X57" s="429">
        <f t="shared" si="8"/>
        <v>0.10124932258707502</v>
      </c>
    </row>
    <row r="58" spans="1:24" x14ac:dyDescent="0.2">
      <c r="A58" s="461">
        <v>1974</v>
      </c>
      <c r="B58" s="571"/>
      <c r="C58" s="486"/>
      <c r="D58" s="486">
        <f>SUM(D8:D56)</f>
        <v>1</v>
      </c>
      <c r="E58" s="486"/>
      <c r="F58" s="495">
        <f t="shared" si="2"/>
        <v>122.68177329332504</v>
      </c>
      <c r="G58" s="528">
        <f t="shared" si="4"/>
        <v>0.20442360777792204</v>
      </c>
      <c r="L58" s="579">
        <v>116</v>
      </c>
      <c r="M58" s="528">
        <f t="shared" si="5"/>
        <v>0.14842000511827322</v>
      </c>
      <c r="O58">
        <f>'GDP IPD Canada'!F28</f>
        <v>23.928685659385</v>
      </c>
      <c r="P58" s="429">
        <f t="shared" si="13"/>
        <v>0.14177665199131953</v>
      </c>
      <c r="Q58" s="444">
        <v>28.76</v>
      </c>
      <c r="R58" s="429">
        <f t="shared" si="14"/>
        <v>8.5773049331670806E-2</v>
      </c>
      <c r="S58" s="430">
        <f t="shared" si="15"/>
        <v>5.6003602659648724E-2</v>
      </c>
      <c r="U58" s="431">
        <f t="shared" si="6"/>
        <v>0.14842000511827322</v>
      </c>
      <c r="V58" s="431">
        <f t="shared" si="7"/>
        <v>0.20442360777792196</v>
      </c>
      <c r="W58" s="444">
        <f>EXP(V58)*W57</f>
        <v>122.68177329332504</v>
      </c>
      <c r="X58" s="429">
        <f t="shared" si="8"/>
        <v>0.20442360777792204</v>
      </c>
    </row>
    <row r="59" spans="1:24" x14ac:dyDescent="0.2">
      <c r="A59" s="461">
        <v>1975</v>
      </c>
      <c r="B59" s="571"/>
      <c r="C59" s="486"/>
      <c r="D59" s="486"/>
      <c r="E59" s="486"/>
      <c r="F59" s="495">
        <f t="shared" si="2"/>
        <v>139.23310184664359</v>
      </c>
      <c r="G59" s="528">
        <f t="shared" si="4"/>
        <v>0.12655572648665903</v>
      </c>
      <c r="L59" s="579">
        <v>130</v>
      </c>
      <c r="M59" s="528">
        <f t="shared" si="5"/>
        <v>0.11394425934921769</v>
      </c>
      <c r="O59">
        <f>'GDP IPD Canada'!F29</f>
        <v>26.482882406313053</v>
      </c>
      <c r="P59" s="429">
        <f t="shared" si="13"/>
        <v>0.10142060132353305</v>
      </c>
      <c r="Q59" s="444">
        <v>31.431000000000001</v>
      </c>
      <c r="R59" s="429">
        <f t="shared" si="14"/>
        <v>8.8809134186091668E-2</v>
      </c>
      <c r="S59" s="430">
        <f t="shared" si="15"/>
        <v>1.2611467137441379E-2</v>
      </c>
      <c r="U59" s="431">
        <f t="shared" si="6"/>
        <v>0.11394425934921769</v>
      </c>
      <c r="V59" s="431">
        <f t="shared" si="7"/>
        <v>0.12655572648665908</v>
      </c>
      <c r="W59" s="444">
        <f t="shared" ref="W59:W98" si="16">EXP(V59)*W58</f>
        <v>139.23310184664359</v>
      </c>
      <c r="X59" s="429">
        <f t="shared" si="8"/>
        <v>0.12655572648665903</v>
      </c>
    </row>
    <row r="60" spans="1:24" x14ac:dyDescent="0.2">
      <c r="A60" s="461">
        <v>1976</v>
      </c>
      <c r="B60" s="571"/>
      <c r="C60" s="486"/>
      <c r="D60" s="486"/>
      <c r="E60" s="486"/>
      <c r="F60" s="495">
        <f t="shared" si="2"/>
        <v>150.1002240342855</v>
      </c>
      <c r="G60" s="528">
        <f t="shared" si="4"/>
        <v>7.5153710952488711E-2</v>
      </c>
      <c r="L60" s="579">
        <v>135</v>
      </c>
      <c r="M60" s="528">
        <f t="shared" si="5"/>
        <v>3.7740327982847113E-2</v>
      </c>
      <c r="O60">
        <f>'GDP IPD Canada'!F30</f>
        <v>29.002184333819503</v>
      </c>
      <c r="P60" s="429">
        <f t="shared" si="13"/>
        <v>9.0872571658779572E-2</v>
      </c>
      <c r="Q60" s="444">
        <v>33.156999999999996</v>
      </c>
      <c r="R60" s="429">
        <f t="shared" si="14"/>
        <v>5.3459188689138036E-2</v>
      </c>
      <c r="S60" s="430">
        <f t="shared" si="15"/>
        <v>3.7413382969641536E-2</v>
      </c>
      <c r="U60" s="431">
        <f t="shared" si="6"/>
        <v>3.7740327982847113E-2</v>
      </c>
      <c r="V60" s="431">
        <f t="shared" si="7"/>
        <v>7.5153710952488656E-2</v>
      </c>
      <c r="W60" s="444">
        <f t="shared" si="16"/>
        <v>150.1002240342855</v>
      </c>
      <c r="X60" s="429">
        <f t="shared" si="8"/>
        <v>7.5153710952488711E-2</v>
      </c>
    </row>
    <row r="61" spans="1:24" x14ac:dyDescent="0.2">
      <c r="A61" s="461">
        <v>1977</v>
      </c>
      <c r="B61" s="571"/>
      <c r="C61" s="486"/>
      <c r="D61" s="486"/>
      <c r="E61" s="486"/>
      <c r="F61" s="495">
        <f t="shared" si="2"/>
        <v>159.91199920366449</v>
      </c>
      <c r="G61" s="528">
        <f t="shared" si="4"/>
        <v>6.3320427743348631E-2</v>
      </c>
      <c r="L61" s="579">
        <v>143</v>
      </c>
      <c r="M61" s="528">
        <f t="shared" si="5"/>
        <v>5.7569851821477912E-2</v>
      </c>
      <c r="O61">
        <f>'GDP IPD Canada'!F31</f>
        <v>30.974664648672299</v>
      </c>
      <c r="P61" s="429">
        <f t="shared" si="13"/>
        <v>6.5798451935002777E-2</v>
      </c>
      <c r="Q61" s="444">
        <v>35.209000000000003</v>
      </c>
      <c r="R61" s="429">
        <f t="shared" si="14"/>
        <v>6.0047876013132113E-2</v>
      </c>
      <c r="S61" s="430">
        <f t="shared" si="15"/>
        <v>5.750575921870664E-3</v>
      </c>
      <c r="U61" s="431">
        <f t="shared" si="6"/>
        <v>5.7569851821477912E-2</v>
      </c>
      <c r="V61" s="431">
        <f t="shared" si="7"/>
        <v>6.3320427743348576E-2</v>
      </c>
      <c r="W61" s="444">
        <f t="shared" si="16"/>
        <v>159.91199920366449</v>
      </c>
      <c r="X61" s="429">
        <f t="shared" si="8"/>
        <v>6.3320427743348631E-2</v>
      </c>
    </row>
    <row r="62" spans="1:24" x14ac:dyDescent="0.2">
      <c r="A62" s="461">
        <v>1978</v>
      </c>
      <c r="B62" s="571"/>
      <c r="C62" s="486"/>
      <c r="D62" s="486"/>
      <c r="E62" s="486"/>
      <c r="F62" s="495">
        <f t="shared" si="2"/>
        <v>173.76160811942628</v>
      </c>
      <c r="G62" s="528">
        <f t="shared" si="4"/>
        <v>8.3060632585187436E-2</v>
      </c>
      <c r="L62" s="579">
        <v>156</v>
      </c>
      <c r="M62" s="528">
        <f t="shared" si="5"/>
        <v>8.7011376989629699E-2</v>
      </c>
      <c r="O62">
        <f>'GDP IPD Canada'!F32</f>
        <v>33.017792224904397</v>
      </c>
      <c r="P62" s="429">
        <f t="shared" si="13"/>
        <v>6.3876973562512374E-2</v>
      </c>
      <c r="Q62" s="444">
        <v>37.68</v>
      </c>
      <c r="R62" s="429">
        <f t="shared" si="14"/>
        <v>6.7827717966954637E-2</v>
      </c>
      <c r="S62" s="430">
        <f t="shared" si="15"/>
        <v>-3.9507444044422635E-3</v>
      </c>
      <c r="U62" s="431">
        <f t="shared" si="6"/>
        <v>8.7011376989629699E-2</v>
      </c>
      <c r="V62" s="431">
        <f t="shared" si="7"/>
        <v>8.3060632585187436E-2</v>
      </c>
      <c r="W62" s="444">
        <f t="shared" si="16"/>
        <v>173.76160811942628</v>
      </c>
      <c r="X62" s="429">
        <f t="shared" si="8"/>
        <v>8.3060632585187436E-2</v>
      </c>
    </row>
    <row r="63" spans="1:24" x14ac:dyDescent="0.2">
      <c r="A63" s="461">
        <v>1979</v>
      </c>
      <c r="B63" s="571"/>
      <c r="C63" s="486"/>
      <c r="D63" s="486"/>
      <c r="E63" s="486"/>
      <c r="F63" s="495">
        <f t="shared" si="2"/>
        <v>195.76588928441967</v>
      </c>
      <c r="G63" s="528">
        <f t="shared" si="4"/>
        <v>0.11923521135549114</v>
      </c>
      <c r="L63" s="579">
        <v>173</v>
      </c>
      <c r="M63" s="528">
        <f t="shared" si="5"/>
        <v>0.10343558724824195</v>
      </c>
      <c r="O63">
        <f>'GDP IPD Canada'!F33</f>
        <v>36.312197431701271</v>
      </c>
      <c r="P63" s="429">
        <f t="shared" si="13"/>
        <v>9.5107127728554078E-2</v>
      </c>
      <c r="Q63" s="444">
        <v>40.79</v>
      </c>
      <c r="R63" s="429">
        <f t="shared" si="14"/>
        <v>7.9307503621304787E-2</v>
      </c>
      <c r="S63" s="430">
        <f t="shared" si="15"/>
        <v>1.5799624107249291E-2</v>
      </c>
      <c r="U63" s="431">
        <f t="shared" si="6"/>
        <v>0.10343558724824195</v>
      </c>
      <c r="V63" s="431">
        <f t="shared" si="7"/>
        <v>0.11923521135549124</v>
      </c>
      <c r="W63" s="444">
        <f t="shared" si="16"/>
        <v>195.76588928441967</v>
      </c>
      <c r="X63" s="429">
        <f t="shared" si="8"/>
        <v>0.11923521135549114</v>
      </c>
    </row>
    <row r="64" spans="1:24" x14ac:dyDescent="0.2">
      <c r="A64" s="461">
        <v>1980</v>
      </c>
      <c r="B64" s="571"/>
      <c r="C64" s="486"/>
      <c r="D64" s="486"/>
      <c r="E64" s="486"/>
      <c r="F64" s="495">
        <f t="shared" si="2"/>
        <v>218.20769049583737</v>
      </c>
      <c r="G64" s="528">
        <f t="shared" si="4"/>
        <v>0.10852781505750947</v>
      </c>
      <c r="L64" s="579">
        <v>191</v>
      </c>
      <c r="M64" s="528">
        <f t="shared" si="5"/>
        <v>9.8981833548850984E-2</v>
      </c>
      <c r="O64">
        <f>'GDP IPD Canada'!F34</f>
        <v>39.976923708578397</v>
      </c>
      <c r="P64" s="429">
        <f t="shared" si="13"/>
        <v>9.61486781215182E-2</v>
      </c>
      <c r="Q64" s="444">
        <v>44.48</v>
      </c>
      <c r="R64" s="429">
        <f t="shared" si="14"/>
        <v>8.660269661285977E-2</v>
      </c>
      <c r="S64" s="430">
        <f t="shared" si="15"/>
        <v>9.5459815086584299E-3</v>
      </c>
      <c r="U64" s="431">
        <f t="shared" si="6"/>
        <v>9.8981833548850984E-2</v>
      </c>
      <c r="V64" s="431">
        <f t="shared" si="7"/>
        <v>0.10852781505750941</v>
      </c>
      <c r="W64" s="444">
        <f t="shared" si="16"/>
        <v>218.20769049583737</v>
      </c>
      <c r="X64" s="429">
        <f t="shared" si="8"/>
        <v>0.10852781505750947</v>
      </c>
    </row>
    <row r="65" spans="1:24" x14ac:dyDescent="0.2">
      <c r="A65" s="461">
        <v>1981</v>
      </c>
      <c r="B65" s="571"/>
      <c r="C65" s="486"/>
      <c r="D65" s="486"/>
      <c r="E65" s="486"/>
      <c r="F65" s="495">
        <f t="shared" si="2"/>
        <v>238.35097813036745</v>
      </c>
      <c r="G65" s="528">
        <f t="shared" si="4"/>
        <v>8.8296967452240166E-2</v>
      </c>
      <c r="L65" s="579">
        <v>206</v>
      </c>
      <c r="M65" s="528">
        <f t="shared" si="5"/>
        <v>7.5602740742951133E-2</v>
      </c>
      <c r="O65">
        <f>'GDP IPD Canada'!F35</f>
        <v>44.290632207729196</v>
      </c>
      <c r="P65" s="429">
        <f t="shared" si="13"/>
        <v>0.10247081175689178</v>
      </c>
      <c r="Q65" s="444">
        <v>48.658000000000001</v>
      </c>
      <c r="R65" s="429">
        <f t="shared" si="14"/>
        <v>8.9776585047602844E-2</v>
      </c>
      <c r="S65" s="430">
        <f t="shared" si="15"/>
        <v>1.2694226709288936E-2</v>
      </c>
      <c r="U65" s="431">
        <f t="shared" si="6"/>
        <v>7.5602740742951133E-2</v>
      </c>
      <c r="V65" s="431">
        <f t="shared" si="7"/>
        <v>8.8296967452240069E-2</v>
      </c>
      <c r="W65" s="444">
        <f t="shared" si="16"/>
        <v>238.35097813036745</v>
      </c>
      <c r="X65" s="429">
        <f t="shared" si="8"/>
        <v>8.8296967452240166E-2</v>
      </c>
    </row>
    <row r="66" spans="1:24" x14ac:dyDescent="0.2">
      <c r="A66" s="461">
        <v>1982</v>
      </c>
      <c r="B66" s="571"/>
      <c r="C66" s="486"/>
      <c r="D66" s="486"/>
      <c r="E66" s="486"/>
      <c r="F66" s="495">
        <f t="shared" si="2"/>
        <v>253.92292370744164</v>
      </c>
      <c r="G66" s="528">
        <f t="shared" si="4"/>
        <v>6.3286485598637671E-2</v>
      </c>
      <c r="L66" s="579">
        <v>214</v>
      </c>
      <c r="M66" s="528">
        <f t="shared" si="5"/>
        <v>3.8099846232270383E-2</v>
      </c>
      <c r="O66">
        <f>'GDP IPD Canada'!F36</f>
        <v>48.188975803176127</v>
      </c>
      <c r="P66" s="429">
        <f t="shared" si="13"/>
        <v>8.4357085009976268E-2</v>
      </c>
      <c r="Q66" s="444">
        <v>51.624000000000002</v>
      </c>
      <c r="R66" s="429">
        <f t="shared" si="14"/>
        <v>5.9170445643608925E-2</v>
      </c>
      <c r="S66" s="430">
        <f t="shared" ref="S66:S97" si="17">P66-R66</f>
        <v>2.5186639366367343E-2</v>
      </c>
      <c r="U66" s="431">
        <f t="shared" si="6"/>
        <v>3.8099846232270383E-2</v>
      </c>
      <c r="V66" s="431">
        <f t="shared" si="7"/>
        <v>6.3286485598637726E-2</v>
      </c>
      <c r="W66" s="444">
        <f t="shared" si="16"/>
        <v>253.92292370744164</v>
      </c>
      <c r="X66" s="429">
        <f t="shared" si="8"/>
        <v>6.3286485598637671E-2</v>
      </c>
    </row>
    <row r="67" spans="1:24" x14ac:dyDescent="0.2">
      <c r="A67" s="461">
        <v>1983</v>
      </c>
      <c r="B67" s="571"/>
      <c r="C67" s="486"/>
      <c r="D67" s="486"/>
      <c r="E67" s="486"/>
      <c r="F67" s="495">
        <f t="shared" si="2"/>
        <v>267.86674751848329</v>
      </c>
      <c r="G67" s="528">
        <f t="shared" si="4"/>
        <v>5.3458875111098404E-2</v>
      </c>
      <c r="L67" s="579">
        <v>222</v>
      </c>
      <c r="M67" s="528">
        <f t="shared" si="5"/>
        <v>3.6701366850427963E-2</v>
      </c>
      <c r="O67">
        <f>'GDP IPD Canada'!F37</f>
        <v>50.934050952136154</v>
      </c>
      <c r="P67" s="429">
        <f t="shared" si="13"/>
        <v>5.5401400219230929E-2</v>
      </c>
      <c r="Q67" s="444">
        <v>53.658000000000001</v>
      </c>
      <c r="R67" s="429">
        <f t="shared" si="14"/>
        <v>3.8643891958560418E-2</v>
      </c>
      <c r="S67" s="430">
        <f t="shared" si="17"/>
        <v>1.675750826067051E-2</v>
      </c>
      <c r="U67" s="431">
        <f t="shared" si="6"/>
        <v>3.6701366850427963E-2</v>
      </c>
      <c r="V67" s="431">
        <f t="shared" si="7"/>
        <v>5.3458875111098474E-2</v>
      </c>
      <c r="W67" s="444">
        <f t="shared" si="16"/>
        <v>267.86674751848329</v>
      </c>
      <c r="X67" s="429">
        <f t="shared" si="8"/>
        <v>5.3458875111098404E-2</v>
      </c>
    </row>
    <row r="68" spans="1:24" x14ac:dyDescent="0.2">
      <c r="A68" s="461">
        <v>1984</v>
      </c>
      <c r="B68" s="571"/>
      <c r="C68" s="486"/>
      <c r="D68" s="486"/>
      <c r="E68" s="486"/>
      <c r="F68" s="495">
        <f t="shared" si="2"/>
        <v>277.44269678814175</v>
      </c>
      <c r="G68" s="528">
        <f t="shared" si="4"/>
        <v>3.5124767693404294E-2</v>
      </c>
      <c r="L68" s="579">
        <v>230</v>
      </c>
      <c r="M68" s="528">
        <f t="shared" si="5"/>
        <v>3.5401927050916E-2</v>
      </c>
      <c r="O68">
        <f>'GDP IPD Canada'!F38</f>
        <v>52.7286765665133</v>
      </c>
      <c r="P68" s="429">
        <f t="shared" si="13"/>
        <v>3.4627777585532017E-2</v>
      </c>
      <c r="Q68" s="444">
        <v>55.564</v>
      </c>
      <c r="R68" s="429">
        <f t="shared" si="14"/>
        <v>3.4904936943043689E-2</v>
      </c>
      <c r="S68" s="430">
        <f t="shared" si="17"/>
        <v>-2.7715935751167209E-4</v>
      </c>
      <c r="U68" s="431">
        <f t="shared" si="6"/>
        <v>3.5401927050916E-2</v>
      </c>
      <c r="V68" s="431">
        <f t="shared" si="7"/>
        <v>3.5124767693404328E-2</v>
      </c>
      <c r="W68" s="444">
        <f t="shared" si="16"/>
        <v>277.44269678814175</v>
      </c>
      <c r="X68" s="429">
        <f t="shared" si="8"/>
        <v>3.5124767693404294E-2</v>
      </c>
    </row>
    <row r="69" spans="1:24" x14ac:dyDescent="0.2">
      <c r="A69" s="461">
        <v>1985</v>
      </c>
      <c r="B69" s="571"/>
      <c r="C69" s="486"/>
      <c r="D69" s="486"/>
      <c r="E69" s="486"/>
      <c r="F69" s="495">
        <f t="shared" si="2"/>
        <v>286.17746624557026</v>
      </c>
      <c r="G69" s="528">
        <f t="shared" si="4"/>
        <v>3.099771592835748E-2</v>
      </c>
      <c r="L69" s="579">
        <v>237</v>
      </c>
      <c r="M69" s="528">
        <f t="shared" si="5"/>
        <v>2.9980832211935857E-2</v>
      </c>
      <c r="O69">
        <f>'GDP IPD Canada'!F39</f>
        <v>54.470361564694173</v>
      </c>
      <c r="P69" s="429">
        <f t="shared" si="13"/>
        <v>3.2497274317008121E-2</v>
      </c>
      <c r="Q69" s="444">
        <v>57.341000000000001</v>
      </c>
      <c r="R69" s="429">
        <f t="shared" si="14"/>
        <v>3.1480390600586453E-2</v>
      </c>
      <c r="S69" s="430">
        <f t="shared" si="17"/>
        <v>1.0168837164216682E-3</v>
      </c>
      <c r="U69" s="431">
        <f t="shared" si="6"/>
        <v>2.9980832211935857E-2</v>
      </c>
      <c r="V69" s="431">
        <f t="shared" si="7"/>
        <v>3.0997715928357525E-2</v>
      </c>
      <c r="W69" s="444">
        <f t="shared" si="16"/>
        <v>286.17746624557026</v>
      </c>
      <c r="X69" s="429">
        <f t="shared" si="8"/>
        <v>3.099771592835748E-2</v>
      </c>
    </row>
    <row r="70" spans="1:24" x14ac:dyDescent="0.2">
      <c r="A70" s="461">
        <v>1986</v>
      </c>
      <c r="B70" s="571"/>
      <c r="C70" s="486"/>
      <c r="D70" s="486"/>
      <c r="E70" s="486"/>
      <c r="F70" s="495">
        <f t="shared" si="2"/>
        <v>295.17796308539448</v>
      </c>
      <c r="G70" s="528">
        <f t="shared" si="4"/>
        <v>3.0966309414638023E-2</v>
      </c>
      <c r="L70" s="579">
        <v>242</v>
      </c>
      <c r="M70" s="528">
        <f t="shared" si="5"/>
        <v>2.0877585021555178E-2</v>
      </c>
      <c r="O70">
        <f>'GDP IPD Canada'!F40</f>
        <v>56.138658861413198</v>
      </c>
      <c r="P70" s="429">
        <f t="shared" si="13"/>
        <v>3.0167952226003644E-2</v>
      </c>
      <c r="Q70" s="444">
        <v>58.503999999999998</v>
      </c>
      <c r="R70" s="429">
        <f t="shared" si="14"/>
        <v>2.0079227832920772E-2</v>
      </c>
      <c r="S70" s="430">
        <f t="shared" si="17"/>
        <v>1.0088724393082872E-2</v>
      </c>
      <c r="U70" s="431">
        <f t="shared" si="6"/>
        <v>2.0877585021555178E-2</v>
      </c>
      <c r="V70" s="431">
        <f t="shared" si="7"/>
        <v>3.096630941463805E-2</v>
      </c>
      <c r="W70" s="444">
        <f t="shared" si="16"/>
        <v>295.17796308539448</v>
      </c>
      <c r="X70" s="429">
        <f t="shared" si="8"/>
        <v>3.0966309414638023E-2</v>
      </c>
    </row>
    <row r="71" spans="1:24" x14ac:dyDescent="0.2">
      <c r="A71" s="461">
        <v>1987</v>
      </c>
      <c r="B71" s="571"/>
      <c r="C71" s="486"/>
      <c r="D71" s="486"/>
      <c r="E71" s="486"/>
      <c r="F71" s="495">
        <f t="shared" si="2"/>
        <v>310.49174589571345</v>
      </c>
      <c r="G71" s="528">
        <f t="shared" si="4"/>
        <v>5.0578878608494748E-2</v>
      </c>
      <c r="L71" s="579">
        <v>249</v>
      </c>
      <c r="M71" s="528">
        <f t="shared" si="5"/>
        <v>2.8515170308021233E-2</v>
      </c>
      <c r="O71">
        <f>'GDP IPD Canada'!F41</f>
        <v>58.794828682408955</v>
      </c>
      <c r="P71" s="429">
        <f t="shared" si="13"/>
        <v>4.6229221990886561E-2</v>
      </c>
      <c r="Q71" s="444">
        <v>59.935000000000002</v>
      </c>
      <c r="R71" s="429">
        <f t="shared" si="14"/>
        <v>2.4165513690413108E-2</v>
      </c>
      <c r="S71" s="430">
        <f t="shared" si="17"/>
        <v>2.2063708300473453E-2</v>
      </c>
      <c r="U71" s="431">
        <f t="shared" si="6"/>
        <v>2.8515170308021233E-2</v>
      </c>
      <c r="V71" s="431">
        <f t="shared" si="7"/>
        <v>5.0578878608494686E-2</v>
      </c>
      <c r="W71" s="444">
        <f t="shared" si="16"/>
        <v>310.49174589571345</v>
      </c>
      <c r="X71" s="429">
        <f t="shared" si="8"/>
        <v>5.0578878608494748E-2</v>
      </c>
    </row>
    <row r="72" spans="1:24" x14ac:dyDescent="0.2">
      <c r="A72" s="461">
        <v>1988</v>
      </c>
      <c r="B72" s="571"/>
      <c r="C72" s="486"/>
      <c r="D72" s="486"/>
      <c r="E72" s="486"/>
      <c r="F72" s="495">
        <f t="shared" si="2"/>
        <v>326.79175152733268</v>
      </c>
      <c r="G72" s="528">
        <f t="shared" si="4"/>
        <v>5.1165804789300634E-2</v>
      </c>
      <c r="L72" s="579">
        <v>259.5</v>
      </c>
      <c r="M72" s="528">
        <f t="shared" si="5"/>
        <v>4.1303806141235792E-2</v>
      </c>
      <c r="O72">
        <f>'GDP IPD Canada'!F42</f>
        <v>61.458989940411797</v>
      </c>
      <c r="P72" s="429">
        <f t="shared" si="13"/>
        <v>4.4316218686208234E-2</v>
      </c>
      <c r="Q72" s="444">
        <v>62.036000000000001</v>
      </c>
      <c r="R72" s="429">
        <f t="shared" si="14"/>
        <v>3.4454220038143343E-2</v>
      </c>
      <c r="S72" s="430">
        <f t="shared" si="17"/>
        <v>9.8619986480648902E-3</v>
      </c>
      <c r="U72" s="431">
        <f t="shared" si="6"/>
        <v>4.1303806141235792E-2</v>
      </c>
      <c r="V72" s="431">
        <f t="shared" si="7"/>
        <v>5.1165804789300683E-2</v>
      </c>
      <c r="W72" s="444">
        <f t="shared" si="16"/>
        <v>326.79175152733268</v>
      </c>
      <c r="X72" s="429">
        <f t="shared" si="8"/>
        <v>5.1165804789300634E-2</v>
      </c>
    </row>
    <row r="73" spans="1:24" x14ac:dyDescent="0.2">
      <c r="A73" s="461">
        <v>1989</v>
      </c>
      <c r="B73" s="571"/>
      <c r="C73" s="486"/>
      <c r="D73" s="486"/>
      <c r="E73" s="486"/>
      <c r="F73" s="495">
        <f t="shared" ref="F73:F98" si="18">W73</f>
        <v>337.5275448711904</v>
      </c>
      <c r="G73" s="528">
        <f t="shared" si="4"/>
        <v>3.2323998872595031E-2</v>
      </c>
      <c r="L73" s="579">
        <v>266</v>
      </c>
      <c r="M73" s="528">
        <f t="shared" si="5"/>
        <v>2.4739606175755751E-2</v>
      </c>
      <c r="O73">
        <f>'GDP IPD Canada'!F43</f>
        <v>64.334648963712795</v>
      </c>
      <c r="P73" s="429">
        <f t="shared" si="13"/>
        <v>4.5728228095729913E-2</v>
      </c>
      <c r="Q73" s="444">
        <v>64.447999999999993</v>
      </c>
      <c r="R73" s="429">
        <f t="shared" si="14"/>
        <v>3.8143835398890595E-2</v>
      </c>
      <c r="S73" s="430">
        <f t="shared" si="17"/>
        <v>7.5843926968393177E-3</v>
      </c>
      <c r="U73" s="431">
        <f t="shared" si="6"/>
        <v>2.4739606175755751E-2</v>
      </c>
      <c r="V73" s="431">
        <f t="shared" si="7"/>
        <v>3.2323998872595072E-2</v>
      </c>
      <c r="W73" s="444">
        <f t="shared" si="16"/>
        <v>337.5275448711904</v>
      </c>
      <c r="X73" s="429">
        <f t="shared" si="8"/>
        <v>3.2323998872595031E-2</v>
      </c>
    </row>
    <row r="74" spans="1:24" x14ac:dyDescent="0.2">
      <c r="A74" s="461">
        <v>1990</v>
      </c>
      <c r="B74" s="571"/>
      <c r="C74" s="486"/>
      <c r="D74" s="486"/>
      <c r="E74" s="486"/>
      <c r="F74" s="495">
        <f t="shared" si="18"/>
        <v>341.20818303562589</v>
      </c>
      <c r="G74" s="528">
        <f t="shared" ref="G74:G98" si="19">LN(F74/F73)</f>
        <v>1.0845677020055166E-2</v>
      </c>
      <c r="L74" s="579">
        <v>269.75</v>
      </c>
      <c r="M74" s="528">
        <f t="shared" ref="M74:M98" si="20">LN(L74/L73)</f>
        <v>1.3999295356544986E-2</v>
      </c>
      <c r="O74">
        <f>'GDP IPD Canada'!F44</f>
        <v>66.513351338987377</v>
      </c>
      <c r="P74" s="429">
        <f t="shared" si="13"/>
        <v>3.3304349283827091E-2</v>
      </c>
      <c r="Q74" s="444">
        <v>66.840999999999994</v>
      </c>
      <c r="R74" s="429">
        <f t="shared" si="14"/>
        <v>3.6457967620316806E-2</v>
      </c>
      <c r="S74" s="430">
        <f t="shared" si="17"/>
        <v>-3.153618336489715E-3</v>
      </c>
      <c r="U74" s="431">
        <f t="shared" ref="U74:U98" si="21">M74</f>
        <v>1.3999295356544986E-2</v>
      </c>
      <c r="V74" s="431">
        <f t="shared" ref="V74:V98" si="22">U74+S74</f>
        <v>1.0845677020055271E-2</v>
      </c>
      <c r="W74" s="444">
        <f t="shared" si="16"/>
        <v>341.20818303562589</v>
      </c>
      <c r="X74" s="429">
        <f t="shared" ref="X74:X98" si="23">LN(W74/W73)</f>
        <v>1.0845677020055166E-2</v>
      </c>
    </row>
    <row r="75" spans="1:24" x14ac:dyDescent="0.2">
      <c r="A75" s="461">
        <v>1991</v>
      </c>
      <c r="B75" s="571"/>
      <c r="C75" s="486"/>
      <c r="D75" s="486"/>
      <c r="E75" s="486"/>
      <c r="F75" s="495">
        <f t="shared" si="18"/>
        <v>342.89549138587614</v>
      </c>
      <c r="G75" s="528">
        <f t="shared" si="19"/>
        <v>4.9329124659450675E-3</v>
      </c>
      <c r="L75" s="579">
        <v>271.75</v>
      </c>
      <c r="M75" s="528">
        <f t="shared" si="20"/>
        <v>7.3869218630747734E-3</v>
      </c>
      <c r="O75">
        <f>'GDP IPD Canada'!F45</f>
        <v>68.550059634038206</v>
      </c>
      <c r="P75" s="429">
        <f t="shared" si="13"/>
        <v>3.0161576418204241E-2</v>
      </c>
      <c r="Q75" s="444">
        <v>69.057000000000002</v>
      </c>
      <c r="R75" s="429">
        <f t="shared" si="14"/>
        <v>3.2615585815333858E-2</v>
      </c>
      <c r="S75" s="430">
        <f t="shared" si="17"/>
        <v>-2.4540093971296174E-3</v>
      </c>
      <c r="U75" s="431">
        <f t="shared" si="21"/>
        <v>7.3869218630747734E-3</v>
      </c>
      <c r="V75" s="431">
        <f t="shared" si="22"/>
        <v>4.932912465945156E-3</v>
      </c>
      <c r="W75" s="444">
        <f t="shared" si="16"/>
        <v>342.89549138587614</v>
      </c>
      <c r="X75" s="429">
        <f t="shared" si="23"/>
        <v>4.9329124659450675E-3</v>
      </c>
    </row>
    <row r="76" spans="1:24" x14ac:dyDescent="0.2">
      <c r="A76" s="461">
        <v>1992</v>
      </c>
      <c r="B76" s="571"/>
      <c r="C76" s="486"/>
      <c r="D76" s="486"/>
      <c r="E76" s="486"/>
      <c r="F76" s="495">
        <f t="shared" si="18"/>
        <v>345.56545784699756</v>
      </c>
      <c r="G76" s="528">
        <f t="shared" si="19"/>
        <v>7.7563726738835463E-3</v>
      </c>
      <c r="L76" s="579">
        <v>276</v>
      </c>
      <c r="M76" s="528">
        <f t="shared" si="20"/>
        <v>1.5518339715831123E-2</v>
      </c>
      <c r="O76">
        <f>'GDP IPD Canada'!F46</f>
        <v>69.571385711348654</v>
      </c>
      <c r="P76" s="429">
        <f t="shared" si="13"/>
        <v>1.4789082025586301E-2</v>
      </c>
      <c r="Q76" s="444">
        <v>70.632000000000005</v>
      </c>
      <c r="R76" s="429">
        <f t="shared" si="14"/>
        <v>2.2551049067533906E-2</v>
      </c>
      <c r="S76" s="430">
        <f t="shared" si="17"/>
        <v>-7.7619670419476049E-3</v>
      </c>
      <c r="U76" s="431">
        <f t="shared" si="21"/>
        <v>1.5518339715831123E-2</v>
      </c>
      <c r="V76" s="431">
        <f t="shared" si="22"/>
        <v>7.7563726738835177E-3</v>
      </c>
      <c r="W76" s="444">
        <f t="shared" si="16"/>
        <v>345.56545784699756</v>
      </c>
      <c r="X76" s="429">
        <f t="shared" si="23"/>
        <v>7.7563726738835463E-3</v>
      </c>
    </row>
    <row r="77" spans="1:24" x14ac:dyDescent="0.2">
      <c r="A77" s="461">
        <v>1993</v>
      </c>
      <c r="B77" s="571"/>
      <c r="C77" s="486"/>
      <c r="D77" s="486"/>
      <c r="E77" s="486"/>
      <c r="F77" s="495">
        <f t="shared" si="18"/>
        <v>355.30591278864244</v>
      </c>
      <c r="G77" s="528">
        <f t="shared" si="19"/>
        <v>2.7797060992425595E-2</v>
      </c>
      <c r="L77" s="579">
        <v>286.75</v>
      </c>
      <c r="M77" s="528">
        <f t="shared" si="20"/>
        <v>3.8209890292330073E-2</v>
      </c>
      <c r="O77">
        <f>'GDP IPD Canada'!F47</f>
        <v>70.491265293404126</v>
      </c>
      <c r="P77" s="429">
        <f t="shared" si="13"/>
        <v>1.3135447626509384E-2</v>
      </c>
      <c r="Q77" s="444">
        <v>72.314999999999998</v>
      </c>
      <c r="R77" s="429">
        <f t="shared" si="14"/>
        <v>2.3548276926413824E-2</v>
      </c>
      <c r="S77" s="430">
        <f t="shared" si="17"/>
        <v>-1.041282929990444E-2</v>
      </c>
      <c r="U77" s="431">
        <f t="shared" si="21"/>
        <v>3.8209890292330073E-2</v>
      </c>
      <c r="V77" s="431">
        <f t="shared" si="22"/>
        <v>2.7797060992425633E-2</v>
      </c>
      <c r="W77" s="444">
        <f t="shared" si="16"/>
        <v>355.30591278864244</v>
      </c>
      <c r="X77" s="429">
        <f t="shared" si="23"/>
        <v>2.7797060992425595E-2</v>
      </c>
    </row>
    <row r="78" spans="1:24" x14ac:dyDescent="0.2">
      <c r="A78" s="461">
        <v>1994</v>
      </c>
      <c r="B78" s="571"/>
      <c r="C78" s="486"/>
      <c r="D78" s="486"/>
      <c r="E78" s="486"/>
      <c r="F78" s="495">
        <f t="shared" si="18"/>
        <v>366.77895605240241</v>
      </c>
      <c r="G78" s="528">
        <f t="shared" si="19"/>
        <v>3.1780222446802807E-2</v>
      </c>
      <c r="L78" s="579">
        <v>298</v>
      </c>
      <c r="M78" s="528">
        <f t="shared" si="20"/>
        <v>3.8482730495924454E-2</v>
      </c>
      <c r="O78">
        <f>'GDP IPD Canada'!F48</f>
        <v>71.507638121410693</v>
      </c>
      <c r="P78" s="429">
        <f t="shared" ref="P78:P98" si="24">LN(O78/O77)</f>
        <v>1.4315465272302123E-2</v>
      </c>
      <c r="Q78" s="444">
        <v>73.850999999999999</v>
      </c>
      <c r="R78" s="429">
        <f t="shared" ref="R78" si="25">LN(Q78/Q77)</f>
        <v>2.1017973321423827E-2</v>
      </c>
      <c r="S78" s="430">
        <f t="shared" si="17"/>
        <v>-6.7025080491217044E-3</v>
      </c>
      <c r="U78" s="431">
        <f t="shared" si="21"/>
        <v>3.8482730495924454E-2</v>
      </c>
      <c r="V78" s="431">
        <f t="shared" si="22"/>
        <v>3.1780222446802751E-2</v>
      </c>
      <c r="W78" s="444">
        <f t="shared" si="16"/>
        <v>366.77895605240241</v>
      </c>
      <c r="X78" s="429">
        <f t="shared" si="23"/>
        <v>3.1780222446802807E-2</v>
      </c>
    </row>
    <row r="79" spans="1:24" x14ac:dyDescent="0.2">
      <c r="A79" s="461">
        <v>1995</v>
      </c>
      <c r="B79" s="571"/>
      <c r="C79" s="486"/>
      <c r="D79" s="486"/>
      <c r="E79" s="486"/>
      <c r="F79" s="495">
        <f t="shared" si="18"/>
        <v>377.82091347501932</v>
      </c>
      <c r="G79" s="528">
        <f t="shared" si="19"/>
        <v>2.9660942463097334E-2</v>
      </c>
      <c r="L79" s="579">
        <v>306.5</v>
      </c>
      <c r="M79" s="528">
        <f t="shared" si="20"/>
        <v>2.8124268870861627E-2</v>
      </c>
      <c r="O79">
        <f>'GDP IPD Canada'!F49</f>
        <v>73.112973503754475</v>
      </c>
      <c r="P79" s="429">
        <f t="shared" si="24"/>
        <v>2.2201556253008431E-2</v>
      </c>
      <c r="Q79" s="444">
        <v>75.393000000000001</v>
      </c>
      <c r="R79" s="429">
        <f t="shared" ref="R79:R98" si="26">LN(Q79/Q78)</f>
        <v>2.0664882660772717E-2</v>
      </c>
      <c r="S79" s="430">
        <f t="shared" si="17"/>
        <v>1.5366735922357141E-3</v>
      </c>
      <c r="U79" s="431">
        <f t="shared" si="21"/>
        <v>2.8124268870861627E-2</v>
      </c>
      <c r="V79" s="431">
        <f t="shared" si="22"/>
        <v>2.9660942463097341E-2</v>
      </c>
      <c r="W79" s="444">
        <f t="shared" si="16"/>
        <v>377.82091347501932</v>
      </c>
      <c r="X79" s="429">
        <f t="shared" si="23"/>
        <v>2.9660942463097334E-2</v>
      </c>
    </row>
    <row r="80" spans="1:24" x14ac:dyDescent="0.2">
      <c r="A80" s="461">
        <v>1996</v>
      </c>
      <c r="B80" s="571"/>
      <c r="C80" s="486"/>
      <c r="D80" s="486"/>
      <c r="E80" s="486"/>
      <c r="F80" s="495">
        <f t="shared" si="18"/>
        <v>388.02939499125745</v>
      </c>
      <c r="G80" s="528">
        <f t="shared" si="19"/>
        <v>2.6660787562679724E-2</v>
      </c>
      <c r="L80" s="579">
        <v>315</v>
      </c>
      <c r="M80" s="528">
        <f t="shared" si="20"/>
        <v>2.7354883449366933E-2</v>
      </c>
      <c r="O80">
        <f>'GDP IPD Canada'!F50</f>
        <v>74.393766820661682</v>
      </c>
      <c r="P80" s="429">
        <f t="shared" si="24"/>
        <v>1.736633191692041E-2</v>
      </c>
      <c r="Q80" s="444">
        <v>76.766999999999996</v>
      </c>
      <c r="R80" s="429">
        <f t="shared" si="26"/>
        <v>1.8060427803607556E-2</v>
      </c>
      <c r="S80" s="430">
        <f t="shared" si="17"/>
        <v>-6.9409588668714606E-4</v>
      </c>
      <c r="U80" s="431">
        <f t="shared" si="21"/>
        <v>2.7354883449366933E-2</v>
      </c>
      <c r="V80" s="431">
        <f t="shared" si="22"/>
        <v>2.6660787562679786E-2</v>
      </c>
      <c r="W80" s="444">
        <f t="shared" si="16"/>
        <v>388.02939499125745</v>
      </c>
      <c r="X80" s="429">
        <f t="shared" si="23"/>
        <v>2.6660787562679724E-2</v>
      </c>
    </row>
    <row r="81" spans="1:24" x14ac:dyDescent="0.2">
      <c r="A81" s="461">
        <v>1997</v>
      </c>
      <c r="B81" s="571"/>
      <c r="C81" s="486"/>
      <c r="D81" s="486"/>
      <c r="E81" s="486"/>
      <c r="F81" s="495">
        <f t="shared" si="18"/>
        <v>396.24501360342583</v>
      </c>
      <c r="G81" s="528">
        <f t="shared" si="19"/>
        <v>2.0951644105839971E-2</v>
      </c>
      <c r="L81" s="579">
        <v>323.5</v>
      </c>
      <c r="M81" s="528">
        <f t="shared" si="20"/>
        <v>2.6626475115322099E-2</v>
      </c>
      <c r="O81">
        <f>'GDP IPD Canada'!F51</f>
        <v>75.24570785939413</v>
      </c>
      <c r="P81" s="429">
        <f t="shared" si="24"/>
        <v>1.1386704551682284E-2</v>
      </c>
      <c r="Q81" s="444">
        <v>78.087999999999994</v>
      </c>
      <c r="R81" s="429">
        <f t="shared" si="26"/>
        <v>1.7061535561164461E-2</v>
      </c>
      <c r="S81" s="430">
        <f t="shared" si="17"/>
        <v>-5.6748310094821772E-3</v>
      </c>
      <c r="U81" s="431">
        <f t="shared" si="21"/>
        <v>2.6626475115322099E-2</v>
      </c>
      <c r="V81" s="431">
        <f t="shared" si="22"/>
        <v>2.0951644105839922E-2</v>
      </c>
      <c r="W81" s="444">
        <f t="shared" si="16"/>
        <v>396.24501360342583</v>
      </c>
      <c r="X81" s="429">
        <f t="shared" si="23"/>
        <v>2.0951644105839971E-2</v>
      </c>
    </row>
    <row r="82" spans="1:24" x14ac:dyDescent="0.2">
      <c r="A82" s="461">
        <v>1998</v>
      </c>
      <c r="B82" s="571"/>
      <c r="C82" s="486"/>
      <c r="D82" s="486"/>
      <c r="E82" s="486"/>
      <c r="F82" s="495">
        <f t="shared" si="18"/>
        <v>398.75057467206932</v>
      </c>
      <c r="G82" s="528">
        <f t="shared" si="19"/>
        <v>6.3033541356949246E-3</v>
      </c>
      <c r="L82" s="579">
        <v>329.75</v>
      </c>
      <c r="M82" s="528">
        <f t="shared" si="20"/>
        <v>1.9135677656468814E-2</v>
      </c>
      <c r="O82">
        <f>'GDP IPD Canada'!F52</f>
        <v>75.092063431515953</v>
      </c>
      <c r="P82" s="429">
        <f t="shared" si="24"/>
        <v>-2.0439904097475639E-3</v>
      </c>
      <c r="Q82" s="444">
        <v>78.935000000000002</v>
      </c>
      <c r="R82" s="429">
        <f t="shared" si="26"/>
        <v>1.0788333111026385E-2</v>
      </c>
      <c r="S82" s="430">
        <f t="shared" si="17"/>
        <v>-1.2832323520773948E-2</v>
      </c>
      <c r="U82" s="431">
        <f t="shared" si="21"/>
        <v>1.9135677656468814E-2</v>
      </c>
      <c r="V82" s="431">
        <f t="shared" si="22"/>
        <v>6.3033541356948657E-3</v>
      </c>
      <c r="W82" s="444">
        <f t="shared" si="16"/>
        <v>398.75057467206932</v>
      </c>
      <c r="X82" s="429">
        <f t="shared" si="23"/>
        <v>6.3033541356949246E-3</v>
      </c>
    </row>
    <row r="83" spans="1:24" x14ac:dyDescent="0.2">
      <c r="A83" s="461">
        <v>1999</v>
      </c>
      <c r="B83" s="571"/>
      <c r="C83" s="486"/>
      <c r="D83" s="486"/>
      <c r="E83" s="486"/>
      <c r="F83" s="495">
        <f t="shared" si="18"/>
        <v>409.47885562445003</v>
      </c>
      <c r="G83" s="528">
        <f t="shared" si="19"/>
        <v>2.6549172061395E-2</v>
      </c>
      <c r="L83" s="579">
        <v>337.25</v>
      </c>
      <c r="M83" s="528">
        <f t="shared" si="20"/>
        <v>2.2489703490441323E-2</v>
      </c>
      <c r="O83">
        <f>'GDP IPD Canada'!F53</f>
        <v>76.476875763861102</v>
      </c>
      <c r="P83" s="429">
        <f t="shared" si="24"/>
        <v>1.8273544361703517E-2</v>
      </c>
      <c r="Q83" s="444">
        <v>80.064999999999998</v>
      </c>
      <c r="R83" s="429">
        <f t="shared" si="26"/>
        <v>1.4214075790749819E-2</v>
      </c>
      <c r="S83" s="430">
        <f t="shared" si="17"/>
        <v>4.0594685709536976E-3</v>
      </c>
      <c r="U83" s="431">
        <f t="shared" si="21"/>
        <v>2.2489703490441323E-2</v>
      </c>
      <c r="V83" s="431">
        <f t="shared" si="22"/>
        <v>2.654917206139502E-2</v>
      </c>
      <c r="W83" s="444">
        <f t="shared" si="16"/>
        <v>409.47885562445003</v>
      </c>
      <c r="X83" s="429">
        <f t="shared" si="23"/>
        <v>2.6549172061395E-2</v>
      </c>
    </row>
    <row r="84" spans="1:24" x14ac:dyDescent="0.2">
      <c r="A84" s="461">
        <v>2000</v>
      </c>
      <c r="B84" s="571"/>
      <c r="C84" s="486"/>
      <c r="D84" s="486"/>
      <c r="E84" s="486"/>
      <c r="F84" s="495">
        <f t="shared" si="18"/>
        <v>430.15673106929069</v>
      </c>
      <c r="G84" s="528">
        <f t="shared" si="19"/>
        <v>4.9264365792483736E-2</v>
      </c>
      <c r="L84" s="579">
        <v>347.5</v>
      </c>
      <c r="M84" s="528">
        <f t="shared" si="20"/>
        <v>2.9940169916981601E-2</v>
      </c>
      <c r="O84">
        <f>'GDP IPD Canada'!F54</f>
        <v>79.746327617714172</v>
      </c>
      <c r="P84" s="429">
        <f t="shared" si="24"/>
        <v>4.1862274383159037E-2</v>
      </c>
      <c r="Q84" s="444">
        <v>81.89</v>
      </c>
      <c r="R84" s="429">
        <f t="shared" si="26"/>
        <v>2.2538078507656899E-2</v>
      </c>
      <c r="S84" s="430">
        <f t="shared" si="17"/>
        <v>1.9324195875502138E-2</v>
      </c>
      <c r="U84" s="431">
        <f t="shared" si="21"/>
        <v>2.9940169916981601E-2</v>
      </c>
      <c r="V84" s="431">
        <f t="shared" si="22"/>
        <v>4.9264365792483736E-2</v>
      </c>
      <c r="W84" s="444">
        <f t="shared" si="16"/>
        <v>430.15673106929069</v>
      </c>
      <c r="X84" s="429">
        <f t="shared" si="23"/>
        <v>4.9264365792483736E-2</v>
      </c>
    </row>
    <row r="85" spans="1:24" x14ac:dyDescent="0.2">
      <c r="A85" s="461">
        <v>2001</v>
      </c>
      <c r="B85" s="571"/>
      <c r="C85" s="486"/>
      <c r="D85" s="486"/>
      <c r="E85" s="486"/>
      <c r="F85" s="495">
        <f t="shared" si="18"/>
        <v>436.38514478868342</v>
      </c>
      <c r="G85" s="528">
        <f t="shared" si="19"/>
        <v>1.4375579887858045E-2</v>
      </c>
      <c r="L85" s="579">
        <v>354.75</v>
      </c>
      <c r="M85" s="528">
        <f t="shared" si="20"/>
        <v>2.0648651035305134E-2</v>
      </c>
      <c r="O85">
        <f>'GDP IPD Canada'!F55</f>
        <v>81.052460693339754</v>
      </c>
      <c r="P85" s="429">
        <f t="shared" si="24"/>
        <v>1.6245915986105888E-2</v>
      </c>
      <c r="Q85" s="444">
        <v>83.754999999999995</v>
      </c>
      <c r="R85" s="429">
        <f t="shared" si="26"/>
        <v>2.2518987133552996E-2</v>
      </c>
      <c r="S85" s="430">
        <f t="shared" si="17"/>
        <v>-6.2730711474471082E-3</v>
      </c>
      <c r="U85" s="431">
        <f t="shared" si="21"/>
        <v>2.0648651035305134E-2</v>
      </c>
      <c r="V85" s="431">
        <f t="shared" si="22"/>
        <v>1.4375579887858026E-2</v>
      </c>
      <c r="W85" s="444">
        <f t="shared" si="16"/>
        <v>436.38514478868342</v>
      </c>
      <c r="X85" s="429">
        <f t="shared" si="23"/>
        <v>1.4375579887858045E-2</v>
      </c>
    </row>
    <row r="86" spans="1:24" x14ac:dyDescent="0.2">
      <c r="A86" s="461">
        <v>2002</v>
      </c>
      <c r="B86" s="571"/>
      <c r="C86" s="486"/>
      <c r="D86" s="486"/>
      <c r="E86" s="486"/>
      <c r="F86" s="495">
        <f t="shared" si="18"/>
        <v>444.51551618786721</v>
      </c>
      <c r="G86" s="528">
        <f t="shared" si="19"/>
        <v>1.845974838041535E-2</v>
      </c>
      <c r="L86" s="579">
        <v>362.5</v>
      </c>
      <c r="M86" s="528">
        <f t="shared" si="20"/>
        <v>2.1611158254577524E-2</v>
      </c>
      <c r="O86">
        <f>'GDP IPD Canada'!F56</f>
        <v>82.03705715080315</v>
      </c>
      <c r="P86" s="429">
        <f t="shared" si="24"/>
        <v>1.2074453743880491E-2</v>
      </c>
      <c r="Q86" s="444">
        <v>85.04</v>
      </c>
      <c r="R86" s="429">
        <f t="shared" si="26"/>
        <v>1.522586361804259E-2</v>
      </c>
      <c r="S86" s="430">
        <f t="shared" si="17"/>
        <v>-3.1514098741620995E-3</v>
      </c>
      <c r="U86" s="431">
        <f t="shared" si="21"/>
        <v>2.1611158254577524E-2</v>
      </c>
      <c r="V86" s="431">
        <f t="shared" si="22"/>
        <v>1.8459748380415426E-2</v>
      </c>
      <c r="W86" s="444">
        <f t="shared" si="16"/>
        <v>444.51551618786721</v>
      </c>
      <c r="X86" s="429">
        <f t="shared" si="23"/>
        <v>1.845974838041535E-2</v>
      </c>
    </row>
    <row r="87" spans="1:24" x14ac:dyDescent="0.2">
      <c r="A87" s="461">
        <v>2003</v>
      </c>
      <c r="B87" s="571"/>
      <c r="C87" s="486"/>
      <c r="D87" s="486"/>
      <c r="E87" s="486"/>
      <c r="F87" s="495">
        <f t="shared" si="18"/>
        <v>461.27109447466319</v>
      </c>
      <c r="G87" s="528">
        <f t="shared" si="19"/>
        <v>3.7000966183364209E-2</v>
      </c>
      <c r="L87" s="579">
        <v>371.25</v>
      </c>
      <c r="M87" s="528">
        <f t="shared" si="20"/>
        <v>2.3851215822179847E-2</v>
      </c>
      <c r="O87">
        <f>'GDP IPD Canada'!F57</f>
        <v>84.779737629225423</v>
      </c>
      <c r="P87" s="429">
        <f t="shared" si="24"/>
        <v>3.2885509540864055E-2</v>
      </c>
      <c r="Q87" s="444">
        <v>86.734999999999999</v>
      </c>
      <c r="R87" s="429">
        <f t="shared" si="26"/>
        <v>1.9735759179679728E-2</v>
      </c>
      <c r="S87" s="430">
        <f t="shared" si="17"/>
        <v>1.3149750361184327E-2</v>
      </c>
      <c r="U87" s="431">
        <f t="shared" si="21"/>
        <v>2.3851215822179847E-2</v>
      </c>
      <c r="V87" s="431">
        <f t="shared" si="22"/>
        <v>3.7000966183364174E-2</v>
      </c>
      <c r="W87" s="444">
        <f t="shared" si="16"/>
        <v>461.27109447466319</v>
      </c>
      <c r="X87" s="429">
        <f t="shared" si="23"/>
        <v>3.7000966183364209E-2</v>
      </c>
    </row>
    <row r="88" spans="1:24" x14ac:dyDescent="0.2">
      <c r="A88" s="461">
        <v>2004</v>
      </c>
      <c r="B88" s="571"/>
      <c r="C88" s="486"/>
      <c r="D88" s="486"/>
      <c r="E88" s="486"/>
      <c r="F88" s="495">
        <f t="shared" si="18"/>
        <v>482.9803033336969</v>
      </c>
      <c r="G88" s="528">
        <f t="shared" si="19"/>
        <v>4.5989945386228671E-2</v>
      </c>
      <c r="L88" s="579">
        <v>386.75</v>
      </c>
      <c r="M88" s="528">
        <f t="shared" si="20"/>
        <v>4.0902799336266032E-2</v>
      </c>
      <c r="O88">
        <f>'GDP IPD Canada'!F58</f>
        <v>87.553283149350207</v>
      </c>
      <c r="P88" s="429">
        <f t="shared" si="24"/>
        <v>3.2190987112040922E-2</v>
      </c>
      <c r="Q88" s="444">
        <v>89.117999999999995</v>
      </c>
      <c r="R88" s="429">
        <f t="shared" si="26"/>
        <v>2.710384106207829E-2</v>
      </c>
      <c r="S88" s="430">
        <f t="shared" si="17"/>
        <v>5.087146049962632E-3</v>
      </c>
      <c r="U88" s="431">
        <f t="shared" si="21"/>
        <v>4.0902799336266032E-2</v>
      </c>
      <c r="V88" s="431">
        <f t="shared" si="22"/>
        <v>4.5989945386228664E-2</v>
      </c>
      <c r="W88" s="444">
        <f t="shared" si="16"/>
        <v>482.9803033336969</v>
      </c>
      <c r="X88" s="429">
        <f t="shared" si="23"/>
        <v>4.5989945386228671E-2</v>
      </c>
    </row>
    <row r="89" spans="1:24" x14ac:dyDescent="0.2">
      <c r="A89" s="461">
        <v>2005</v>
      </c>
      <c r="B89" s="571"/>
      <c r="C89" s="486"/>
      <c r="D89" s="486"/>
      <c r="E89" s="486"/>
      <c r="F89" s="495">
        <f t="shared" si="18"/>
        <v>501.64965580078785</v>
      </c>
      <c r="G89" s="528">
        <f t="shared" si="19"/>
        <v>3.7926106263571242E-2</v>
      </c>
      <c r="L89" s="579">
        <v>401.75</v>
      </c>
      <c r="M89" s="528">
        <f t="shared" si="20"/>
        <v>3.8051515164446548E-2</v>
      </c>
      <c r="O89">
        <f>'GDP IPD Canada'!F59</f>
        <v>90.358612425189136</v>
      </c>
      <c r="P89" s="429">
        <f t="shared" si="24"/>
        <v>3.1538777101420654E-2</v>
      </c>
      <c r="Q89" s="444">
        <v>91.984999999999999</v>
      </c>
      <c r="R89" s="429">
        <f t="shared" si="26"/>
        <v>3.1664186002295945E-2</v>
      </c>
      <c r="S89" s="430">
        <f t="shared" si="17"/>
        <v>-1.254089008752915E-4</v>
      </c>
      <c r="U89" s="431">
        <f t="shared" si="21"/>
        <v>3.8051515164446548E-2</v>
      </c>
      <c r="V89" s="431">
        <f t="shared" si="22"/>
        <v>3.7926106263571256E-2</v>
      </c>
      <c r="W89" s="444">
        <f t="shared" si="16"/>
        <v>501.64965580078785</v>
      </c>
      <c r="X89" s="429">
        <f t="shared" si="23"/>
        <v>3.7926106263571242E-2</v>
      </c>
    </row>
    <row r="90" spans="1:24" x14ac:dyDescent="0.2">
      <c r="A90" s="461">
        <v>2006</v>
      </c>
      <c r="B90" s="571"/>
      <c r="C90" s="486"/>
      <c r="D90" s="486"/>
      <c r="E90" s="486"/>
      <c r="F90" s="495">
        <f t="shared" si="18"/>
        <v>521.41055483399225</v>
      </c>
      <c r="G90" s="528">
        <f t="shared" si="19"/>
        <v>3.8635765313906528E-2</v>
      </c>
      <c r="L90" s="579">
        <v>419</v>
      </c>
      <c r="M90" s="528">
        <f t="shared" si="20"/>
        <v>4.2040915304515841E-2</v>
      </c>
      <c r="O90">
        <f>'GDP IPD Canada'!F60</f>
        <v>92.819026773990061</v>
      </c>
      <c r="P90" s="429">
        <f t="shared" si="24"/>
        <v>2.6865313260240539E-2</v>
      </c>
      <c r="Q90" s="444">
        <v>94.811999999999998</v>
      </c>
      <c r="R90" s="429">
        <f t="shared" si="26"/>
        <v>3.027046325084989E-2</v>
      </c>
      <c r="S90" s="430">
        <f t="shared" si="17"/>
        <v>-3.4051499906093512E-3</v>
      </c>
      <c r="U90" s="431">
        <f t="shared" si="21"/>
        <v>4.2040915304515841E-2</v>
      </c>
      <c r="V90" s="431">
        <f t="shared" si="22"/>
        <v>3.8635765313906487E-2</v>
      </c>
      <c r="W90" s="444">
        <f t="shared" si="16"/>
        <v>521.41055483399225</v>
      </c>
      <c r="X90" s="429">
        <f t="shared" si="23"/>
        <v>3.8635765313906528E-2</v>
      </c>
    </row>
    <row r="91" spans="1:24" x14ac:dyDescent="0.2">
      <c r="A91" s="461">
        <v>2007</v>
      </c>
      <c r="B91" s="571"/>
      <c r="C91" s="486"/>
      <c r="D91" s="486"/>
      <c r="E91" s="486"/>
      <c r="F91" s="495">
        <f t="shared" si="18"/>
        <v>553.70508034527188</v>
      </c>
      <c r="G91" s="528">
        <f t="shared" si="19"/>
        <v>6.0094454502598336E-2</v>
      </c>
      <c r="L91" s="579">
        <v>442.5</v>
      </c>
      <c r="M91" s="528">
        <f t="shared" si="20"/>
        <v>5.4569544525846579E-2</v>
      </c>
      <c r="O91">
        <f>'GDP IPD Canada'!F61</f>
        <v>95.821834785348159</v>
      </c>
      <c r="P91" s="429">
        <f t="shared" si="24"/>
        <v>3.1838930853463433E-2</v>
      </c>
      <c r="Q91" s="444">
        <v>97.34</v>
      </c>
      <c r="R91" s="429">
        <f t="shared" si="26"/>
        <v>2.6314020876711735E-2</v>
      </c>
      <c r="S91" s="430">
        <f t="shared" si="17"/>
        <v>5.5249099767516983E-3</v>
      </c>
      <c r="U91" s="431">
        <f t="shared" si="21"/>
        <v>5.4569544525846579E-2</v>
      </c>
      <c r="V91" s="431">
        <f t="shared" si="22"/>
        <v>6.0094454502598274E-2</v>
      </c>
      <c r="W91" s="444">
        <f t="shared" si="16"/>
        <v>553.70508034527188</v>
      </c>
      <c r="X91" s="429">
        <f t="shared" si="23"/>
        <v>6.0094454502598336E-2</v>
      </c>
    </row>
    <row r="92" spans="1:24" x14ac:dyDescent="0.2">
      <c r="A92" s="461">
        <v>2008</v>
      </c>
      <c r="B92" s="571"/>
      <c r="C92" s="486"/>
      <c r="D92" s="486"/>
      <c r="E92" s="486"/>
      <c r="F92" s="495">
        <f t="shared" si="18"/>
        <v>594.65453627498891</v>
      </c>
      <c r="G92" s="528">
        <f t="shared" si="19"/>
        <v>7.1348426569366408E-2</v>
      </c>
      <c r="L92" s="579">
        <v>466.25</v>
      </c>
      <c r="M92" s="528">
        <f t="shared" si="20"/>
        <v>5.2281506510041098E-2</v>
      </c>
      <c r="O92">
        <f>'GDP IPD Canada'!F62</f>
        <v>99.550688301948966</v>
      </c>
      <c r="P92" s="429">
        <f t="shared" si="24"/>
        <v>3.8176365097394617E-2</v>
      </c>
      <c r="Q92" s="444">
        <v>99.218000000000004</v>
      </c>
      <c r="R92" s="429">
        <f t="shared" si="26"/>
        <v>1.910944503806938E-2</v>
      </c>
      <c r="S92" s="430">
        <f t="shared" si="17"/>
        <v>1.9066920059325237E-2</v>
      </c>
      <c r="U92" s="431">
        <f t="shared" si="21"/>
        <v>5.2281506510041098E-2</v>
      </c>
      <c r="V92" s="431">
        <f t="shared" si="22"/>
        <v>7.1348426569366338E-2</v>
      </c>
      <c r="W92" s="444">
        <f t="shared" si="16"/>
        <v>594.65453627498891</v>
      </c>
      <c r="X92" s="429">
        <f t="shared" si="23"/>
        <v>7.1348426569366408E-2</v>
      </c>
    </row>
    <row r="93" spans="1:24" x14ac:dyDescent="0.2">
      <c r="A93" s="461">
        <v>2009</v>
      </c>
      <c r="B93" s="571"/>
      <c r="C93" s="486"/>
      <c r="D93" s="486"/>
      <c r="E93" s="486"/>
      <c r="F93" s="495">
        <f t="shared" si="18"/>
        <v>575.19033724568874</v>
      </c>
      <c r="G93" s="528">
        <f t="shared" si="19"/>
        <v>-3.3279618304337732E-2</v>
      </c>
      <c r="L93" s="579">
        <v>464.5</v>
      </c>
      <c r="M93" s="528">
        <f t="shared" si="20"/>
        <v>-3.7604127041320472E-3</v>
      </c>
      <c r="O93">
        <f>'GDP IPD Canada'!F63</f>
        <v>97.416780048026226</v>
      </c>
      <c r="P93" s="429">
        <f t="shared" si="24"/>
        <v>-2.1668469055491867E-2</v>
      </c>
      <c r="Q93" s="444">
        <v>100</v>
      </c>
      <c r="R93" s="429">
        <f t="shared" si="26"/>
        <v>7.8507365447138076E-3</v>
      </c>
      <c r="S93" s="430">
        <f t="shared" si="17"/>
        <v>-2.9519205600205677E-2</v>
      </c>
      <c r="U93" s="431">
        <f t="shared" si="21"/>
        <v>-3.7604127041320472E-3</v>
      </c>
      <c r="V93" s="431">
        <f t="shared" si="22"/>
        <v>-3.3279618304337726E-2</v>
      </c>
      <c r="W93" s="444">
        <f t="shared" si="16"/>
        <v>575.19033724568874</v>
      </c>
      <c r="X93" s="429">
        <f t="shared" si="23"/>
        <v>-3.3279618304337732E-2</v>
      </c>
    </row>
    <row r="94" spans="1:24" x14ac:dyDescent="0.2">
      <c r="A94" s="461">
        <v>2010</v>
      </c>
      <c r="B94" s="571"/>
      <c r="C94" s="486"/>
      <c r="D94" s="486"/>
      <c r="E94" s="486"/>
      <c r="F94" s="495">
        <f t="shared" si="18"/>
        <v>596.45766168495584</v>
      </c>
      <c r="G94" s="528">
        <f t="shared" si="19"/>
        <v>3.6307253804047854E-2</v>
      </c>
      <c r="L94" s="579">
        <v>475</v>
      </c>
      <c r="M94" s="528">
        <f t="shared" si="20"/>
        <v>2.2353245780747908E-2</v>
      </c>
      <c r="O94">
        <f>'GDP IPD Canada'!F64</f>
        <v>99.996775298285584</v>
      </c>
      <c r="P94" s="429">
        <f t="shared" si="24"/>
        <v>2.6139462887101419E-2</v>
      </c>
      <c r="Q94" s="444">
        <v>101.226</v>
      </c>
      <c r="R94" s="429">
        <f t="shared" si="26"/>
        <v>1.2185454863801371E-2</v>
      </c>
      <c r="S94" s="430">
        <f t="shared" si="17"/>
        <v>1.3954008023300048E-2</v>
      </c>
      <c r="U94" s="431">
        <f t="shared" si="21"/>
        <v>2.2353245780747908E-2</v>
      </c>
      <c r="V94" s="431">
        <f t="shared" si="22"/>
        <v>3.6307253804047958E-2</v>
      </c>
      <c r="W94" s="444">
        <f t="shared" si="16"/>
        <v>596.45766168495584</v>
      </c>
      <c r="X94" s="429">
        <f t="shared" si="23"/>
        <v>3.6307253804047854E-2</v>
      </c>
    </row>
    <row r="95" spans="1:24" x14ac:dyDescent="0.2">
      <c r="A95" s="461">
        <v>2011</v>
      </c>
      <c r="B95" s="571"/>
      <c r="C95" s="486"/>
      <c r="D95" s="486"/>
      <c r="E95" s="486"/>
      <c r="F95" s="495">
        <f t="shared" si="18"/>
        <v>622.32193486427934</v>
      </c>
      <c r="G95" s="528">
        <f t="shared" si="19"/>
        <v>4.2449277885629924E-2</v>
      </c>
      <c r="L95" s="579">
        <v>489.25</v>
      </c>
      <c r="M95" s="528">
        <f t="shared" si="20"/>
        <v>2.9558802241544429E-2</v>
      </c>
      <c r="O95">
        <f>'GDP IPD Canada'!F65</f>
        <v>103.38453095428075</v>
      </c>
      <c r="P95" s="429">
        <f t="shared" si="24"/>
        <v>3.3317408507760674E-2</v>
      </c>
      <c r="Q95" s="444">
        <v>103.315</v>
      </c>
      <c r="R95" s="429">
        <f t="shared" si="26"/>
        <v>2.0426932863675099E-2</v>
      </c>
      <c r="S95" s="430">
        <f t="shared" si="17"/>
        <v>1.2890475644085575E-2</v>
      </c>
      <c r="U95" s="431">
        <f t="shared" si="21"/>
        <v>2.9558802241544429E-2</v>
      </c>
      <c r="V95" s="431">
        <f t="shared" si="22"/>
        <v>4.2449277885630007E-2</v>
      </c>
      <c r="W95" s="444">
        <f t="shared" si="16"/>
        <v>622.32193486427934</v>
      </c>
      <c r="X95" s="429">
        <f t="shared" si="23"/>
        <v>4.2449277885629924E-2</v>
      </c>
    </row>
    <row r="96" spans="1:24" x14ac:dyDescent="0.2">
      <c r="A96" s="461">
        <v>2012</v>
      </c>
      <c r="B96" s="571"/>
      <c r="C96" s="486"/>
      <c r="D96" s="486"/>
      <c r="E96" s="486"/>
      <c r="F96" s="495">
        <f t="shared" si="18"/>
        <v>638.98890057236974</v>
      </c>
      <c r="G96" s="528">
        <f t="shared" si="19"/>
        <v>2.6429545221966968E-2</v>
      </c>
      <c r="L96" s="579">
        <v>504</v>
      </c>
      <c r="M96" s="528">
        <f t="shared" si="20"/>
        <v>2.9702661795183036E-2</v>
      </c>
      <c r="O96">
        <f>'GDP IPD Canada'!F66</f>
        <v>104.9467473042005</v>
      </c>
      <c r="P96" s="429">
        <f t="shared" si="24"/>
        <v>1.499770601387721E-2</v>
      </c>
      <c r="Q96" s="444">
        <v>105.22</v>
      </c>
      <c r="R96" s="429">
        <f t="shared" si="26"/>
        <v>1.8270822587093182E-2</v>
      </c>
      <c r="S96" s="430">
        <f t="shared" si="17"/>
        <v>-3.2731165732159725E-3</v>
      </c>
      <c r="U96" s="431">
        <f t="shared" si="21"/>
        <v>2.9702661795183036E-2</v>
      </c>
      <c r="V96" s="431">
        <f t="shared" si="22"/>
        <v>2.6429545221967062E-2</v>
      </c>
      <c r="W96" s="444">
        <f t="shared" si="16"/>
        <v>638.98890057236974</v>
      </c>
      <c r="X96" s="429">
        <f t="shared" si="23"/>
        <v>2.6429545221966968E-2</v>
      </c>
    </row>
    <row r="97" spans="1:24" x14ac:dyDescent="0.2">
      <c r="A97" s="461">
        <v>2013</v>
      </c>
      <c r="B97" s="571"/>
      <c r="C97" s="486"/>
      <c r="D97" s="486"/>
      <c r="E97" s="486"/>
      <c r="F97" s="495">
        <f t="shared" si="18"/>
        <v>646.60346255596494</v>
      </c>
      <c r="G97" s="528">
        <f t="shared" si="19"/>
        <v>1.1846136066662422E-2</v>
      </c>
      <c r="L97" s="579">
        <v>511.25</v>
      </c>
      <c r="M97" s="528">
        <f t="shared" si="20"/>
        <v>1.4282439285642944E-2</v>
      </c>
      <c r="O97">
        <f>'GDP IPD Canada'!F67</f>
        <v>106.39776028028824</v>
      </c>
      <c r="P97" s="429">
        <f t="shared" si="24"/>
        <v>1.3731473716059896E-2</v>
      </c>
      <c r="Q97" s="444">
        <v>106.935</v>
      </c>
      <c r="R97" s="429">
        <f t="shared" si="26"/>
        <v>1.6167776935040311E-2</v>
      </c>
      <c r="S97" s="430">
        <f t="shared" si="17"/>
        <v>-2.4363032189804144E-3</v>
      </c>
      <c r="U97" s="431">
        <f t="shared" si="21"/>
        <v>1.4282439285642944E-2</v>
      </c>
      <c r="V97" s="431">
        <f t="shared" si="22"/>
        <v>1.184613606666253E-2</v>
      </c>
      <c r="W97" s="444">
        <f t="shared" si="16"/>
        <v>646.60346255596494</v>
      </c>
      <c r="X97" s="429">
        <f t="shared" si="23"/>
        <v>1.1846136066662422E-2</v>
      </c>
    </row>
    <row r="98" spans="1:24" x14ac:dyDescent="0.2">
      <c r="A98" s="461">
        <v>2014</v>
      </c>
      <c r="B98" s="571"/>
      <c r="C98" s="486"/>
      <c r="D98" s="486"/>
      <c r="E98" s="486"/>
      <c r="F98" s="495">
        <f t="shared" si="18"/>
        <v>657.2774814191323</v>
      </c>
      <c r="G98" s="528">
        <f t="shared" si="19"/>
        <v>1.6373055172377086E-2</v>
      </c>
      <c r="L98" s="579">
        <v>519</v>
      </c>
      <c r="M98" s="528">
        <f t="shared" si="20"/>
        <v>1.5045175808877063E-2</v>
      </c>
      <c r="O98">
        <f>'GDP IPD Canada'!F68</f>
        <v>108.29162587673099</v>
      </c>
      <c r="P98" s="429">
        <f t="shared" si="24"/>
        <v>1.7643300937419677E-2</v>
      </c>
      <c r="Q98" s="444">
        <v>108.694</v>
      </c>
      <c r="R98" s="429">
        <f t="shared" si="26"/>
        <v>1.6315421573919749E-2</v>
      </c>
      <c r="S98" s="430">
        <f>P98-R98</f>
        <v>1.3278793634999286E-3</v>
      </c>
      <c r="U98" s="431">
        <f t="shared" si="21"/>
        <v>1.5045175808877063E-2</v>
      </c>
      <c r="V98" s="431">
        <f t="shared" si="22"/>
        <v>1.6373055172376992E-2</v>
      </c>
      <c r="W98" s="444">
        <f t="shared" si="16"/>
        <v>657.2774814191323</v>
      </c>
      <c r="X98" s="429">
        <f t="shared" si="23"/>
        <v>1.6373055172377086E-2</v>
      </c>
    </row>
    <row r="99" spans="1:24" x14ac:dyDescent="0.2">
      <c r="A99" s="461"/>
      <c r="B99" s="571"/>
      <c r="C99" s="486"/>
      <c r="D99" s="486"/>
      <c r="E99" s="486"/>
      <c r="Q99" s="444"/>
      <c r="R99" s="429"/>
    </row>
    <row r="100" spans="1:24" x14ac:dyDescent="0.2">
      <c r="A100" s="461"/>
      <c r="B100" s="571"/>
      <c r="C100" s="486"/>
      <c r="D100" s="486"/>
      <c r="E100" s="486"/>
      <c r="P100" s="431">
        <f>AVERAGE(P66:P98)</f>
        <v>2.7092564712602074E-2</v>
      </c>
      <c r="Q100" s="431"/>
      <c r="R100" s="431">
        <f>AVERAGE(R66:R98)</f>
        <v>2.4355162418839137E-2</v>
      </c>
      <c r="S100" s="431">
        <f>AVERAGE(S66:S98)</f>
        <v>2.7374022937629431E-3</v>
      </c>
    </row>
    <row r="101" spans="1:24" x14ac:dyDescent="0.2">
      <c r="A101" s="461"/>
      <c r="B101" s="571"/>
      <c r="C101" s="486"/>
      <c r="D101" s="486"/>
      <c r="E101" s="486"/>
    </row>
    <row r="102" spans="1:24" x14ac:dyDescent="0.2">
      <c r="A102" s="461"/>
      <c r="B102" s="571"/>
      <c r="C102" s="486"/>
      <c r="D102" s="486"/>
      <c r="E102" s="486"/>
    </row>
    <row r="103" spans="1:24" x14ac:dyDescent="0.2">
      <c r="A103" s="461"/>
      <c r="B103" s="571"/>
      <c r="C103" s="486"/>
      <c r="D103" s="486"/>
      <c r="E103" s="486"/>
    </row>
    <row r="104" spans="1:24" x14ac:dyDescent="0.2">
      <c r="A104" s="461"/>
      <c r="B104" s="571"/>
      <c r="C104" s="486"/>
      <c r="D104" s="486"/>
      <c r="E104" s="486"/>
    </row>
    <row r="105" spans="1:24" x14ac:dyDescent="0.2">
      <c r="A105" s="461"/>
      <c r="B105" s="571"/>
      <c r="C105" s="486"/>
      <c r="D105" s="486"/>
      <c r="E105" s="486"/>
    </row>
  </sheetData>
  <mergeCells count="3">
    <mergeCell ref="O5:S5"/>
    <mergeCell ref="U5:X5"/>
    <mergeCell ref="L2:X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workbookViewId="0">
      <selection activeCell="Q67" sqref="Q67"/>
    </sheetView>
  </sheetViews>
  <sheetFormatPr defaultColWidth="8.85546875" defaultRowHeight="12.75" x14ac:dyDescent="0.2"/>
  <cols>
    <col min="1" max="1" width="12.85546875" customWidth="1"/>
    <col min="2" max="2" width="16.42578125" bestFit="1" customWidth="1"/>
    <col min="4" max="5" width="10.28515625" customWidth="1"/>
    <col min="6" max="6" width="17.42578125" customWidth="1"/>
    <col min="8" max="8" width="11" hidden="1" customWidth="1"/>
    <col min="9" max="9" width="10" hidden="1" customWidth="1"/>
    <col min="10" max="10" width="8.85546875" hidden="1" customWidth="1"/>
    <col min="11" max="11" width="11.7109375" customWidth="1"/>
    <col min="12" max="12" width="12.42578125" customWidth="1"/>
  </cols>
  <sheetData>
    <row r="1" spans="1:12" x14ac:dyDescent="0.2">
      <c r="E1" s="361"/>
    </row>
    <row r="2" spans="1:12" ht="18" x14ac:dyDescent="0.25">
      <c r="B2" s="770" t="s">
        <v>701</v>
      </c>
      <c r="C2" s="770"/>
      <c r="D2" s="770"/>
      <c r="E2" s="770"/>
      <c r="F2" s="770"/>
      <c r="G2" s="770"/>
      <c r="H2" s="770"/>
      <c r="I2" s="770"/>
      <c r="J2" s="770"/>
      <c r="K2" s="770"/>
      <c r="L2" s="770"/>
    </row>
    <row r="3" spans="1:12" x14ac:dyDescent="0.2">
      <c r="B3" s="432"/>
      <c r="E3" s="426"/>
    </row>
    <row r="4" spans="1:12" x14ac:dyDescent="0.2">
      <c r="A4" s="432"/>
      <c r="B4" s="432"/>
      <c r="D4" s="112"/>
      <c r="E4" s="431"/>
      <c r="G4" s="431"/>
      <c r="H4" s="431"/>
      <c r="I4" s="431"/>
    </row>
    <row r="5" spans="1:12" ht="38.25" x14ac:dyDescent="0.2">
      <c r="B5" s="524" t="s">
        <v>882</v>
      </c>
      <c r="C5" s="530" t="s">
        <v>883</v>
      </c>
      <c r="D5" s="522" t="s">
        <v>691</v>
      </c>
      <c r="E5" s="522" t="s">
        <v>692</v>
      </c>
      <c r="F5" s="530" t="s">
        <v>700</v>
      </c>
      <c r="G5" s="530" t="s">
        <v>644</v>
      </c>
      <c r="H5" s="522"/>
      <c r="I5" s="524" t="s">
        <v>692</v>
      </c>
      <c r="J5" s="524" t="s">
        <v>691</v>
      </c>
      <c r="K5" s="530" t="s">
        <v>698</v>
      </c>
      <c r="L5" s="530" t="s">
        <v>699</v>
      </c>
    </row>
    <row r="6" spans="1:12" x14ac:dyDescent="0.2">
      <c r="B6" s="432">
        <v>1227972792</v>
      </c>
      <c r="C6">
        <v>100</v>
      </c>
      <c r="D6" s="523">
        <v>1</v>
      </c>
      <c r="E6" s="523"/>
      <c r="F6" s="427">
        <f t="shared" ref="F6:F39" si="0">B6/C6</f>
        <v>12279727.92</v>
      </c>
      <c r="G6" s="112">
        <f t="shared" ref="G6:G39" si="1">F6/$F$61</f>
        <v>0.14520867329191625</v>
      </c>
      <c r="H6" s="525"/>
      <c r="J6" s="431">
        <f>G6</f>
        <v>0.14520867329191625</v>
      </c>
      <c r="K6" s="523">
        <v>0.94799999999999995</v>
      </c>
      <c r="L6" s="528">
        <f t="shared" ref="L6:L39" si="2">K6/C6</f>
        <v>9.4799999999999988E-3</v>
      </c>
    </row>
    <row r="7" spans="1:12" x14ac:dyDescent="0.2">
      <c r="B7" s="432">
        <v>1380649053</v>
      </c>
      <c r="C7">
        <v>100</v>
      </c>
      <c r="D7" s="523">
        <v>1</v>
      </c>
      <c r="E7" s="523"/>
      <c r="F7" s="427">
        <f t="shared" si="0"/>
        <v>13806490.529999999</v>
      </c>
      <c r="G7" s="112">
        <f t="shared" si="1"/>
        <v>0.16326275188992181</v>
      </c>
      <c r="J7" s="431">
        <f>G7</f>
        <v>0.16326275188992181</v>
      </c>
      <c r="K7" s="523">
        <v>0.94799999999999995</v>
      </c>
      <c r="L7" s="528">
        <f t="shared" si="2"/>
        <v>9.4799999999999988E-3</v>
      </c>
    </row>
    <row r="8" spans="1:12" x14ac:dyDescent="0.2">
      <c r="B8" s="432">
        <v>991676359</v>
      </c>
      <c r="C8">
        <v>100</v>
      </c>
      <c r="D8" s="523">
        <v>1</v>
      </c>
      <c r="E8" s="523"/>
      <c r="F8" s="427">
        <f t="shared" si="0"/>
        <v>9916763.5899999999</v>
      </c>
      <c r="G8" s="112">
        <f t="shared" si="1"/>
        <v>0.11726644870593196</v>
      </c>
      <c r="J8" s="431">
        <f>G8</f>
        <v>0.11726644870593196</v>
      </c>
      <c r="K8" s="523">
        <v>0.94799999999999995</v>
      </c>
      <c r="L8" s="528">
        <f t="shared" si="2"/>
        <v>9.4799999999999988E-3</v>
      </c>
    </row>
    <row r="9" spans="1:12" x14ac:dyDescent="0.2">
      <c r="B9" s="432">
        <v>361275033</v>
      </c>
      <c r="C9">
        <v>50</v>
      </c>
      <c r="D9" s="523"/>
      <c r="E9" s="523">
        <v>1</v>
      </c>
      <c r="F9" s="427">
        <f t="shared" si="0"/>
        <v>7225500.6600000001</v>
      </c>
      <c r="G9" s="112">
        <f t="shared" si="1"/>
        <v>8.5442069363737605E-2</v>
      </c>
      <c r="H9" s="431">
        <f>G9</f>
        <v>8.5442069363737605E-2</v>
      </c>
      <c r="I9" s="429">
        <f t="shared" ref="I9:I15" si="3">H9/$H$61</f>
        <v>0.15355584815667159</v>
      </c>
      <c r="K9" s="523">
        <v>1.65</v>
      </c>
      <c r="L9" s="528">
        <f t="shared" si="2"/>
        <v>3.3000000000000002E-2</v>
      </c>
    </row>
    <row r="10" spans="1:12" x14ac:dyDescent="0.2">
      <c r="B10" s="432">
        <v>292982384</v>
      </c>
      <c r="C10">
        <v>75</v>
      </c>
      <c r="D10" s="523"/>
      <c r="E10" s="523">
        <v>1</v>
      </c>
      <c r="F10" s="427">
        <f t="shared" si="0"/>
        <v>3906431.7866666666</v>
      </c>
      <c r="G10" s="112">
        <f t="shared" si="1"/>
        <v>4.6193839207411096E-2</v>
      </c>
      <c r="H10" s="431">
        <f>G10</f>
        <v>4.6193839207411096E-2</v>
      </c>
      <c r="I10" s="429">
        <f t="shared" si="3"/>
        <v>8.3019222403307058E-2</v>
      </c>
      <c r="K10" s="523">
        <v>1.65</v>
      </c>
      <c r="L10" s="528">
        <f t="shared" si="2"/>
        <v>2.1999999999999999E-2</v>
      </c>
    </row>
    <row r="11" spans="1:12" x14ac:dyDescent="0.2">
      <c r="B11" s="432">
        <v>213248856</v>
      </c>
      <c r="C11">
        <v>70</v>
      </c>
      <c r="D11" s="523"/>
      <c r="E11" s="523">
        <v>1</v>
      </c>
      <c r="F11" s="427">
        <f t="shared" si="0"/>
        <v>3046412.2285714285</v>
      </c>
      <c r="G11" s="112">
        <f t="shared" si="1"/>
        <v>3.6024045556469222E-2</v>
      </c>
      <c r="H11" s="431">
        <f t="shared" ref="H11:H54" si="4">G11</f>
        <v>3.6024045556469222E-2</v>
      </c>
      <c r="I11" s="429">
        <f t="shared" si="3"/>
        <v>6.4742145299747547E-2</v>
      </c>
      <c r="K11" s="523">
        <v>1.65</v>
      </c>
      <c r="L11" s="528">
        <f t="shared" si="2"/>
        <v>2.357142857142857E-2</v>
      </c>
    </row>
    <row r="12" spans="1:12" x14ac:dyDescent="0.2">
      <c r="B12" s="432">
        <v>221787828</v>
      </c>
      <c r="C12">
        <v>75</v>
      </c>
      <c r="D12" s="523"/>
      <c r="E12" s="523">
        <v>1</v>
      </c>
      <c r="F12" s="427">
        <f t="shared" si="0"/>
        <v>2957171.04</v>
      </c>
      <c r="G12" s="112">
        <f t="shared" si="1"/>
        <v>3.4968762029026795E-2</v>
      </c>
      <c r="H12" s="431">
        <f t="shared" si="4"/>
        <v>3.4968762029026795E-2</v>
      </c>
      <c r="I12" s="429">
        <f t="shared" si="3"/>
        <v>6.2845597635243527E-2</v>
      </c>
      <c r="K12" s="523">
        <v>1.65</v>
      </c>
      <c r="L12" s="528">
        <f t="shared" si="2"/>
        <v>2.1999999999999999E-2</v>
      </c>
    </row>
    <row r="13" spans="1:12" x14ac:dyDescent="0.2">
      <c r="B13" s="432">
        <v>219912108</v>
      </c>
      <c r="C13">
        <v>75</v>
      </c>
      <c r="D13" s="523"/>
      <c r="E13" s="523">
        <v>1</v>
      </c>
      <c r="F13" s="427">
        <f t="shared" si="0"/>
        <v>2932161.44</v>
      </c>
      <c r="G13" s="112">
        <f t="shared" si="1"/>
        <v>3.4673021695102405E-2</v>
      </c>
      <c r="H13" s="431">
        <f t="shared" si="4"/>
        <v>3.4673021695102405E-2</v>
      </c>
      <c r="I13" s="429">
        <f t="shared" si="3"/>
        <v>6.2314095318550221E-2</v>
      </c>
      <c r="K13" s="523">
        <v>1.65</v>
      </c>
      <c r="L13" s="528">
        <f t="shared" si="2"/>
        <v>2.1999999999999999E-2</v>
      </c>
    </row>
    <row r="14" spans="1:12" x14ac:dyDescent="0.2">
      <c r="B14" s="432">
        <v>175590706</v>
      </c>
      <c r="C14">
        <v>50</v>
      </c>
      <c r="D14" s="523"/>
      <c r="E14" s="523">
        <v>1</v>
      </c>
      <c r="F14" s="427">
        <f t="shared" si="0"/>
        <v>3511814.12</v>
      </c>
      <c r="G14" s="112">
        <f t="shared" si="1"/>
        <v>4.1527456677803852E-2</v>
      </c>
      <c r="H14" s="431">
        <f t="shared" si="4"/>
        <v>4.1527456677803852E-2</v>
      </c>
      <c r="I14" s="429">
        <f t="shared" si="3"/>
        <v>7.4632834614560162E-2</v>
      </c>
      <c r="K14" s="523">
        <v>1.65</v>
      </c>
      <c r="L14" s="528">
        <f t="shared" si="2"/>
        <v>3.3000000000000002E-2</v>
      </c>
    </row>
    <row r="15" spans="1:12" x14ac:dyDescent="0.2">
      <c r="B15" s="432">
        <v>114912729</v>
      </c>
      <c r="C15">
        <v>40</v>
      </c>
      <c r="D15" s="523"/>
      <c r="E15" s="523">
        <v>1</v>
      </c>
      <c r="F15" s="427">
        <f t="shared" si="0"/>
        <v>2872818.2250000001</v>
      </c>
      <c r="G15" s="112">
        <f t="shared" si="1"/>
        <v>3.3971283873615969E-2</v>
      </c>
      <c r="H15" s="431">
        <f t="shared" si="4"/>
        <v>3.3971283873615969E-2</v>
      </c>
      <c r="I15" s="429">
        <f t="shared" si="3"/>
        <v>6.1052937353107767E-2</v>
      </c>
      <c r="K15" s="523">
        <v>1.65</v>
      </c>
      <c r="L15" s="528">
        <f t="shared" si="2"/>
        <v>4.1249999999999995E-2</v>
      </c>
    </row>
    <row r="16" spans="1:12" x14ac:dyDescent="0.2">
      <c r="B16" s="432">
        <v>106329529</v>
      </c>
      <c r="C16">
        <v>100</v>
      </c>
      <c r="D16" s="523">
        <v>1</v>
      </c>
      <c r="E16" s="523"/>
      <c r="F16" s="427">
        <f t="shared" si="0"/>
        <v>1063295.29</v>
      </c>
      <c r="G16" s="112">
        <f t="shared" si="1"/>
        <v>1.2573543924126566E-2</v>
      </c>
      <c r="H16" s="431"/>
      <c r="I16" s="429"/>
      <c r="J16" s="431">
        <f>G16</f>
        <v>1.2573543924126566E-2</v>
      </c>
      <c r="K16" s="523">
        <v>0.94799999999999995</v>
      </c>
      <c r="L16" s="528">
        <f t="shared" si="2"/>
        <v>9.4799999999999988E-3</v>
      </c>
    </row>
    <row r="17" spans="2:12" x14ac:dyDescent="0.2">
      <c r="B17" s="432">
        <v>96535236</v>
      </c>
      <c r="C17">
        <v>40</v>
      </c>
      <c r="D17" s="523"/>
      <c r="E17" s="523">
        <v>1</v>
      </c>
      <c r="F17" s="427">
        <f t="shared" si="0"/>
        <v>2413380.9</v>
      </c>
      <c r="G17" s="112">
        <f t="shared" si="1"/>
        <v>2.853840418290398E-2</v>
      </c>
      <c r="H17" s="431">
        <f t="shared" si="4"/>
        <v>2.853840418290398E-2</v>
      </c>
      <c r="I17" s="429">
        <f t="shared" ref="I17:I23" si="5">H17/$H$61</f>
        <v>5.12890065980025E-2</v>
      </c>
      <c r="K17" s="523">
        <v>1.65</v>
      </c>
      <c r="L17" s="528">
        <f t="shared" si="2"/>
        <v>4.1249999999999995E-2</v>
      </c>
    </row>
    <row r="18" spans="2:12" x14ac:dyDescent="0.2">
      <c r="B18" s="432">
        <v>101137556</v>
      </c>
      <c r="C18">
        <v>55</v>
      </c>
      <c r="D18" s="523"/>
      <c r="E18" s="523">
        <v>1</v>
      </c>
      <c r="F18" s="427">
        <f t="shared" si="0"/>
        <v>1838864.6545454545</v>
      </c>
      <c r="G18" s="112">
        <f t="shared" si="1"/>
        <v>2.1744707911243635E-2</v>
      </c>
      <c r="H18" s="431">
        <f t="shared" si="4"/>
        <v>2.1744707911243635E-2</v>
      </c>
      <c r="I18" s="429">
        <f t="shared" si="5"/>
        <v>3.9079426459294263E-2</v>
      </c>
      <c r="K18" s="523">
        <v>1.65</v>
      </c>
      <c r="L18" s="528">
        <f t="shared" si="2"/>
        <v>0.03</v>
      </c>
    </row>
    <row r="19" spans="2:12" x14ac:dyDescent="0.2">
      <c r="B19" s="432">
        <v>85327386</v>
      </c>
      <c r="C19">
        <v>45</v>
      </c>
      <c r="D19" s="523"/>
      <c r="E19" s="523">
        <v>1</v>
      </c>
      <c r="F19" s="427">
        <f t="shared" si="0"/>
        <v>1896164.1333333333</v>
      </c>
      <c r="G19" s="112">
        <f t="shared" si="1"/>
        <v>2.2422278403791338E-2</v>
      </c>
      <c r="H19" s="431">
        <f t="shared" si="4"/>
        <v>2.2422278403791338E-2</v>
      </c>
      <c r="I19" s="429">
        <f t="shared" si="5"/>
        <v>4.0297151081882275E-2</v>
      </c>
      <c r="K19" s="523">
        <v>1.65</v>
      </c>
      <c r="L19" s="528">
        <f t="shared" si="2"/>
        <v>3.6666666666666667E-2</v>
      </c>
    </row>
    <row r="20" spans="2:12" x14ac:dyDescent="0.2">
      <c r="B20" s="432">
        <v>83670918</v>
      </c>
      <c r="C20">
        <v>75</v>
      </c>
      <c r="D20" s="523"/>
      <c r="E20" s="523">
        <v>1</v>
      </c>
      <c r="F20" s="427">
        <f t="shared" si="0"/>
        <v>1115612.24</v>
      </c>
      <c r="G20" s="112">
        <f t="shared" si="1"/>
        <v>1.3192195652379149E-2</v>
      </c>
      <c r="H20" s="431">
        <f t="shared" si="4"/>
        <v>1.3192195652379149E-2</v>
      </c>
      <c r="I20" s="429">
        <f t="shared" si="5"/>
        <v>2.3708915380150866E-2</v>
      </c>
      <c r="K20" s="523">
        <v>1.65</v>
      </c>
      <c r="L20" s="528">
        <f t="shared" si="2"/>
        <v>2.1999999999999999E-2</v>
      </c>
    </row>
    <row r="21" spans="2:12" x14ac:dyDescent="0.2">
      <c r="B21" s="432">
        <v>77122794</v>
      </c>
      <c r="C21">
        <v>25</v>
      </c>
      <c r="D21" s="523"/>
      <c r="E21" s="523">
        <v>1</v>
      </c>
      <c r="F21" s="427">
        <f t="shared" si="0"/>
        <v>3084911.76</v>
      </c>
      <c r="G21" s="112">
        <f t="shared" si="1"/>
        <v>3.6479305307949392E-2</v>
      </c>
      <c r="H21" s="431">
        <f t="shared" si="4"/>
        <v>3.6479305307949392E-2</v>
      </c>
      <c r="I21" s="429">
        <f t="shared" si="5"/>
        <v>6.5560334720845562E-2</v>
      </c>
      <c r="K21" s="523">
        <v>1.65</v>
      </c>
      <c r="L21" s="528">
        <f t="shared" si="2"/>
        <v>6.6000000000000003E-2</v>
      </c>
    </row>
    <row r="22" spans="2:12" x14ac:dyDescent="0.2">
      <c r="B22" s="432">
        <v>72291792</v>
      </c>
      <c r="C22">
        <v>30</v>
      </c>
      <c r="D22" s="523"/>
      <c r="E22" s="523">
        <v>1</v>
      </c>
      <c r="F22" s="427">
        <f t="shared" si="0"/>
        <v>2409726.4</v>
      </c>
      <c r="G22" s="112">
        <f t="shared" si="1"/>
        <v>2.8495189455346296E-2</v>
      </c>
      <c r="H22" s="431">
        <f t="shared" si="4"/>
        <v>2.8495189455346296E-2</v>
      </c>
      <c r="I22" s="429">
        <f t="shared" si="5"/>
        <v>5.1211341412779394E-2</v>
      </c>
      <c r="K22" s="523">
        <v>1.65</v>
      </c>
      <c r="L22" s="528">
        <f t="shared" si="2"/>
        <v>5.5E-2</v>
      </c>
    </row>
    <row r="23" spans="2:12" x14ac:dyDescent="0.2">
      <c r="B23" s="432">
        <v>72513556</v>
      </c>
      <c r="C23">
        <v>75</v>
      </c>
      <c r="D23" s="523"/>
      <c r="E23" s="523">
        <v>1</v>
      </c>
      <c r="F23" s="427">
        <f t="shared" si="0"/>
        <v>966847.41333333333</v>
      </c>
      <c r="G23" s="112">
        <f t="shared" si="1"/>
        <v>1.1433040787263168E-2</v>
      </c>
      <c r="H23" s="431">
        <f t="shared" si="4"/>
        <v>1.1433040787263168E-2</v>
      </c>
      <c r="I23" s="429">
        <f t="shared" si="5"/>
        <v>2.0547375410866549E-2</v>
      </c>
      <c r="K23" s="523">
        <v>1.65</v>
      </c>
      <c r="L23" s="528">
        <f t="shared" si="2"/>
        <v>2.1999999999999999E-2</v>
      </c>
    </row>
    <row r="24" spans="2:12" x14ac:dyDescent="0.2">
      <c r="B24" s="432">
        <v>37317826</v>
      </c>
      <c r="C24">
        <v>100</v>
      </c>
      <c r="D24" s="523">
        <v>1</v>
      </c>
      <c r="E24" s="523"/>
      <c r="F24" s="427">
        <f t="shared" si="0"/>
        <v>373178.26</v>
      </c>
      <c r="G24" s="112">
        <f t="shared" si="1"/>
        <v>4.4128599907925139E-3</v>
      </c>
      <c r="H24" s="431"/>
      <c r="I24" s="429"/>
      <c r="J24" s="431">
        <f>G24</f>
        <v>4.4128599907925139E-3</v>
      </c>
      <c r="K24" s="523">
        <v>0.94799999999999995</v>
      </c>
      <c r="L24" s="528">
        <f t="shared" si="2"/>
        <v>9.4799999999999988E-3</v>
      </c>
    </row>
    <row r="25" spans="2:12" x14ac:dyDescent="0.2">
      <c r="B25" s="432">
        <v>54666182</v>
      </c>
      <c r="C25">
        <v>65</v>
      </c>
      <c r="D25" s="523"/>
      <c r="E25" s="523">
        <v>1</v>
      </c>
      <c r="F25" s="427">
        <f t="shared" si="0"/>
        <v>841018.18461538467</v>
      </c>
      <c r="G25" s="112">
        <f t="shared" si="1"/>
        <v>9.9451010313896197E-3</v>
      </c>
      <c r="H25" s="431">
        <f t="shared" si="4"/>
        <v>9.9451010313896197E-3</v>
      </c>
      <c r="I25" s="429">
        <f t="shared" ref="I25:I33" si="6">H25/$H$61</f>
        <v>1.7873261207867582E-2</v>
      </c>
      <c r="K25" s="523">
        <v>1.65</v>
      </c>
      <c r="L25" s="528">
        <f t="shared" si="2"/>
        <v>2.5384615384615384E-2</v>
      </c>
    </row>
    <row r="26" spans="2:12" x14ac:dyDescent="0.2">
      <c r="B26" s="432">
        <v>44045969</v>
      </c>
      <c r="C26">
        <v>50</v>
      </c>
      <c r="D26" s="523"/>
      <c r="E26" s="523">
        <v>1</v>
      </c>
      <c r="F26" s="427">
        <f t="shared" si="0"/>
        <v>880919.38</v>
      </c>
      <c r="G26" s="112">
        <f t="shared" si="1"/>
        <v>1.0416935560811467E-2</v>
      </c>
      <c r="H26" s="431">
        <f t="shared" si="4"/>
        <v>1.0416935560811467E-2</v>
      </c>
      <c r="I26" s="429">
        <f t="shared" si="6"/>
        <v>1.8721238695942392E-2</v>
      </c>
      <c r="K26" s="523">
        <v>1.65</v>
      </c>
      <c r="L26" s="528">
        <f t="shared" si="2"/>
        <v>3.3000000000000002E-2</v>
      </c>
    </row>
    <row r="27" spans="2:12" x14ac:dyDescent="0.2">
      <c r="B27" s="432">
        <v>45064408</v>
      </c>
      <c r="C27">
        <v>55</v>
      </c>
      <c r="D27" s="523"/>
      <c r="E27" s="523">
        <v>1</v>
      </c>
      <c r="F27" s="427">
        <f t="shared" si="0"/>
        <v>819352.87272727268</v>
      </c>
      <c r="G27" s="112">
        <f t="shared" si="1"/>
        <v>9.6889071469465887E-3</v>
      </c>
      <c r="H27" s="431">
        <f t="shared" si="4"/>
        <v>9.6889071469465887E-3</v>
      </c>
      <c r="I27" s="429">
        <f t="shared" si="6"/>
        <v>1.7412831474468614E-2</v>
      </c>
      <c r="K27" s="523">
        <v>1.65</v>
      </c>
      <c r="L27" s="528">
        <f t="shared" si="2"/>
        <v>0.03</v>
      </c>
    </row>
    <row r="28" spans="2:12" x14ac:dyDescent="0.2">
      <c r="B28" s="432">
        <v>20878634</v>
      </c>
      <c r="C28">
        <v>75</v>
      </c>
      <c r="D28" s="523"/>
      <c r="E28" s="523">
        <v>1</v>
      </c>
      <c r="F28" s="427">
        <f t="shared" si="0"/>
        <v>278381.78666666668</v>
      </c>
      <c r="G28" s="112">
        <f t="shared" si="1"/>
        <v>3.2918848181206226E-3</v>
      </c>
      <c r="H28" s="431">
        <f t="shared" si="4"/>
        <v>3.2918848181206226E-3</v>
      </c>
      <c r="I28" s="429">
        <f t="shared" si="6"/>
        <v>5.916150779642945E-3</v>
      </c>
      <c r="K28" s="523">
        <v>1.65</v>
      </c>
      <c r="L28" s="528">
        <f t="shared" si="2"/>
        <v>2.1999999999999999E-2</v>
      </c>
    </row>
    <row r="29" spans="2:12" x14ac:dyDescent="0.2">
      <c r="B29" s="432">
        <v>27019773</v>
      </c>
      <c r="C29">
        <v>20</v>
      </c>
      <c r="E29" s="523">
        <v>1</v>
      </c>
      <c r="F29" s="427">
        <f t="shared" si="0"/>
        <v>1350988.65</v>
      </c>
      <c r="G29" s="112">
        <f t="shared" si="1"/>
        <v>1.5975538772274117E-2</v>
      </c>
      <c r="H29" s="431">
        <f t="shared" si="4"/>
        <v>1.5975538772274117E-2</v>
      </c>
      <c r="I29" s="429">
        <f t="shared" si="6"/>
        <v>2.871111882242728E-2</v>
      </c>
      <c r="K29" s="523">
        <v>1.65</v>
      </c>
      <c r="L29" s="528">
        <f t="shared" si="2"/>
        <v>8.249999999999999E-2</v>
      </c>
    </row>
    <row r="30" spans="2:12" x14ac:dyDescent="0.2">
      <c r="B30" s="432">
        <v>16335367</v>
      </c>
      <c r="C30">
        <v>40</v>
      </c>
      <c r="E30" s="523">
        <v>1</v>
      </c>
      <c r="F30" s="427">
        <f t="shared" si="0"/>
        <v>408384.17499999999</v>
      </c>
      <c r="G30" s="112">
        <f t="shared" si="1"/>
        <v>4.8291724891217098E-3</v>
      </c>
      <c r="H30" s="431">
        <f t="shared" si="4"/>
        <v>4.8291724891217098E-3</v>
      </c>
      <c r="I30" s="429">
        <f t="shared" si="6"/>
        <v>8.678952686703871E-3</v>
      </c>
      <c r="K30" s="523">
        <v>1.65</v>
      </c>
      <c r="L30" s="528">
        <f t="shared" si="2"/>
        <v>4.1249999999999995E-2</v>
      </c>
    </row>
    <row r="31" spans="2:12" x14ac:dyDescent="0.2">
      <c r="B31" s="432">
        <v>13162790</v>
      </c>
      <c r="C31">
        <v>30</v>
      </c>
      <c r="E31" s="523">
        <v>1</v>
      </c>
      <c r="F31" s="427">
        <f t="shared" si="0"/>
        <v>438759.66666666669</v>
      </c>
      <c r="G31" s="112">
        <f t="shared" si="1"/>
        <v>5.1883648811878631E-3</v>
      </c>
      <c r="H31" s="431">
        <f t="shared" si="4"/>
        <v>5.1883648811878631E-3</v>
      </c>
      <c r="I31" s="429">
        <f t="shared" si="6"/>
        <v>9.3244905678188002E-3</v>
      </c>
      <c r="K31" s="523">
        <v>1.65</v>
      </c>
      <c r="L31" s="528">
        <f t="shared" si="2"/>
        <v>5.5E-2</v>
      </c>
    </row>
    <row r="32" spans="2:12" x14ac:dyDescent="0.2">
      <c r="B32" s="432">
        <v>8624328</v>
      </c>
      <c r="C32">
        <v>60</v>
      </c>
      <c r="E32" s="523">
        <v>1</v>
      </c>
      <c r="F32" s="427">
        <f t="shared" si="0"/>
        <v>143738.79999999999</v>
      </c>
      <c r="G32" s="112">
        <f t="shared" si="1"/>
        <v>1.6997217352493336E-3</v>
      </c>
      <c r="H32" s="431">
        <f t="shared" si="4"/>
        <v>1.6997217352493336E-3</v>
      </c>
      <c r="I32" s="429">
        <f t="shared" si="6"/>
        <v>3.0547271927066967E-3</v>
      </c>
      <c r="K32" s="523">
        <v>1.65</v>
      </c>
      <c r="L32" s="528">
        <f t="shared" si="2"/>
        <v>2.75E-2</v>
      </c>
    </row>
    <row r="33" spans="1:12" x14ac:dyDescent="0.2">
      <c r="B33" s="432">
        <v>7852168</v>
      </c>
      <c r="C33">
        <v>50</v>
      </c>
      <c r="E33" s="523">
        <v>1</v>
      </c>
      <c r="F33" s="427">
        <f t="shared" si="0"/>
        <v>157043.35999999999</v>
      </c>
      <c r="G33" s="112">
        <f t="shared" si="1"/>
        <v>1.8570491222174234E-3</v>
      </c>
      <c r="H33" s="431">
        <f t="shared" si="4"/>
        <v>1.8570491222174234E-3</v>
      </c>
      <c r="I33" s="429">
        <f t="shared" si="6"/>
        <v>3.3374747961303916E-3</v>
      </c>
      <c r="K33" s="523">
        <v>1.65</v>
      </c>
      <c r="L33" s="528">
        <f t="shared" si="2"/>
        <v>3.3000000000000002E-2</v>
      </c>
    </row>
    <row r="34" spans="1:12" x14ac:dyDescent="0.2">
      <c r="B34" s="432">
        <v>7207631</v>
      </c>
      <c r="C34">
        <v>100</v>
      </c>
      <c r="D34" s="15">
        <v>1</v>
      </c>
      <c r="E34" s="523"/>
      <c r="F34" s="427">
        <f t="shared" si="0"/>
        <v>72076.31</v>
      </c>
      <c r="G34" s="112">
        <f t="shared" si="1"/>
        <v>8.5230759338166798E-4</v>
      </c>
      <c r="H34" s="431"/>
      <c r="I34" s="429"/>
      <c r="J34" s="431">
        <f>G34</f>
        <v>8.5230759338166798E-4</v>
      </c>
      <c r="K34" s="523">
        <v>0.94799999999999995</v>
      </c>
      <c r="L34" s="528">
        <f t="shared" si="2"/>
        <v>9.4799999999999988E-3</v>
      </c>
    </row>
    <row r="35" spans="1:12" x14ac:dyDescent="0.2">
      <c r="B35" s="432">
        <v>6220914</v>
      </c>
      <c r="C35">
        <v>40</v>
      </c>
      <c r="E35" s="523">
        <v>1</v>
      </c>
      <c r="F35" s="427">
        <f t="shared" si="0"/>
        <v>155522.85</v>
      </c>
      <c r="G35" s="112">
        <f t="shared" si="1"/>
        <v>1.8390689811861646E-3</v>
      </c>
      <c r="H35" s="431">
        <f t="shared" si="4"/>
        <v>1.8390689811861646E-3</v>
      </c>
      <c r="I35" s="429">
        <f>H35/$H$61</f>
        <v>3.3051610211177829E-3</v>
      </c>
      <c r="K35" s="523">
        <v>1.65</v>
      </c>
      <c r="L35" s="528">
        <f t="shared" si="2"/>
        <v>4.1249999999999995E-2</v>
      </c>
    </row>
    <row r="36" spans="1:12" x14ac:dyDescent="0.2">
      <c r="B36" s="432">
        <v>4066117</v>
      </c>
      <c r="C36">
        <v>15</v>
      </c>
      <c r="E36" s="523">
        <v>1</v>
      </c>
      <c r="F36" s="427">
        <f t="shared" si="0"/>
        <v>271074.46666666667</v>
      </c>
      <c r="G36" s="112">
        <f t="shared" si="1"/>
        <v>3.2054752291270998E-3</v>
      </c>
      <c r="H36" s="431">
        <f t="shared" si="4"/>
        <v>3.2054752291270998E-3</v>
      </c>
      <c r="I36" s="429">
        <f>H36/$H$61</f>
        <v>5.7608561124423731E-3</v>
      </c>
      <c r="K36" s="523">
        <v>1.65</v>
      </c>
      <c r="L36" s="528">
        <f t="shared" si="2"/>
        <v>0.11</v>
      </c>
    </row>
    <row r="37" spans="1:12" x14ac:dyDescent="0.2">
      <c r="B37" s="432">
        <v>3922188</v>
      </c>
      <c r="C37">
        <v>10</v>
      </c>
      <c r="E37" s="523">
        <v>1</v>
      </c>
      <c r="F37" s="427">
        <f t="shared" si="0"/>
        <v>392218.8</v>
      </c>
      <c r="G37" s="112">
        <f t="shared" si="1"/>
        <v>4.6380157572862117E-3</v>
      </c>
      <c r="H37" s="431">
        <f t="shared" si="4"/>
        <v>4.6380157572862117E-3</v>
      </c>
      <c r="I37" s="429">
        <f>H37/$H$61</f>
        <v>8.335407237647658E-3</v>
      </c>
      <c r="K37" s="523">
        <v>1.65</v>
      </c>
      <c r="L37" s="528">
        <f t="shared" si="2"/>
        <v>0.16499999999999998</v>
      </c>
    </row>
    <row r="38" spans="1:12" x14ac:dyDescent="0.2">
      <c r="B38" s="432">
        <v>4048211</v>
      </c>
      <c r="C38">
        <v>50</v>
      </c>
      <c r="E38" s="523">
        <v>1</v>
      </c>
      <c r="F38" s="427">
        <f t="shared" si="0"/>
        <v>80964.22</v>
      </c>
      <c r="G38" s="112">
        <f t="shared" si="1"/>
        <v>9.5740777376399978E-4</v>
      </c>
      <c r="H38" s="431">
        <f t="shared" si="4"/>
        <v>9.5740777376399978E-4</v>
      </c>
      <c r="I38" s="429">
        <f>H38/$H$61</f>
        <v>1.7206460918714182E-3</v>
      </c>
      <c r="K38" s="523">
        <v>1.65</v>
      </c>
      <c r="L38" s="528">
        <f t="shared" si="2"/>
        <v>3.3000000000000002E-2</v>
      </c>
    </row>
    <row r="39" spans="1:12" x14ac:dyDescent="0.2">
      <c r="B39" s="432">
        <v>1987371</v>
      </c>
      <c r="C39">
        <v>10</v>
      </c>
      <c r="E39" s="523">
        <v>1</v>
      </c>
      <c r="F39" s="427">
        <f t="shared" si="0"/>
        <v>198737.1</v>
      </c>
      <c r="G39" s="112">
        <f t="shared" si="1"/>
        <v>2.3500806217278867E-3</v>
      </c>
      <c r="H39" s="431">
        <f t="shared" si="4"/>
        <v>2.3500806217278867E-3</v>
      </c>
      <c r="I39" s="429">
        <f>H39/$H$61</f>
        <v>4.2235473203454466E-3</v>
      </c>
      <c r="K39" s="523">
        <v>1.65</v>
      </c>
      <c r="L39" s="528">
        <f t="shared" si="2"/>
        <v>0.16499999999999998</v>
      </c>
    </row>
    <row r="40" spans="1:12" hidden="1" x14ac:dyDescent="0.2">
      <c r="A40" s="432">
        <v>591758</v>
      </c>
      <c r="B40" s="441"/>
      <c r="C40" s="433"/>
      <c r="E40" s="523">
        <v>1</v>
      </c>
      <c r="F40" s="427"/>
      <c r="G40" s="112"/>
      <c r="H40" s="431"/>
      <c r="I40" s="429"/>
      <c r="K40" s="523"/>
      <c r="L40" s="528"/>
    </row>
    <row r="41" spans="1:12" x14ac:dyDescent="0.2">
      <c r="B41" s="432">
        <v>830257</v>
      </c>
      <c r="C41">
        <v>5</v>
      </c>
      <c r="E41" s="523">
        <v>1</v>
      </c>
      <c r="F41" s="427">
        <f t="shared" ref="F41:F54" si="7">B41/C41</f>
        <v>166051.4</v>
      </c>
      <c r="G41" s="112">
        <f t="shared" ref="G41:G54" si="8">F41/$F$61</f>
        <v>1.963569848562679E-3</v>
      </c>
      <c r="H41" s="431">
        <f t="shared" si="4"/>
        <v>1.963569848562679E-3</v>
      </c>
      <c r="I41" s="429">
        <f t="shared" ref="I41:I54" si="9">H41/$H$61</f>
        <v>3.5289130489959343E-3</v>
      </c>
      <c r="K41" s="523">
        <v>1.65</v>
      </c>
      <c r="L41" s="528">
        <f t="shared" ref="L41:L54" si="10">K41/C41</f>
        <v>0.32999999999999996</v>
      </c>
    </row>
    <row r="42" spans="1:12" x14ac:dyDescent="0.2">
      <c r="B42" s="432">
        <v>11000</v>
      </c>
      <c r="C42">
        <v>25</v>
      </c>
      <c r="E42" s="523">
        <v>1</v>
      </c>
      <c r="F42" s="427">
        <f t="shared" si="7"/>
        <v>440</v>
      </c>
      <c r="G42" s="112">
        <f t="shared" si="8"/>
        <v>5.20303191281482E-6</v>
      </c>
      <c r="H42" s="431">
        <f t="shared" si="4"/>
        <v>5.20303191281482E-6</v>
      </c>
      <c r="I42" s="429">
        <f t="shared" si="9"/>
        <v>9.3508500473841907E-6</v>
      </c>
      <c r="K42" s="523">
        <v>1.65</v>
      </c>
      <c r="L42" s="528">
        <f t="shared" si="10"/>
        <v>6.6000000000000003E-2</v>
      </c>
    </row>
    <row r="43" spans="1:12" x14ac:dyDescent="0.2">
      <c r="B43" s="432">
        <v>591742</v>
      </c>
      <c r="C43">
        <v>15</v>
      </c>
      <c r="E43" s="523">
        <v>1</v>
      </c>
      <c r="F43" s="427">
        <f t="shared" si="7"/>
        <v>39449.466666666667</v>
      </c>
      <c r="G43" s="112">
        <f t="shared" si="8"/>
        <v>4.6649280456861626E-4</v>
      </c>
      <c r="H43" s="431">
        <f t="shared" si="4"/>
        <v>4.6649280456861626E-4</v>
      </c>
      <c r="I43" s="429">
        <f t="shared" si="9"/>
        <v>8.3837738011200238E-4</v>
      </c>
      <c r="K43" s="523">
        <v>1.65</v>
      </c>
      <c r="L43" s="528">
        <f t="shared" si="10"/>
        <v>0.11</v>
      </c>
    </row>
    <row r="44" spans="1:12" x14ac:dyDescent="0.2">
      <c r="B44" s="432">
        <v>105828</v>
      </c>
      <c r="C44">
        <v>15</v>
      </c>
      <c r="E44" s="523">
        <v>1</v>
      </c>
      <c r="F44" s="427">
        <f t="shared" si="7"/>
        <v>7055.2</v>
      </c>
      <c r="G44" s="112">
        <f t="shared" si="8"/>
        <v>8.3428251707479812E-5</v>
      </c>
      <c r="H44" s="431">
        <f t="shared" si="4"/>
        <v>8.3428251707479812E-5</v>
      </c>
      <c r="I44" s="429">
        <f t="shared" si="9"/>
        <v>1.499366301234203E-4</v>
      </c>
      <c r="K44" s="523">
        <v>1.65</v>
      </c>
      <c r="L44" s="528">
        <f t="shared" si="10"/>
        <v>0.11</v>
      </c>
    </row>
    <row r="45" spans="1:12" x14ac:dyDescent="0.2">
      <c r="B45" s="432">
        <v>644287</v>
      </c>
      <c r="C45">
        <v>25</v>
      </c>
      <c r="E45" s="523">
        <v>1</v>
      </c>
      <c r="F45" s="427">
        <f t="shared" si="7"/>
        <v>25771.48</v>
      </c>
      <c r="G45" s="112">
        <f t="shared" si="8"/>
        <v>3.0474962018288383E-4</v>
      </c>
      <c r="H45" s="431">
        <f t="shared" si="4"/>
        <v>3.0474962018288383E-4</v>
      </c>
      <c r="I45" s="429">
        <f t="shared" si="9"/>
        <v>5.4769373858900162E-4</v>
      </c>
      <c r="K45" s="523">
        <v>1.65</v>
      </c>
      <c r="L45" s="528">
        <f t="shared" si="10"/>
        <v>6.6000000000000003E-2</v>
      </c>
    </row>
    <row r="46" spans="1:12" x14ac:dyDescent="0.2">
      <c r="B46" s="432">
        <v>777362</v>
      </c>
      <c r="C46">
        <v>5</v>
      </c>
      <c r="E46" s="523">
        <v>1</v>
      </c>
      <c r="F46" s="427">
        <f t="shared" si="7"/>
        <v>155472.4</v>
      </c>
      <c r="G46" s="112">
        <f t="shared" si="8"/>
        <v>1.83847240627707E-3</v>
      </c>
      <c r="H46" s="431">
        <f t="shared" si="4"/>
        <v>1.83847240627707E-3</v>
      </c>
      <c r="I46" s="429">
        <f t="shared" si="9"/>
        <v>3.304088861152122E-3</v>
      </c>
      <c r="K46" s="523">
        <v>1.65</v>
      </c>
      <c r="L46" s="528">
        <f t="shared" si="10"/>
        <v>0.32999999999999996</v>
      </c>
    </row>
    <row r="47" spans="1:12" x14ac:dyDescent="0.2">
      <c r="B47" s="432">
        <v>715860</v>
      </c>
      <c r="C47">
        <v>30</v>
      </c>
      <c r="E47" s="523">
        <v>1</v>
      </c>
      <c r="F47" s="427">
        <f t="shared" si="7"/>
        <v>23862</v>
      </c>
      <c r="G47" s="112">
        <f t="shared" si="8"/>
        <v>2.8216988068997101E-4</v>
      </c>
      <c r="H47" s="431">
        <f t="shared" si="4"/>
        <v>2.8216988068997101E-4</v>
      </c>
      <c r="I47" s="429">
        <f t="shared" si="9"/>
        <v>5.0711359961518542E-4</v>
      </c>
      <c r="K47" s="523">
        <v>1.65</v>
      </c>
      <c r="L47" s="528">
        <f t="shared" si="10"/>
        <v>5.5E-2</v>
      </c>
    </row>
    <row r="48" spans="1:12" x14ac:dyDescent="0.2">
      <c r="B48" s="432">
        <v>216553</v>
      </c>
      <c r="C48">
        <v>7</v>
      </c>
      <c r="E48" s="523">
        <v>1</v>
      </c>
      <c r="F48" s="427">
        <f t="shared" si="7"/>
        <v>30936.142857142859</v>
      </c>
      <c r="G48" s="112">
        <f t="shared" si="8"/>
        <v>3.6582213305707395E-4</v>
      </c>
      <c r="H48" s="431">
        <f t="shared" si="4"/>
        <v>3.6582213305707395E-4</v>
      </c>
      <c r="I48" s="429">
        <f t="shared" si="9"/>
        <v>6.5745280204908719E-4</v>
      </c>
      <c r="K48" s="523">
        <v>1.65</v>
      </c>
      <c r="L48" s="528">
        <f t="shared" si="10"/>
        <v>0.23571428571428571</v>
      </c>
    </row>
    <row r="49" spans="1:13" x14ac:dyDescent="0.2">
      <c r="B49" s="432">
        <v>77039</v>
      </c>
      <c r="C49">
        <v>40</v>
      </c>
      <c r="E49" s="523">
        <v>1</v>
      </c>
      <c r="F49" s="427">
        <f t="shared" si="7"/>
        <v>1925.9749999999999</v>
      </c>
      <c r="G49" s="112">
        <f t="shared" si="8"/>
        <v>2.2774794064280732E-5</v>
      </c>
      <c r="H49" s="431">
        <f t="shared" si="4"/>
        <v>2.2774794064280732E-5</v>
      </c>
      <c r="I49" s="429">
        <f t="shared" si="9"/>
        <v>4.0930689590933553E-5</v>
      </c>
      <c r="K49" s="523">
        <v>1.65</v>
      </c>
      <c r="L49" s="528">
        <f t="shared" si="10"/>
        <v>4.1249999999999995E-2</v>
      </c>
    </row>
    <row r="50" spans="1:13" x14ac:dyDescent="0.2">
      <c r="B50" s="432">
        <v>17738</v>
      </c>
      <c r="C50">
        <v>40</v>
      </c>
      <c r="E50" s="523">
        <v>1</v>
      </c>
      <c r="F50" s="427">
        <f t="shared" si="7"/>
        <v>443.45</v>
      </c>
      <c r="G50" s="112">
        <f t="shared" si="8"/>
        <v>5.2438284130402994E-6</v>
      </c>
      <c r="H50" s="431">
        <f t="shared" si="4"/>
        <v>5.2438284130402994E-6</v>
      </c>
      <c r="I50" s="429">
        <f t="shared" si="9"/>
        <v>9.4241692125284512E-6</v>
      </c>
      <c r="K50" s="523">
        <v>1.65</v>
      </c>
      <c r="L50" s="528">
        <f t="shared" si="10"/>
        <v>4.1249999999999995E-2</v>
      </c>
    </row>
    <row r="51" spans="1:13" x14ac:dyDescent="0.2">
      <c r="B51" s="432">
        <v>879</v>
      </c>
      <c r="C51">
        <v>100</v>
      </c>
      <c r="D51" s="523">
        <v>1</v>
      </c>
      <c r="E51" s="523"/>
      <c r="F51" s="427">
        <f t="shared" si="7"/>
        <v>8.7899999999999991</v>
      </c>
      <c r="G51" s="112">
        <f t="shared" si="8"/>
        <v>1.0394238753100515E-7</v>
      </c>
      <c r="H51" s="431">
        <f t="shared" si="4"/>
        <v>1.0394238753100515E-7</v>
      </c>
      <c r="I51" s="429">
        <f t="shared" si="9"/>
        <v>1.8680448162842505E-7</v>
      </c>
      <c r="K51" s="523">
        <v>0.94799999999999995</v>
      </c>
      <c r="L51" s="528">
        <f t="shared" si="10"/>
        <v>9.4799999999999988E-3</v>
      </c>
    </row>
    <row r="52" spans="1:13" x14ac:dyDescent="0.2">
      <c r="B52" s="432">
        <v>132754</v>
      </c>
      <c r="C52">
        <v>20</v>
      </c>
      <c r="E52" s="523">
        <v>1</v>
      </c>
      <c r="F52" s="427">
        <f t="shared" si="7"/>
        <v>6637.7</v>
      </c>
      <c r="G52" s="112">
        <f t="shared" si="8"/>
        <v>7.8491283926570302E-5</v>
      </c>
      <c r="H52" s="431">
        <f t="shared" si="4"/>
        <v>7.8491283926570302E-5</v>
      </c>
      <c r="I52" s="429">
        <f t="shared" si="9"/>
        <v>1.4106394854436827E-4</v>
      </c>
      <c r="K52" s="523">
        <v>1.65</v>
      </c>
      <c r="L52" s="528">
        <f t="shared" si="10"/>
        <v>8.249999999999999E-2</v>
      </c>
    </row>
    <row r="53" spans="1:13" x14ac:dyDescent="0.2">
      <c r="B53" s="432">
        <v>58601</v>
      </c>
      <c r="C53">
        <v>50</v>
      </c>
      <c r="E53" s="523">
        <v>1</v>
      </c>
      <c r="F53" s="427">
        <f t="shared" si="7"/>
        <v>1172.02</v>
      </c>
      <c r="G53" s="112">
        <f t="shared" si="8"/>
        <v>1.3859221505584603E-5</v>
      </c>
      <c r="H53" s="431">
        <f t="shared" si="4"/>
        <v>1.3859221505584603E-5</v>
      </c>
      <c r="I53" s="429">
        <f t="shared" si="9"/>
        <v>2.4907689255761861E-5</v>
      </c>
      <c r="K53" s="523">
        <v>1.65</v>
      </c>
      <c r="L53" s="528">
        <f t="shared" si="10"/>
        <v>3.3000000000000002E-2</v>
      </c>
    </row>
    <row r="54" spans="1:13" x14ac:dyDescent="0.2">
      <c r="B54" s="432">
        <v>5974</v>
      </c>
      <c r="C54">
        <v>15</v>
      </c>
      <c r="E54" s="523">
        <v>1</v>
      </c>
      <c r="F54" s="427">
        <f t="shared" si="7"/>
        <v>398.26666666666665</v>
      </c>
      <c r="G54" s="112">
        <f t="shared" si="8"/>
        <v>4.7095322192660205E-6</v>
      </c>
      <c r="H54" s="431">
        <f t="shared" si="4"/>
        <v>4.7095322192660205E-6</v>
      </c>
      <c r="I54" s="429">
        <f t="shared" si="9"/>
        <v>8.4639360883444172E-6</v>
      </c>
      <c r="K54" s="523">
        <v>1.65</v>
      </c>
      <c r="L54" s="528">
        <f t="shared" si="10"/>
        <v>0.11</v>
      </c>
    </row>
    <row r="55" spans="1:13" hidden="1" x14ac:dyDescent="0.2">
      <c r="A55" s="432">
        <v>4094653</v>
      </c>
      <c r="B55" s="441"/>
      <c r="C55" s="433"/>
      <c r="K55" s="523"/>
      <c r="L55" s="523"/>
    </row>
    <row r="56" spans="1:13" hidden="1" x14ac:dyDescent="0.2">
      <c r="A56" s="432">
        <v>0</v>
      </c>
      <c r="B56" s="441"/>
      <c r="C56" s="433"/>
      <c r="K56" s="523"/>
      <c r="L56" s="523"/>
    </row>
    <row r="57" spans="1:13" hidden="1" x14ac:dyDescent="0.2">
      <c r="A57" s="432">
        <v>0</v>
      </c>
      <c r="B57" s="441"/>
      <c r="C57" s="433"/>
      <c r="K57" s="523"/>
      <c r="L57" s="523"/>
    </row>
    <row r="58" spans="1:13" hidden="1" x14ac:dyDescent="0.2">
      <c r="A58" s="432">
        <v>0</v>
      </c>
      <c r="B58" s="441"/>
      <c r="C58" s="433"/>
      <c r="K58" s="523"/>
      <c r="L58" s="523"/>
    </row>
    <row r="59" spans="1:13" hidden="1" x14ac:dyDescent="0.2">
      <c r="K59" s="523"/>
      <c r="L59" s="523"/>
    </row>
    <row r="60" spans="1:13" x14ac:dyDescent="0.2">
      <c r="K60" s="523"/>
      <c r="L60" s="523"/>
    </row>
    <row r="61" spans="1:13" x14ac:dyDescent="0.2">
      <c r="F61" s="427">
        <f>SUM(F6:F54)</f>
        <v>84566077.50498338</v>
      </c>
      <c r="G61" s="431">
        <f>SUM(G6:G54)</f>
        <v>0.99999999999999944</v>
      </c>
      <c r="H61" s="431">
        <f>SUM(H6:H54)</f>
        <v>0.55642341460392875</v>
      </c>
      <c r="I61" s="431">
        <f>SUM(I6:I54)</f>
        <v>1.0000000000000004</v>
      </c>
      <c r="J61" s="431">
        <f>SUM(J6:J54)</f>
        <v>0.44357658539607075</v>
      </c>
      <c r="K61" s="523"/>
      <c r="L61" s="529">
        <f>SUMPRODUCT(L6:L54,G6:G54)</f>
        <v>2.6291206528253862E-2</v>
      </c>
      <c r="M61" s="18" t="s">
        <v>699</v>
      </c>
    </row>
    <row r="62" spans="1:13" x14ac:dyDescent="0.2">
      <c r="B62" s="512" t="s">
        <v>884</v>
      </c>
      <c r="C62" s="38"/>
      <c r="D62" s="38"/>
      <c r="E62" s="38"/>
      <c r="K62" s="523"/>
      <c r="L62" s="523"/>
    </row>
    <row r="63" spans="1:13" x14ac:dyDescent="0.2">
      <c r="K63" s="523"/>
      <c r="L63" s="523"/>
    </row>
    <row r="64" spans="1:13" x14ac:dyDescent="0.2">
      <c r="B64" s="18" t="s">
        <v>885</v>
      </c>
      <c r="F64" s="33"/>
      <c r="G64" s="33"/>
      <c r="K64" s="523"/>
      <c r="L64" s="523"/>
    </row>
    <row r="65" spans="2:12" x14ac:dyDescent="0.2">
      <c r="B65" s="18" t="s">
        <v>886</v>
      </c>
      <c r="F65" s="769" t="s">
        <v>697</v>
      </c>
      <c r="G65" s="769"/>
      <c r="L65" s="523"/>
    </row>
    <row r="66" spans="2:12" x14ac:dyDescent="0.2">
      <c r="F66" s="47"/>
      <c r="G66" s="33"/>
      <c r="H66" s="33"/>
      <c r="I66" s="33"/>
      <c r="L66" s="523"/>
    </row>
    <row r="67" spans="2:12" x14ac:dyDescent="0.2">
      <c r="F67" s="47" t="s">
        <v>692</v>
      </c>
      <c r="G67" s="527">
        <f>SUMPRODUCT(I6:I54,C6:C54)</f>
        <v>52.075503960248412</v>
      </c>
      <c r="H67" s="112"/>
      <c r="I67" s="112"/>
      <c r="L67" s="523"/>
    </row>
    <row r="68" spans="2:12" x14ac:dyDescent="0.2">
      <c r="F68" s="47" t="s">
        <v>691</v>
      </c>
      <c r="G68" s="526">
        <v>100</v>
      </c>
      <c r="H68" s="431"/>
      <c r="I68" s="431"/>
      <c r="L68" s="523"/>
    </row>
    <row r="69" spans="2:12" x14ac:dyDescent="0.2">
      <c r="F69" s="18" t="s">
        <v>702</v>
      </c>
      <c r="G69" s="533">
        <f>G67*H61+J61*G68</f>
        <v>73.333688270388905</v>
      </c>
      <c r="H69" s="525"/>
    </row>
    <row r="70" spans="2:12" x14ac:dyDescent="0.2">
      <c r="H70" s="361"/>
    </row>
  </sheetData>
  <mergeCells count="2">
    <mergeCell ref="F65:G65"/>
    <mergeCell ref="B2:L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W81"/>
  <sheetViews>
    <sheetView workbookViewId="0">
      <selection activeCell="E11" sqref="E11"/>
    </sheetView>
  </sheetViews>
  <sheetFormatPr defaultColWidth="8.85546875" defaultRowHeight="12.75" x14ac:dyDescent="0.2"/>
  <cols>
    <col min="3" max="3" width="0" hidden="1" customWidth="1"/>
    <col min="4" max="4" width="8.7109375" customWidth="1"/>
    <col min="5" max="5" width="12.7109375" customWidth="1"/>
    <col min="6" max="6" width="19.5703125" customWidth="1"/>
    <col min="7" max="7" width="22.140625" customWidth="1"/>
    <col min="10" max="10" width="0" hidden="1" customWidth="1"/>
    <col min="11" max="11" width="17.42578125" hidden="1" customWidth="1"/>
    <col min="12" max="12" width="12.85546875" style="586" hidden="1" customWidth="1"/>
    <col min="13" max="13" width="13.85546875" hidden="1" customWidth="1"/>
    <col min="14" max="14" width="0" hidden="1" customWidth="1"/>
    <col min="15" max="15" width="20.42578125" hidden="1" customWidth="1"/>
    <col min="16" max="29" width="0" hidden="1" customWidth="1"/>
    <col min="30" max="31" width="16.42578125" hidden="1" customWidth="1"/>
    <col min="32" max="32" width="0" hidden="1" customWidth="1"/>
    <col min="33" max="34" width="11.7109375" hidden="1" customWidth="1"/>
    <col min="35" max="37" width="0" hidden="1" customWidth="1"/>
    <col min="38" max="38" width="17" hidden="1" customWidth="1"/>
    <col min="39" max="40" width="0" hidden="1" customWidth="1"/>
    <col min="41" max="41" width="10" hidden="1" customWidth="1"/>
    <col min="42" max="46" width="0" hidden="1" customWidth="1"/>
    <col min="49" max="49" width="0" hidden="1" customWidth="1"/>
  </cols>
  <sheetData>
    <row r="1" spans="3:49" x14ac:dyDescent="0.2">
      <c r="L1" s="726"/>
    </row>
    <row r="2" spans="3:49" x14ac:dyDescent="0.2">
      <c r="L2" s="726"/>
    </row>
    <row r="3" spans="3:49" ht="18" x14ac:dyDescent="0.25">
      <c r="D3" s="459" t="s">
        <v>877</v>
      </c>
      <c r="AW3">
        <v>1</v>
      </c>
    </row>
    <row r="4" spans="3:49" x14ac:dyDescent="0.2">
      <c r="AW4">
        <v>2</v>
      </c>
    </row>
    <row r="5" spans="3:49" ht="25.5" x14ac:dyDescent="0.2">
      <c r="D5" s="726"/>
      <c r="E5" s="726"/>
      <c r="F5" s="513" t="s">
        <v>876</v>
      </c>
      <c r="G5" s="513" t="s">
        <v>645</v>
      </c>
      <c r="AW5">
        <v>3</v>
      </c>
    </row>
    <row r="6" spans="3:49" x14ac:dyDescent="0.2">
      <c r="D6" s="726"/>
      <c r="E6" s="726"/>
      <c r="AW6">
        <v>4</v>
      </c>
    </row>
    <row r="7" spans="3:49" ht="39" thickBot="1" x14ac:dyDescent="0.25">
      <c r="C7" s="18" t="s">
        <v>15</v>
      </c>
      <c r="D7" s="798" t="s">
        <v>888</v>
      </c>
      <c r="E7" s="799" t="s">
        <v>889</v>
      </c>
      <c r="F7" s="799" t="s">
        <v>873</v>
      </c>
      <c r="G7" s="793" t="s">
        <v>644</v>
      </c>
      <c r="AW7">
        <v>5</v>
      </c>
    </row>
    <row r="8" spans="3:49" ht="13.5" thickTop="1" x14ac:dyDescent="0.2">
      <c r="C8">
        <v>4</v>
      </c>
      <c r="D8" s="726">
        <v>23</v>
      </c>
      <c r="E8" s="726">
        <v>1898</v>
      </c>
      <c r="F8" s="528">
        <f>D8/SUM($D$8:$D$60)</f>
        <v>3.6231884057971015E-3</v>
      </c>
      <c r="G8" s="528">
        <f>D8/SUM($D$8:$D$61)</f>
        <v>3.5769828926905133E-3</v>
      </c>
      <c r="AN8" s="361">
        <f>AM13*AM12+AO12*AN13</f>
        <v>76.441149280685437</v>
      </c>
      <c r="AW8">
        <v>6</v>
      </c>
    </row>
    <row r="9" spans="3:49" x14ac:dyDescent="0.2">
      <c r="C9">
        <v>37</v>
      </c>
      <c r="D9" s="726">
        <v>2</v>
      </c>
      <c r="E9" s="726">
        <v>1900</v>
      </c>
      <c r="F9" s="528">
        <f t="shared" ref="F9:F60" si="0">D9/SUM($D$8:$D$60)</f>
        <v>3.15059861373661E-4</v>
      </c>
      <c r="G9" s="528">
        <f t="shared" ref="G9:G61" si="1">D9/SUM($D$8:$D$61)</f>
        <v>3.1104199066874026E-4</v>
      </c>
      <c r="K9" s="752" t="s">
        <v>654</v>
      </c>
      <c r="L9" s="618"/>
      <c r="M9" s="616"/>
      <c r="N9" s="616"/>
      <c r="AN9" s="525">
        <f>AM10*AM13+AO10*AN13</f>
        <v>2.0248515068924326E-2</v>
      </c>
      <c r="AW9">
        <v>7</v>
      </c>
    </row>
    <row r="10" spans="3:49" x14ac:dyDescent="0.2">
      <c r="C10">
        <v>20</v>
      </c>
      <c r="D10" s="726">
        <v>4</v>
      </c>
      <c r="E10" s="726">
        <v>1905</v>
      </c>
      <c r="F10" s="528">
        <f>D10/SUM($D$8:$D$60)</f>
        <v>6.3011972274732201E-4</v>
      </c>
      <c r="G10" s="528">
        <f t="shared" si="1"/>
        <v>6.2208398133748052E-4</v>
      </c>
      <c r="K10" s="616"/>
      <c r="L10" s="618"/>
      <c r="M10" s="752" t="s">
        <v>601</v>
      </c>
      <c r="N10" s="616"/>
      <c r="AH10" s="361">
        <f>AG15*AG14+AI14*AH15</f>
        <v>83.997515886524809</v>
      </c>
      <c r="AM10" s="112">
        <f>AM11/AM12</f>
        <v>9.4799999999999988E-3</v>
      </c>
      <c r="AN10" s="112"/>
      <c r="AO10" s="112">
        <f>AO11/AO12</f>
        <v>3.0288554542384331E-2</v>
      </c>
      <c r="AW10">
        <v>8</v>
      </c>
    </row>
    <row r="11" spans="3:49" x14ac:dyDescent="0.2">
      <c r="C11">
        <v>50</v>
      </c>
      <c r="D11" s="726">
        <v>25</v>
      </c>
      <c r="E11" s="726">
        <v>1906</v>
      </c>
      <c r="F11" s="528">
        <f t="shared" si="0"/>
        <v>3.9382482671707622E-3</v>
      </c>
      <c r="G11" s="528">
        <f t="shared" si="1"/>
        <v>3.8880248833592537E-3</v>
      </c>
      <c r="K11" s="616">
        <v>1995</v>
      </c>
      <c r="L11" s="618"/>
      <c r="M11" s="758">
        <f>SUM(K17:K65)</f>
        <v>6348</v>
      </c>
      <c r="N11" s="616"/>
      <c r="AH11" s="525">
        <f>AG12*AG15+AH15*AI12</f>
        <v>1.6690522796034332E-2</v>
      </c>
      <c r="AM11">
        <v>0.94799999999999995</v>
      </c>
      <c r="AO11">
        <v>1.65</v>
      </c>
      <c r="AW11">
        <v>9</v>
      </c>
    </row>
    <row r="12" spans="3:49" x14ac:dyDescent="0.2">
      <c r="C12">
        <v>17</v>
      </c>
      <c r="D12" s="726">
        <v>10</v>
      </c>
      <c r="E12" s="726">
        <v>1909</v>
      </c>
      <c r="F12" s="528">
        <f t="shared" si="0"/>
        <v>1.5752993068683049E-3</v>
      </c>
      <c r="G12" s="528">
        <f t="shared" si="1"/>
        <v>1.5552099533437014E-3</v>
      </c>
      <c r="K12" s="616">
        <f>K11-40</f>
        <v>1955</v>
      </c>
      <c r="L12" s="617" t="s">
        <v>655</v>
      </c>
      <c r="M12" s="758">
        <f>SUM(K17:K48)</f>
        <v>4223</v>
      </c>
      <c r="N12" s="753">
        <f>M12/M11</f>
        <v>0.6652488972904852</v>
      </c>
      <c r="AG12" s="112">
        <f>AG13/AG14</f>
        <v>9.4799999999999988E-3</v>
      </c>
      <c r="AH12" s="112"/>
      <c r="AI12" s="112">
        <f>AI13/AI14</f>
        <v>2.7656261144528193E-2</v>
      </c>
      <c r="AM12">
        <v>100</v>
      </c>
      <c r="AN12" s="426" t="e">
        <f>AVERAGEIF(AN15:AN33,1,AL15:AL33)</f>
        <v>#DIV/0!</v>
      </c>
      <c r="AO12" s="444">
        <f>AO37</f>
        <v>54.476023201802853</v>
      </c>
      <c r="AW12">
        <v>10</v>
      </c>
    </row>
    <row r="13" spans="3:49" x14ac:dyDescent="0.2">
      <c r="C13">
        <v>32</v>
      </c>
      <c r="D13" s="726">
        <v>0</v>
      </c>
      <c r="E13" s="726">
        <v>1909</v>
      </c>
      <c r="F13" s="528">
        <f t="shared" si="0"/>
        <v>0</v>
      </c>
      <c r="G13" s="528">
        <f t="shared" si="1"/>
        <v>0</v>
      </c>
      <c r="K13" s="616">
        <v>2002</v>
      </c>
      <c r="L13" s="618"/>
      <c r="M13" s="616"/>
      <c r="N13" s="753"/>
      <c r="AG13">
        <v>0.94799999999999995</v>
      </c>
      <c r="AI13">
        <v>1.65</v>
      </c>
      <c r="AM13" s="112">
        <f>AM17+AM18+AM19+AM27+AM35</f>
        <v>0.48249576648919779</v>
      </c>
      <c r="AN13" s="431">
        <f>1-AM13</f>
        <v>0.51750423351080221</v>
      </c>
      <c r="AW13">
        <v>11</v>
      </c>
    </row>
    <row r="14" spans="3:49" x14ac:dyDescent="0.2">
      <c r="C14">
        <v>35</v>
      </c>
      <c r="D14" s="726">
        <v>6</v>
      </c>
      <c r="E14" s="726">
        <v>1909</v>
      </c>
      <c r="F14" s="528">
        <f t="shared" si="0"/>
        <v>9.4517958412098301E-4</v>
      </c>
      <c r="G14" s="528">
        <f t="shared" si="1"/>
        <v>9.3312597200622088E-4</v>
      </c>
      <c r="K14" s="616">
        <f>K13-40</f>
        <v>1962</v>
      </c>
      <c r="L14" s="618"/>
      <c r="M14" s="758">
        <f>SUM(K17:K55)</f>
        <v>5904</v>
      </c>
      <c r="N14" s="753">
        <f>M14/M11</f>
        <v>0.93005671077504726</v>
      </c>
      <c r="AG14">
        <v>100</v>
      </c>
      <c r="AH14" s="426">
        <f>AVERAGEIF(AH17:AH35,1,AF17:AF35)</f>
        <v>55.714285714285715</v>
      </c>
      <c r="AI14" s="444">
        <f>SUM(AI17:AI35)/SUM(AJ17:AJ35)</f>
        <v>59.660992907801401</v>
      </c>
      <c r="AL14" t="s">
        <v>693</v>
      </c>
      <c r="AW14">
        <v>12</v>
      </c>
    </row>
    <row r="15" spans="3:49" x14ac:dyDescent="0.2">
      <c r="C15">
        <v>44</v>
      </c>
      <c r="D15" s="726">
        <v>10</v>
      </c>
      <c r="E15" s="726">
        <v>1910</v>
      </c>
      <c r="F15" s="528">
        <f t="shared" si="0"/>
        <v>1.5752993068683049E-3</v>
      </c>
      <c r="G15" s="528">
        <f t="shared" si="1"/>
        <v>1.5552099533437014E-3</v>
      </c>
      <c r="AE15" s="427">
        <v>6206228777</v>
      </c>
      <c r="AG15" s="112">
        <f>SUMPRODUCT(AG17:AG35,AE17:AE35)</f>
        <v>0.60330000000000006</v>
      </c>
      <c r="AH15" s="431">
        <f>1-AG15</f>
        <v>0.39669999999999994</v>
      </c>
      <c r="AM15" s="431">
        <f>SUM(AM17:AM35)</f>
        <v>1</v>
      </c>
      <c r="AN15" s="431">
        <f>SUM(AN17:AN35)</f>
        <v>0.5175042335108021</v>
      </c>
      <c r="AO15" s="431">
        <f>SUM(AO17:AO35)</f>
        <v>0.99999999999999989</v>
      </c>
      <c r="AW15">
        <v>13</v>
      </c>
    </row>
    <row r="16" spans="3:49" ht="16.5" customHeight="1" x14ac:dyDescent="0.2">
      <c r="C16">
        <v>16</v>
      </c>
      <c r="D16" s="726">
        <v>2</v>
      </c>
      <c r="E16" s="726">
        <v>1911</v>
      </c>
      <c r="F16" s="528">
        <f t="shared" si="0"/>
        <v>3.15059861373661E-4</v>
      </c>
      <c r="G16" s="528">
        <f t="shared" si="1"/>
        <v>3.1104199066874026E-4</v>
      </c>
      <c r="K16" s="18" t="s">
        <v>648</v>
      </c>
      <c r="L16" s="513" t="s">
        <v>647</v>
      </c>
      <c r="M16" s="457" t="s">
        <v>649</v>
      </c>
      <c r="N16" s="457" t="s">
        <v>758</v>
      </c>
      <c r="O16" s="457" t="s">
        <v>650</v>
      </c>
      <c r="P16" s="457" t="s">
        <v>651</v>
      </c>
      <c r="AD16" t="s">
        <v>694</v>
      </c>
      <c r="AE16" s="431">
        <f>SUM(AE17:AE35)</f>
        <v>0.95579999999999998</v>
      </c>
      <c r="AG16" t="s">
        <v>691</v>
      </c>
      <c r="AH16" t="s">
        <v>692</v>
      </c>
      <c r="AL16" t="s">
        <v>695</v>
      </c>
      <c r="AM16" t="s">
        <v>696</v>
      </c>
      <c r="AW16">
        <v>14</v>
      </c>
    </row>
    <row r="17" spans="3:49" x14ac:dyDescent="0.2">
      <c r="C17">
        <v>36</v>
      </c>
      <c r="D17" s="726">
        <v>4</v>
      </c>
      <c r="E17" s="726">
        <v>1911</v>
      </c>
      <c r="F17" s="528">
        <f t="shared" si="0"/>
        <v>6.3011972274732201E-4</v>
      </c>
      <c r="G17" s="528">
        <f t="shared" si="1"/>
        <v>6.2208398133748052E-4</v>
      </c>
      <c r="J17">
        <v>1924</v>
      </c>
      <c r="K17" s="361">
        <f>SUMIF($E$8:$E$60,J17,$D$8:$D$60)+SUM(D8:D30)</f>
        <v>668</v>
      </c>
      <c r="L17" s="586">
        <f t="shared" ref="L17:L64" si="2">73-(1972-J17)</f>
        <v>25</v>
      </c>
      <c r="M17" s="426">
        <f t="shared" ref="M17:M65" si="3">K17*L17/73</f>
        <v>228.76712328767124</v>
      </c>
      <c r="N17" s="112">
        <f t="shared" ref="N17:N48" si="4">M17/SUM($M$17:$M$65)</f>
        <v>5.1698304790915965E-2</v>
      </c>
      <c r="AD17" s="432">
        <f>$AE$15*AE17</f>
        <v>1228212674.9682999</v>
      </c>
      <c r="AE17" s="112">
        <v>0.19789999999999999</v>
      </c>
      <c r="AF17">
        <v>100</v>
      </c>
      <c r="AG17" s="523">
        <v>1</v>
      </c>
      <c r="AH17" s="523"/>
      <c r="AK17" s="525"/>
      <c r="AL17" s="427">
        <f>AD17/AF17</f>
        <v>12282126.749682998</v>
      </c>
      <c r="AM17" s="112">
        <f>AL17/SUM($AL$17:$AL$35)</f>
        <v>0.15827268720074958</v>
      </c>
      <c r="AN17" s="525"/>
      <c r="AW17">
        <v>15</v>
      </c>
    </row>
    <row r="18" spans="3:49" x14ac:dyDescent="0.2">
      <c r="C18">
        <v>29</v>
      </c>
      <c r="D18" s="726">
        <v>3</v>
      </c>
      <c r="E18" s="726">
        <v>1912</v>
      </c>
      <c r="F18" s="528">
        <f t="shared" si="0"/>
        <v>4.7258979206049151E-4</v>
      </c>
      <c r="G18" s="528">
        <f t="shared" si="1"/>
        <v>4.6656298600311044E-4</v>
      </c>
      <c r="J18">
        <v>1925</v>
      </c>
      <c r="K18" s="361">
        <f t="shared" ref="K18:K65" si="5">SUMIF($E$8:$E$60,J18,$D$8:$D$60)</f>
        <v>9</v>
      </c>
      <c r="L18" s="586">
        <f t="shared" si="2"/>
        <v>26</v>
      </c>
      <c r="M18" s="426">
        <f t="shared" si="3"/>
        <v>3.2054794520547945</v>
      </c>
      <c r="N18" s="112">
        <f t="shared" si="4"/>
        <v>7.2439540844756501E-4</v>
      </c>
      <c r="O18" s="112"/>
      <c r="P18" s="431"/>
      <c r="Q18">
        <v>1</v>
      </c>
      <c r="R18" s="452">
        <f t="shared" ref="R18:R26" si="6">Q18/(SUM($L$17:$L$65)+SUM($Q$18:$Q$26))</f>
        <v>4.0883074407195422E-4</v>
      </c>
      <c r="S18" s="452"/>
      <c r="T18" s="452"/>
      <c r="U18" s="452"/>
      <c r="V18" s="452"/>
      <c r="W18" s="452"/>
      <c r="X18" s="452"/>
      <c r="Y18" s="452"/>
      <c r="Z18" s="452"/>
      <c r="AD18" s="432">
        <f t="shared" ref="AD18:AD35" si="7">$AE$15*AE18</f>
        <v>1380885902.8824999</v>
      </c>
      <c r="AE18" s="112">
        <v>0.2225</v>
      </c>
      <c r="AF18">
        <v>100</v>
      </c>
      <c r="AG18" s="523">
        <v>1</v>
      </c>
      <c r="AH18" s="523"/>
      <c r="AK18" s="525"/>
      <c r="AL18" s="427">
        <f t="shared" ref="AL18:AL35" si="8">AD18/AF18</f>
        <v>13808859.028825</v>
      </c>
      <c r="AM18" s="112">
        <f t="shared" ref="AM18:AM35" si="9">AL18/SUM($AL$17:$AL$35)</f>
        <v>0.17794680597355628</v>
      </c>
      <c r="AW18">
        <v>16</v>
      </c>
    </row>
    <row r="19" spans="3:49" x14ac:dyDescent="0.2">
      <c r="C19">
        <v>24</v>
      </c>
      <c r="D19" s="726">
        <v>3</v>
      </c>
      <c r="E19" s="726">
        <v>1913</v>
      </c>
      <c r="F19" s="528">
        <f t="shared" si="0"/>
        <v>4.7258979206049151E-4</v>
      </c>
      <c r="G19" s="528">
        <f t="shared" si="1"/>
        <v>4.6656298600311044E-4</v>
      </c>
      <c r="J19">
        <v>1926</v>
      </c>
      <c r="K19" s="361">
        <f t="shared" si="5"/>
        <v>1</v>
      </c>
      <c r="L19" s="586">
        <f t="shared" si="2"/>
        <v>27</v>
      </c>
      <c r="M19" s="426">
        <f t="shared" si="3"/>
        <v>0.36986301369863012</v>
      </c>
      <c r="N19" s="112">
        <f t="shared" si="4"/>
        <v>8.3584085590103653E-5</v>
      </c>
      <c r="O19" s="112"/>
      <c r="P19" s="431"/>
      <c r="Q19">
        <v>2</v>
      </c>
      <c r="R19" s="452">
        <f t="shared" si="6"/>
        <v>8.1766148814390845E-4</v>
      </c>
      <c r="S19" s="452"/>
      <c r="T19" s="452"/>
      <c r="U19" s="452"/>
      <c r="V19" s="452"/>
      <c r="W19" s="452"/>
      <c r="X19" s="452"/>
      <c r="Y19" s="452"/>
      <c r="Z19" s="452"/>
      <c r="AD19" s="432">
        <f t="shared" si="7"/>
        <v>991755358.56459999</v>
      </c>
      <c r="AE19" s="112">
        <v>0.1598</v>
      </c>
      <c r="AF19">
        <v>100</v>
      </c>
      <c r="AG19" s="523">
        <v>1</v>
      </c>
      <c r="AH19" s="523"/>
      <c r="AK19" s="525"/>
      <c r="AL19" s="427">
        <f t="shared" si="8"/>
        <v>9917553.5856459998</v>
      </c>
      <c r="AM19" s="112">
        <f t="shared" si="9"/>
        <v>0.12780179593067098</v>
      </c>
      <c r="AW19">
        <v>17</v>
      </c>
    </row>
    <row r="20" spans="3:49" x14ac:dyDescent="0.2">
      <c r="C20">
        <v>23</v>
      </c>
      <c r="D20" s="726">
        <v>6</v>
      </c>
      <c r="E20" s="726">
        <v>1915</v>
      </c>
      <c r="F20" s="528">
        <f t="shared" si="0"/>
        <v>9.4517958412098301E-4</v>
      </c>
      <c r="G20" s="528">
        <f t="shared" si="1"/>
        <v>9.3312597200622088E-4</v>
      </c>
      <c r="J20">
        <v>1927</v>
      </c>
      <c r="K20" s="361">
        <f t="shared" si="5"/>
        <v>0</v>
      </c>
      <c r="L20" s="586">
        <f t="shared" si="2"/>
        <v>28</v>
      </c>
      <c r="M20" s="426">
        <f t="shared" si="3"/>
        <v>0</v>
      </c>
      <c r="N20" s="112">
        <f t="shared" si="4"/>
        <v>0</v>
      </c>
      <c r="O20" s="112"/>
      <c r="P20" s="431"/>
      <c r="Q20">
        <v>3</v>
      </c>
      <c r="R20" s="452">
        <f t="shared" si="6"/>
        <v>1.2264922322158627E-3</v>
      </c>
      <c r="S20" s="452"/>
      <c r="T20" s="452"/>
      <c r="U20" s="452"/>
      <c r="V20" s="452"/>
      <c r="W20" s="452"/>
      <c r="X20" s="452"/>
      <c r="Y20" s="452"/>
      <c r="Z20" s="452"/>
      <c r="AD20" s="432">
        <f t="shared" si="7"/>
        <v>361202514.82139999</v>
      </c>
      <c r="AE20" s="112">
        <v>5.8200000000000002E-2</v>
      </c>
      <c r="AF20">
        <v>50</v>
      </c>
      <c r="AG20" s="523"/>
      <c r="AH20" s="523">
        <v>1</v>
      </c>
      <c r="AI20">
        <f>AE20*AF20</f>
        <v>2.91</v>
      </c>
      <c r="AJ20" s="431">
        <f>AE20</f>
        <v>5.8200000000000002E-2</v>
      </c>
      <c r="AK20" s="525"/>
      <c r="AL20" s="427">
        <f t="shared" si="8"/>
        <v>7224050.2964279996</v>
      </c>
      <c r="AM20" s="112">
        <f t="shared" si="9"/>
        <v>9.3092171754255951E-2</v>
      </c>
      <c r="AN20" s="431">
        <f>AM20</f>
        <v>9.3092171754255951E-2</v>
      </c>
      <c r="AO20" s="428">
        <f>AN20/SUM($AN$20:$AN$34)</f>
        <v>0.17988678299829367</v>
      </c>
      <c r="AW20">
        <v>18</v>
      </c>
    </row>
    <row r="21" spans="3:49" x14ac:dyDescent="0.2">
      <c r="C21">
        <v>30</v>
      </c>
      <c r="D21" s="726">
        <v>2</v>
      </c>
      <c r="E21" s="726">
        <v>1915</v>
      </c>
      <c r="F21" s="528">
        <f t="shared" si="0"/>
        <v>3.15059861373661E-4</v>
      </c>
      <c r="G21" s="528">
        <f t="shared" si="1"/>
        <v>3.1104199066874026E-4</v>
      </c>
      <c r="J21">
        <v>1928</v>
      </c>
      <c r="K21" s="361">
        <f t="shared" si="5"/>
        <v>2</v>
      </c>
      <c r="L21" s="586">
        <f t="shared" si="2"/>
        <v>29</v>
      </c>
      <c r="M21" s="426">
        <f t="shared" si="3"/>
        <v>0.79452054794520544</v>
      </c>
      <c r="N21" s="112">
        <f t="shared" si="4"/>
        <v>1.7955099867503747E-4</v>
      </c>
      <c r="O21" s="112" t="e">
        <f>#REF!/(SUM($L$17:$L$65)+SUM($Q$18:$Q$26))</f>
        <v>#REF!</v>
      </c>
      <c r="P21" s="431" t="e">
        <f>#REF!-O21</f>
        <v>#REF!</v>
      </c>
      <c r="Q21">
        <v>4</v>
      </c>
      <c r="R21" s="452">
        <f t="shared" si="6"/>
        <v>1.6353229762878169E-3</v>
      </c>
      <c r="S21" s="452"/>
      <c r="T21" s="452"/>
      <c r="U21" s="452"/>
      <c r="V21" s="452"/>
      <c r="W21" s="452"/>
      <c r="X21" s="452"/>
      <c r="Y21" s="452"/>
      <c r="Z21" s="452"/>
      <c r="AD21" s="432">
        <f t="shared" si="7"/>
        <v>292933998.2744</v>
      </c>
      <c r="AE21" s="112">
        <v>4.7199999999999999E-2</v>
      </c>
      <c r="AF21">
        <v>75</v>
      </c>
      <c r="AG21" s="523"/>
      <c r="AH21" s="523">
        <v>1</v>
      </c>
      <c r="AI21">
        <f t="shared" ref="AI21:AI34" si="10">AE21*AF21</f>
        <v>3.54</v>
      </c>
      <c r="AJ21" s="431">
        <f t="shared" ref="AJ21:AJ34" si="11">AE21</f>
        <v>4.7199999999999999E-2</v>
      </c>
      <c r="AK21" s="525"/>
      <c r="AL21" s="427">
        <f t="shared" si="8"/>
        <v>3905786.6436586664</v>
      </c>
      <c r="AM21" s="112">
        <f t="shared" si="9"/>
        <v>5.0331620925554189E-2</v>
      </c>
      <c r="AN21" s="431">
        <f t="shared" ref="AN21:AN34" si="12">AM21</f>
        <v>5.0331620925554189E-2</v>
      </c>
      <c r="AO21" s="428">
        <f t="shared" ref="AO21:AO34" si="13">AN21/SUM($AN$20:$AN$34)</f>
        <v>9.7258375229317989E-2</v>
      </c>
      <c r="AW21">
        <v>19</v>
      </c>
    </row>
    <row r="22" spans="3:49" x14ac:dyDescent="0.2">
      <c r="C22">
        <v>38</v>
      </c>
      <c r="D22" s="726">
        <v>5</v>
      </c>
      <c r="E22" s="726">
        <v>1916</v>
      </c>
      <c r="F22" s="528">
        <f t="shared" si="0"/>
        <v>7.8764965343415246E-4</v>
      </c>
      <c r="G22" s="528">
        <f t="shared" si="1"/>
        <v>7.776049766718507E-4</v>
      </c>
      <c r="J22">
        <v>1929</v>
      </c>
      <c r="K22" s="361">
        <f t="shared" si="5"/>
        <v>4</v>
      </c>
      <c r="L22" s="586">
        <f t="shared" si="2"/>
        <v>30</v>
      </c>
      <c r="M22" s="426">
        <f t="shared" si="3"/>
        <v>1.6438356164383561</v>
      </c>
      <c r="N22" s="112">
        <f t="shared" si="4"/>
        <v>3.714848248449051E-4</v>
      </c>
      <c r="O22" s="112" t="e">
        <f>#REF!/(SUM($L$17:$L$65)+SUM($Q$18:$Q$26))</f>
        <v>#REF!</v>
      </c>
      <c r="P22" s="431" t="e">
        <f>#REF!-O22</f>
        <v>#REF!</v>
      </c>
      <c r="Q22">
        <v>5</v>
      </c>
      <c r="R22" s="452">
        <f t="shared" si="6"/>
        <v>2.0441537203597709E-3</v>
      </c>
      <c r="S22" s="452"/>
      <c r="T22" s="452"/>
      <c r="U22" s="452"/>
      <c r="V22" s="452"/>
      <c r="W22" s="452"/>
      <c r="X22" s="452"/>
      <c r="Y22" s="452"/>
      <c r="Z22" s="452"/>
      <c r="AD22" s="432">
        <f t="shared" si="7"/>
        <v>213494269.92879999</v>
      </c>
      <c r="AE22" s="112">
        <v>3.44E-2</v>
      </c>
      <c r="AF22">
        <v>70</v>
      </c>
      <c r="AG22" s="523"/>
      <c r="AH22" s="523">
        <v>1</v>
      </c>
      <c r="AI22">
        <f t="shared" si="10"/>
        <v>2.4079999999999999</v>
      </c>
      <c r="AJ22" s="431">
        <f t="shared" si="11"/>
        <v>3.44E-2</v>
      </c>
      <c r="AK22" s="525"/>
      <c r="AL22" s="427">
        <f t="shared" si="8"/>
        <v>3049918.1418399997</v>
      </c>
      <c r="AM22" s="112">
        <f t="shared" si="9"/>
        <v>3.9302536921286262E-2</v>
      </c>
      <c r="AN22" s="431">
        <f t="shared" si="12"/>
        <v>3.9302536921286262E-2</v>
      </c>
      <c r="AO22" s="428">
        <f t="shared" si="13"/>
        <v>7.5946309955096977E-2</v>
      </c>
      <c r="AW22">
        <v>20</v>
      </c>
    </row>
    <row r="23" spans="3:49" x14ac:dyDescent="0.2">
      <c r="C23">
        <v>9</v>
      </c>
      <c r="D23" s="726">
        <v>5</v>
      </c>
      <c r="E23" s="726">
        <v>1917</v>
      </c>
      <c r="F23" s="528">
        <f t="shared" si="0"/>
        <v>7.8764965343415246E-4</v>
      </c>
      <c r="G23" s="528">
        <f t="shared" si="1"/>
        <v>7.776049766718507E-4</v>
      </c>
      <c r="J23">
        <v>1930</v>
      </c>
      <c r="K23" s="361">
        <f t="shared" si="5"/>
        <v>69</v>
      </c>
      <c r="L23" s="586">
        <f t="shared" si="2"/>
        <v>31</v>
      </c>
      <c r="M23" s="426">
        <f t="shared" si="3"/>
        <v>29.301369863013697</v>
      </c>
      <c r="N23" s="112">
        <f t="shared" si="4"/>
        <v>6.6217170028604333E-3</v>
      </c>
      <c r="O23" s="112" t="e">
        <f>#REF!/(SUM($L$17:$L$65)+SUM($Q$18:$Q$26))</f>
        <v>#REF!</v>
      </c>
      <c r="P23" s="431" t="e">
        <f>#REF!-O23</f>
        <v>#REF!</v>
      </c>
      <c r="Q23">
        <v>6</v>
      </c>
      <c r="R23" s="452">
        <f t="shared" si="6"/>
        <v>2.4529844644317253E-3</v>
      </c>
      <c r="S23" s="452"/>
      <c r="T23" s="452"/>
      <c r="U23" s="452"/>
      <c r="V23" s="452"/>
      <c r="W23" s="452"/>
      <c r="X23" s="452"/>
      <c r="Y23" s="452"/>
      <c r="Z23" s="452"/>
      <c r="AD23" s="432">
        <f t="shared" si="7"/>
        <v>221562367.33890003</v>
      </c>
      <c r="AE23" s="112">
        <v>3.5700000000000003E-2</v>
      </c>
      <c r="AF23">
        <v>75</v>
      </c>
      <c r="AG23" s="523"/>
      <c r="AH23" s="523">
        <v>1</v>
      </c>
      <c r="AI23">
        <f t="shared" si="10"/>
        <v>2.6775000000000002</v>
      </c>
      <c r="AJ23" s="431">
        <f t="shared" si="11"/>
        <v>3.5700000000000003E-2</v>
      </c>
      <c r="AK23" s="525"/>
      <c r="AL23" s="427">
        <f t="shared" si="8"/>
        <v>2954164.8978520003</v>
      </c>
      <c r="AM23" s="112">
        <f t="shared" si="9"/>
        <v>3.8068620064455189E-2</v>
      </c>
      <c r="AN23" s="431">
        <f t="shared" si="12"/>
        <v>3.8068620064455189E-2</v>
      </c>
      <c r="AO23" s="428">
        <f t="shared" si="13"/>
        <v>7.35619490611579E-2</v>
      </c>
      <c r="AW23">
        <v>21</v>
      </c>
    </row>
    <row r="24" spans="3:49" x14ac:dyDescent="0.2">
      <c r="C24">
        <v>27</v>
      </c>
      <c r="D24" s="726">
        <v>3</v>
      </c>
      <c r="E24" s="726">
        <v>1920</v>
      </c>
      <c r="F24" s="528">
        <f t="shared" si="0"/>
        <v>4.7258979206049151E-4</v>
      </c>
      <c r="G24" s="528">
        <f t="shared" si="1"/>
        <v>4.6656298600311044E-4</v>
      </c>
      <c r="J24">
        <v>1931</v>
      </c>
      <c r="K24" s="361">
        <f t="shared" si="5"/>
        <v>96</v>
      </c>
      <c r="L24" s="586">
        <f t="shared" si="2"/>
        <v>32</v>
      </c>
      <c r="M24" s="426">
        <f t="shared" si="3"/>
        <v>42.082191780821915</v>
      </c>
      <c r="N24" s="112">
        <f t="shared" si="4"/>
        <v>9.5100115160295703E-3</v>
      </c>
      <c r="O24" s="112" t="e">
        <f>#REF!/(SUM($L$17:$L$65)+SUM($Q$18:$Q$26))</f>
        <v>#REF!</v>
      </c>
      <c r="P24" s="431" t="e">
        <f>#REF!-O24</f>
        <v>#REF!</v>
      </c>
      <c r="Q24">
        <v>7</v>
      </c>
      <c r="R24" s="452">
        <f t="shared" si="6"/>
        <v>2.8618152085036794E-3</v>
      </c>
      <c r="S24" s="452"/>
      <c r="T24" s="452"/>
      <c r="U24" s="452"/>
      <c r="V24" s="452"/>
      <c r="W24" s="452"/>
      <c r="X24" s="452"/>
      <c r="Y24" s="452"/>
      <c r="Z24" s="452"/>
      <c r="AD24" s="432">
        <f t="shared" si="7"/>
        <v>219700498.7058</v>
      </c>
      <c r="AE24" s="112">
        <v>3.5400000000000001E-2</v>
      </c>
      <c r="AF24">
        <v>75</v>
      </c>
      <c r="AG24" s="523"/>
      <c r="AH24" s="523">
        <v>1</v>
      </c>
      <c r="AI24">
        <f t="shared" si="10"/>
        <v>2.6550000000000002</v>
      </c>
      <c r="AJ24" s="431">
        <f t="shared" si="11"/>
        <v>3.5400000000000001E-2</v>
      </c>
      <c r="AK24" s="525"/>
      <c r="AL24" s="427">
        <f t="shared" si="8"/>
        <v>2929339.9827439999</v>
      </c>
      <c r="AM24" s="112">
        <f t="shared" si="9"/>
        <v>3.7748715694165644E-2</v>
      </c>
      <c r="AN24" s="431">
        <f t="shared" si="12"/>
        <v>3.7748715694165644E-2</v>
      </c>
      <c r="AO24" s="428">
        <f t="shared" si="13"/>
        <v>7.2943781421988499E-2</v>
      </c>
      <c r="AW24">
        <v>22</v>
      </c>
    </row>
    <row r="25" spans="3:49" x14ac:dyDescent="0.2">
      <c r="C25">
        <v>48</v>
      </c>
      <c r="D25" s="726">
        <v>92</v>
      </c>
      <c r="E25" s="726">
        <v>1920</v>
      </c>
      <c r="F25" s="528">
        <f t="shared" si="0"/>
        <v>1.4492753623188406E-2</v>
      </c>
      <c r="G25" s="528">
        <f t="shared" si="1"/>
        <v>1.4307931570762053E-2</v>
      </c>
      <c r="J25">
        <v>1932</v>
      </c>
      <c r="K25" s="361">
        <f t="shared" si="5"/>
        <v>0</v>
      </c>
      <c r="L25" s="586">
        <f t="shared" si="2"/>
        <v>33</v>
      </c>
      <c r="M25" s="426">
        <f t="shared" si="3"/>
        <v>0</v>
      </c>
      <c r="N25" s="112">
        <f t="shared" si="4"/>
        <v>0</v>
      </c>
      <c r="O25" s="112" t="e">
        <f>#REF!/(SUM($L$17:$L$65)+SUM($Q$18:$Q$26))</f>
        <v>#REF!</v>
      </c>
      <c r="P25" s="431" t="e">
        <f>#REF!-O25</f>
        <v>#REF!</v>
      </c>
      <c r="Q25">
        <v>8</v>
      </c>
      <c r="R25" s="452">
        <f t="shared" si="6"/>
        <v>3.2706459525756338E-3</v>
      </c>
      <c r="S25" s="452"/>
      <c r="T25" s="452"/>
      <c r="U25" s="452"/>
      <c r="V25" s="452"/>
      <c r="W25" s="452"/>
      <c r="X25" s="452"/>
      <c r="Y25" s="452"/>
      <c r="Z25" s="452"/>
      <c r="AD25" s="432">
        <f t="shared" si="7"/>
        <v>175636274.38909999</v>
      </c>
      <c r="AE25" s="112">
        <v>2.8299999999999999E-2</v>
      </c>
      <c r="AF25">
        <v>50</v>
      </c>
      <c r="AG25" s="523"/>
      <c r="AH25" s="523">
        <v>1</v>
      </c>
      <c r="AI25">
        <f t="shared" si="10"/>
        <v>1.415</v>
      </c>
      <c r="AJ25" s="431">
        <f t="shared" si="11"/>
        <v>2.8299999999999999E-2</v>
      </c>
      <c r="AK25" s="525"/>
      <c r="AL25" s="427">
        <f t="shared" si="8"/>
        <v>3512725.4877819996</v>
      </c>
      <c r="AM25" s="112">
        <f t="shared" si="9"/>
        <v>4.5266468395969817E-2</v>
      </c>
      <c r="AN25" s="431">
        <f t="shared" si="12"/>
        <v>4.5266468395969817E-2</v>
      </c>
      <c r="AO25" s="428">
        <f t="shared" si="13"/>
        <v>8.7470720942469257E-2</v>
      </c>
      <c r="AW25">
        <v>23</v>
      </c>
    </row>
    <row r="26" spans="3:49" x14ac:dyDescent="0.2">
      <c r="C26">
        <v>21</v>
      </c>
      <c r="D26" s="726">
        <v>8</v>
      </c>
      <c r="E26" s="726">
        <v>1921</v>
      </c>
      <c r="F26" s="528">
        <f t="shared" si="0"/>
        <v>1.260239445494644E-3</v>
      </c>
      <c r="G26" s="528">
        <f t="shared" si="1"/>
        <v>1.244167962674961E-3</v>
      </c>
      <c r="J26">
        <v>1933</v>
      </c>
      <c r="K26" s="361">
        <f t="shared" si="5"/>
        <v>349</v>
      </c>
      <c r="L26" s="586">
        <f t="shared" si="2"/>
        <v>34</v>
      </c>
      <c r="M26" s="426">
        <f t="shared" si="3"/>
        <v>162.54794520547946</v>
      </c>
      <c r="N26" s="112">
        <f t="shared" si="4"/>
        <v>3.6733657763413703E-2</v>
      </c>
      <c r="O26" s="112" t="e">
        <f>#REF!/(SUM($L$17:$L$65)+SUM($Q$18:$Q$26))</f>
        <v>#REF!</v>
      </c>
      <c r="P26" s="431" t="e">
        <f>#REF!-O26</f>
        <v>#REF!</v>
      </c>
      <c r="Q26">
        <v>9</v>
      </c>
      <c r="R26" s="452">
        <f t="shared" si="6"/>
        <v>3.6794766966475878E-3</v>
      </c>
      <c r="S26" s="452"/>
      <c r="T26" s="452"/>
      <c r="U26" s="452"/>
      <c r="V26" s="452"/>
      <c r="W26" s="452"/>
      <c r="X26" s="452"/>
      <c r="Y26" s="452"/>
      <c r="Z26" s="452"/>
      <c r="AD26" s="432">
        <f t="shared" si="7"/>
        <v>114815232.37449999</v>
      </c>
      <c r="AE26" s="112">
        <v>1.8499999999999999E-2</v>
      </c>
      <c r="AF26">
        <v>40</v>
      </c>
      <c r="AG26" s="523"/>
      <c r="AH26" s="523">
        <v>1</v>
      </c>
      <c r="AI26">
        <f t="shared" si="10"/>
        <v>0.74</v>
      </c>
      <c r="AJ26" s="431">
        <f t="shared" si="11"/>
        <v>1.8499999999999999E-2</v>
      </c>
      <c r="AK26" s="525"/>
      <c r="AL26" s="427">
        <f t="shared" si="8"/>
        <v>2870380.8093625</v>
      </c>
      <c r="AM26" s="112">
        <f t="shared" si="9"/>
        <v>3.698894281472799E-2</v>
      </c>
      <c r="AN26" s="431">
        <f t="shared" si="12"/>
        <v>3.698894281472799E-2</v>
      </c>
      <c r="AO26" s="428">
        <f t="shared" si="13"/>
        <v>7.1475633278961198E-2</v>
      </c>
      <c r="AW26">
        <v>24</v>
      </c>
    </row>
    <row r="27" spans="3:49" x14ac:dyDescent="0.2">
      <c r="C27">
        <v>1</v>
      </c>
      <c r="D27" s="726">
        <v>436</v>
      </c>
      <c r="E27" s="726">
        <v>1922</v>
      </c>
      <c r="F27" s="528">
        <f t="shared" si="0"/>
        <v>6.8683049779458091E-2</v>
      </c>
      <c r="G27" s="528">
        <f t="shared" si="1"/>
        <v>6.7807153965785377E-2</v>
      </c>
      <c r="J27">
        <v>1934</v>
      </c>
      <c r="K27" s="361">
        <f t="shared" si="5"/>
        <v>0</v>
      </c>
      <c r="L27" s="586">
        <f t="shared" si="2"/>
        <v>35</v>
      </c>
      <c r="M27" s="426">
        <f t="shared" si="3"/>
        <v>0</v>
      </c>
      <c r="N27" s="112">
        <f t="shared" si="4"/>
        <v>0</v>
      </c>
      <c r="O27" s="112" t="e">
        <f>#REF!/(SUM($L$17:$L$65)+SUM($Q$18:$Q$26))</f>
        <v>#REF!</v>
      </c>
      <c r="P27" s="431" t="e">
        <f>#REF!-O27</f>
        <v>#REF!</v>
      </c>
      <c r="AD27" s="432">
        <f t="shared" si="7"/>
        <v>106126512.08670001</v>
      </c>
      <c r="AE27" s="112">
        <v>1.7100000000000001E-2</v>
      </c>
      <c r="AF27">
        <v>100</v>
      </c>
      <c r="AG27" s="523">
        <v>1</v>
      </c>
      <c r="AH27" s="523"/>
      <c r="AJ27" s="431"/>
      <c r="AK27" s="525"/>
      <c r="AL27" s="427">
        <f t="shared" si="8"/>
        <v>1061265.120867</v>
      </c>
      <c r="AM27" s="112">
        <f t="shared" si="9"/>
        <v>1.3675911829877808E-2</v>
      </c>
      <c r="AN27" s="431"/>
      <c r="AO27" s="428"/>
      <c r="AW27">
        <v>25</v>
      </c>
    </row>
    <row r="28" spans="3:49" x14ac:dyDescent="0.2">
      <c r="C28">
        <v>34</v>
      </c>
      <c r="D28" s="726">
        <v>10</v>
      </c>
      <c r="E28" s="726">
        <v>1922</v>
      </c>
      <c r="F28" s="528">
        <f t="shared" si="0"/>
        <v>1.5752993068683049E-3</v>
      </c>
      <c r="G28" s="528">
        <f t="shared" si="1"/>
        <v>1.5552099533437014E-3</v>
      </c>
      <c r="J28">
        <v>1935</v>
      </c>
      <c r="K28" s="361">
        <f t="shared" si="5"/>
        <v>0</v>
      </c>
      <c r="L28" s="586">
        <f t="shared" si="2"/>
        <v>36</v>
      </c>
      <c r="M28" s="426">
        <f t="shared" si="3"/>
        <v>0</v>
      </c>
      <c r="N28" s="112">
        <f t="shared" si="4"/>
        <v>0</v>
      </c>
      <c r="O28" s="112" t="e">
        <f>#REF!/(SUM($L$17:$L$65)+SUM($Q$18:$Q$26))</f>
        <v>#REF!</v>
      </c>
      <c r="P28" s="431" t="e">
        <f>#REF!-O28</f>
        <v>#REF!</v>
      </c>
      <c r="AD28" s="432">
        <f t="shared" si="7"/>
        <v>96817168.921199992</v>
      </c>
      <c r="AE28" s="112">
        <v>1.5599999999999999E-2</v>
      </c>
      <c r="AF28">
        <v>40</v>
      </c>
      <c r="AG28" s="523"/>
      <c r="AH28" s="523">
        <v>1</v>
      </c>
      <c r="AI28">
        <f t="shared" si="10"/>
        <v>0.624</v>
      </c>
      <c r="AJ28" s="431">
        <f t="shared" si="11"/>
        <v>1.5599999999999999E-2</v>
      </c>
      <c r="AK28" s="525"/>
      <c r="AL28" s="427">
        <f t="shared" si="8"/>
        <v>2420429.22303</v>
      </c>
      <c r="AM28" s="112">
        <f t="shared" si="9"/>
        <v>3.1190676103230088E-2</v>
      </c>
      <c r="AN28" s="431">
        <f t="shared" si="12"/>
        <v>3.1190676103230088E-2</v>
      </c>
      <c r="AO28" s="428">
        <f t="shared" si="13"/>
        <v>6.0271344819015922E-2</v>
      </c>
      <c r="AW28">
        <v>26</v>
      </c>
    </row>
    <row r="29" spans="3:49" x14ac:dyDescent="0.2">
      <c r="C29">
        <v>19</v>
      </c>
      <c r="D29" s="726">
        <v>1</v>
      </c>
      <c r="E29" s="726">
        <v>1923</v>
      </c>
      <c r="F29" s="528">
        <f t="shared" si="0"/>
        <v>1.575299306868305E-4</v>
      </c>
      <c r="G29" s="528">
        <f t="shared" si="1"/>
        <v>1.5552099533437013E-4</v>
      </c>
      <c r="J29">
        <v>1936</v>
      </c>
      <c r="K29" s="361">
        <f t="shared" si="5"/>
        <v>0</v>
      </c>
      <c r="L29" s="586">
        <f t="shared" si="2"/>
        <v>37</v>
      </c>
      <c r="M29" s="426">
        <f t="shared" si="3"/>
        <v>0</v>
      </c>
      <c r="N29" s="112">
        <f t="shared" si="4"/>
        <v>0</v>
      </c>
      <c r="O29" s="112" t="e">
        <f>#REF!/(SUM($L$17:$L$65)+SUM($Q$18:$Q$26))</f>
        <v>#REF!</v>
      </c>
      <c r="P29" s="431" t="e">
        <f>#REF!-O29</f>
        <v>#REF!</v>
      </c>
      <c r="AD29" s="432">
        <f t="shared" si="7"/>
        <v>101161529.06509998</v>
      </c>
      <c r="AE29" s="112">
        <v>1.6299999999999999E-2</v>
      </c>
      <c r="AF29">
        <v>55</v>
      </c>
      <c r="AG29" s="523"/>
      <c r="AH29" s="523">
        <v>1</v>
      </c>
      <c r="AI29">
        <f t="shared" si="10"/>
        <v>0.89649999999999996</v>
      </c>
      <c r="AJ29" s="431">
        <f t="shared" si="11"/>
        <v>1.6299999999999999E-2</v>
      </c>
      <c r="AK29" s="525"/>
      <c r="AL29" s="427">
        <f t="shared" si="8"/>
        <v>1839300.5284563634</v>
      </c>
      <c r="AM29" s="112">
        <f t="shared" si="9"/>
        <v>2.3702005616906777E-2</v>
      </c>
      <c r="AN29" s="431">
        <f t="shared" si="12"/>
        <v>2.3702005616906777E-2</v>
      </c>
      <c r="AO29" s="428">
        <f t="shared" si="13"/>
        <v>4.5800602356641462E-2</v>
      </c>
      <c r="AW29">
        <v>27</v>
      </c>
    </row>
    <row r="30" spans="3:49" x14ac:dyDescent="0.2">
      <c r="C30">
        <v>45</v>
      </c>
      <c r="D30" s="726">
        <v>3</v>
      </c>
      <c r="E30" s="726">
        <v>1923</v>
      </c>
      <c r="F30" s="528">
        <f t="shared" si="0"/>
        <v>4.7258979206049151E-4</v>
      </c>
      <c r="G30" s="528">
        <f t="shared" si="1"/>
        <v>4.6656298600311044E-4</v>
      </c>
      <c r="J30">
        <v>1937</v>
      </c>
      <c r="K30" s="361">
        <f t="shared" si="5"/>
        <v>0</v>
      </c>
      <c r="L30" s="586">
        <f t="shared" si="2"/>
        <v>38</v>
      </c>
      <c r="M30" s="426">
        <f t="shared" si="3"/>
        <v>0</v>
      </c>
      <c r="N30" s="112">
        <f t="shared" si="4"/>
        <v>0</v>
      </c>
      <c r="O30" s="112">
        <f t="shared" ref="O30:O61" si="14">L17/(SUM($L$17:$L$65)+SUM($Q$18:$Q$26))</f>
        <v>1.0220768601798855E-2</v>
      </c>
      <c r="P30" s="431">
        <f t="shared" ref="P30:P61" si="15">N17-O30</f>
        <v>4.1477536189117106E-2</v>
      </c>
      <c r="AD30" s="432">
        <f t="shared" si="7"/>
        <v>85025334.244900003</v>
      </c>
      <c r="AE30" s="112">
        <v>1.37E-2</v>
      </c>
      <c r="AF30">
        <v>45</v>
      </c>
      <c r="AG30" s="523"/>
      <c r="AH30" s="523">
        <v>1</v>
      </c>
      <c r="AI30">
        <f t="shared" si="10"/>
        <v>0.61650000000000005</v>
      </c>
      <c r="AJ30" s="431">
        <f t="shared" si="11"/>
        <v>1.37E-2</v>
      </c>
      <c r="AK30" s="525"/>
      <c r="AL30" s="427">
        <f t="shared" si="8"/>
        <v>1889451.872108889</v>
      </c>
      <c r="AM30" s="112">
        <f t="shared" si="9"/>
        <v>2.4348277072037166E-2</v>
      </c>
      <c r="AN30" s="431">
        <f t="shared" si="12"/>
        <v>2.4348277072037166E-2</v>
      </c>
      <c r="AO30" s="428">
        <f t="shared" si="13"/>
        <v>4.7049425870115E-2</v>
      </c>
      <c r="AW30">
        <v>28</v>
      </c>
    </row>
    <row r="31" spans="3:49" x14ac:dyDescent="0.2">
      <c r="C31">
        <v>31</v>
      </c>
      <c r="D31" s="726">
        <v>5</v>
      </c>
      <c r="E31" s="726">
        <v>1924</v>
      </c>
      <c r="F31" s="528">
        <f t="shared" si="0"/>
        <v>7.8764965343415246E-4</v>
      </c>
      <c r="G31" s="528">
        <f t="shared" si="1"/>
        <v>7.776049766718507E-4</v>
      </c>
      <c r="J31">
        <v>1938</v>
      </c>
      <c r="K31" s="361">
        <f t="shared" si="5"/>
        <v>8</v>
      </c>
      <c r="L31" s="586">
        <f t="shared" si="2"/>
        <v>39</v>
      </c>
      <c r="M31" s="426">
        <f t="shared" si="3"/>
        <v>4.2739726027397262</v>
      </c>
      <c r="N31" s="112">
        <f t="shared" si="4"/>
        <v>9.6586054459675335E-4</v>
      </c>
      <c r="O31" s="112">
        <f t="shared" si="14"/>
        <v>1.0629599345870809E-2</v>
      </c>
      <c r="P31" s="431">
        <f t="shared" si="15"/>
        <v>-9.9052039374232445E-3</v>
      </c>
      <c r="AD31" s="432">
        <f t="shared" si="7"/>
        <v>83784088.489500001</v>
      </c>
      <c r="AE31" s="112">
        <v>1.35E-2</v>
      </c>
      <c r="AF31">
        <v>75</v>
      </c>
      <c r="AG31" s="523"/>
      <c r="AH31" s="523">
        <v>1</v>
      </c>
      <c r="AI31">
        <f t="shared" si="10"/>
        <v>1.0125</v>
      </c>
      <c r="AJ31" s="431">
        <f t="shared" si="11"/>
        <v>1.35E-2</v>
      </c>
      <c r="AK31" s="525"/>
      <c r="AL31" s="427">
        <f t="shared" si="8"/>
        <v>1117121.17986</v>
      </c>
      <c r="AM31" s="112">
        <f t="shared" si="9"/>
        <v>1.4395696663029273E-2</v>
      </c>
      <c r="AN31" s="431">
        <f t="shared" si="12"/>
        <v>1.4395696663029273E-2</v>
      </c>
      <c r="AO31" s="428">
        <f t="shared" si="13"/>
        <v>2.7817543762622736E-2</v>
      </c>
      <c r="AW31">
        <v>29</v>
      </c>
    </row>
    <row r="32" spans="3:49" x14ac:dyDescent="0.2">
      <c r="C32">
        <v>25</v>
      </c>
      <c r="D32" s="726">
        <v>4</v>
      </c>
      <c r="E32" s="726">
        <v>1925</v>
      </c>
      <c r="F32" s="528">
        <f t="shared" si="0"/>
        <v>6.3011972274732201E-4</v>
      </c>
      <c r="G32" s="528">
        <f t="shared" si="1"/>
        <v>6.2208398133748052E-4</v>
      </c>
      <c r="J32">
        <v>1939</v>
      </c>
      <c r="K32" s="361">
        <f t="shared" si="5"/>
        <v>0</v>
      </c>
      <c r="L32" s="586">
        <f t="shared" si="2"/>
        <v>40</v>
      </c>
      <c r="M32" s="426">
        <f t="shared" si="3"/>
        <v>0</v>
      </c>
      <c r="N32" s="112">
        <f t="shared" si="4"/>
        <v>0</v>
      </c>
      <c r="O32" s="112">
        <f t="shared" si="14"/>
        <v>1.1038430089942763E-2</v>
      </c>
      <c r="P32" s="431">
        <f t="shared" si="15"/>
        <v>-1.095484600435266E-2</v>
      </c>
      <c r="AD32" s="432">
        <f t="shared" si="7"/>
        <v>76957236.83479999</v>
      </c>
      <c r="AE32" s="112">
        <v>1.24E-2</v>
      </c>
      <c r="AF32">
        <v>25</v>
      </c>
      <c r="AG32" s="523"/>
      <c r="AH32" s="523">
        <v>1</v>
      </c>
      <c r="AI32">
        <f t="shared" si="10"/>
        <v>0.31</v>
      </c>
      <c r="AJ32" s="431">
        <f t="shared" si="11"/>
        <v>1.24E-2</v>
      </c>
      <c r="AK32" s="525"/>
      <c r="AL32" s="427">
        <f t="shared" si="8"/>
        <v>3078289.4733919995</v>
      </c>
      <c r="AM32" s="112">
        <f t="shared" si="9"/>
        <v>3.9668141915902878E-2</v>
      </c>
      <c r="AN32" s="431">
        <f t="shared" si="12"/>
        <v>3.9668141915902878E-2</v>
      </c>
      <c r="AO32" s="428">
        <f t="shared" si="13"/>
        <v>7.6652787257004862E-2</v>
      </c>
      <c r="AW32">
        <v>30</v>
      </c>
    </row>
    <row r="33" spans="3:49" x14ac:dyDescent="0.2">
      <c r="C33">
        <v>39</v>
      </c>
      <c r="D33" s="726">
        <v>5</v>
      </c>
      <c r="E33" s="726">
        <v>1925</v>
      </c>
      <c r="F33" s="528">
        <f t="shared" si="0"/>
        <v>7.8764965343415246E-4</v>
      </c>
      <c r="G33" s="528">
        <f t="shared" si="1"/>
        <v>7.776049766718507E-4</v>
      </c>
      <c r="J33">
        <v>1940</v>
      </c>
      <c r="K33" s="361">
        <f t="shared" si="5"/>
        <v>0</v>
      </c>
      <c r="L33" s="586">
        <f t="shared" si="2"/>
        <v>41</v>
      </c>
      <c r="M33" s="426">
        <f t="shared" si="3"/>
        <v>0</v>
      </c>
      <c r="N33" s="112">
        <f t="shared" si="4"/>
        <v>0</v>
      </c>
      <c r="O33" s="112">
        <f t="shared" si="14"/>
        <v>1.1447260834014717E-2</v>
      </c>
      <c r="P33" s="431">
        <f t="shared" si="15"/>
        <v>-1.1447260834014717E-2</v>
      </c>
      <c r="AD33" s="432">
        <f t="shared" si="7"/>
        <v>71992253.813199997</v>
      </c>
      <c r="AE33" s="112">
        <v>1.1599999999999999E-2</v>
      </c>
      <c r="AF33">
        <v>30</v>
      </c>
      <c r="AG33" s="523"/>
      <c r="AH33" s="523">
        <v>1</v>
      </c>
      <c r="AI33">
        <f t="shared" si="10"/>
        <v>0.34799999999999998</v>
      </c>
      <c r="AJ33" s="431">
        <f t="shared" si="11"/>
        <v>1.1599999999999999E-2</v>
      </c>
      <c r="AK33" s="525"/>
      <c r="AL33" s="427">
        <f t="shared" si="8"/>
        <v>2399741.7937733331</v>
      </c>
      <c r="AM33" s="112">
        <f t="shared" si="9"/>
        <v>3.0924089127988802E-2</v>
      </c>
      <c r="AN33" s="431">
        <f t="shared" si="12"/>
        <v>3.0924089127988802E-2</v>
      </c>
      <c r="AO33" s="428">
        <f t="shared" si="13"/>
        <v>5.9756205119708083E-2</v>
      </c>
      <c r="AW33">
        <v>31</v>
      </c>
    </row>
    <row r="34" spans="3:49" x14ac:dyDescent="0.2">
      <c r="C34">
        <v>26</v>
      </c>
      <c r="D34" s="726">
        <v>1</v>
      </c>
      <c r="E34" s="726">
        <v>1926</v>
      </c>
      <c r="F34" s="528">
        <f t="shared" si="0"/>
        <v>1.575299306868305E-4</v>
      </c>
      <c r="G34" s="528">
        <f t="shared" si="1"/>
        <v>1.5552099533437013E-4</v>
      </c>
      <c r="J34">
        <v>1941</v>
      </c>
      <c r="K34" s="361">
        <f t="shared" si="5"/>
        <v>8</v>
      </c>
      <c r="L34" s="586">
        <f t="shared" si="2"/>
        <v>42</v>
      </c>
      <c r="M34" s="426">
        <f t="shared" si="3"/>
        <v>4.602739726027397</v>
      </c>
      <c r="N34" s="112">
        <f t="shared" si="4"/>
        <v>1.0401575095657343E-3</v>
      </c>
      <c r="O34" s="112">
        <f t="shared" si="14"/>
        <v>1.1856091578086671E-2</v>
      </c>
      <c r="P34" s="431">
        <f t="shared" si="15"/>
        <v>-1.1676540579411634E-2</v>
      </c>
      <c r="AD34" s="432">
        <f t="shared" si="7"/>
        <v>72612876.690899998</v>
      </c>
      <c r="AE34" s="112">
        <v>1.17E-2</v>
      </c>
      <c r="AF34">
        <v>75</v>
      </c>
      <c r="AG34" s="523"/>
      <c r="AH34" s="523">
        <v>1</v>
      </c>
      <c r="AI34">
        <f t="shared" si="10"/>
        <v>0.87750000000000006</v>
      </c>
      <c r="AJ34" s="431">
        <f t="shared" si="11"/>
        <v>1.17E-2</v>
      </c>
      <c r="AK34" s="525"/>
      <c r="AL34" s="427">
        <f t="shared" si="8"/>
        <v>968171.689212</v>
      </c>
      <c r="AM34" s="112">
        <f t="shared" si="9"/>
        <v>1.2476270441292035E-2</v>
      </c>
      <c r="AN34" s="431">
        <f t="shared" si="12"/>
        <v>1.2476270441292035E-2</v>
      </c>
      <c r="AO34" s="428">
        <f t="shared" si="13"/>
        <v>2.410853792760637E-2</v>
      </c>
      <c r="AW34">
        <v>32</v>
      </c>
    </row>
    <row r="35" spans="3:49" x14ac:dyDescent="0.2">
      <c r="C35">
        <v>28</v>
      </c>
      <c r="D35" s="726">
        <v>2</v>
      </c>
      <c r="E35" s="726">
        <v>1928</v>
      </c>
      <c r="F35" s="528">
        <f t="shared" si="0"/>
        <v>3.15059861373661E-4</v>
      </c>
      <c r="G35" s="528">
        <f t="shared" si="1"/>
        <v>3.1104199066874026E-4</v>
      </c>
      <c r="J35">
        <v>1942</v>
      </c>
      <c r="K35" s="361">
        <f t="shared" si="5"/>
        <v>176</v>
      </c>
      <c r="L35" s="586">
        <f t="shared" si="2"/>
        <v>43</v>
      </c>
      <c r="M35" s="426">
        <f t="shared" si="3"/>
        <v>103.67123287671232</v>
      </c>
      <c r="N35" s="112">
        <f t="shared" si="4"/>
        <v>2.3428309620218683E-2</v>
      </c>
      <c r="O35" s="112">
        <f t="shared" si="14"/>
        <v>1.2264922322158627E-2</v>
      </c>
      <c r="P35" s="431">
        <f t="shared" si="15"/>
        <v>-1.1893437497313721E-2</v>
      </c>
      <c r="AD35" s="432">
        <f t="shared" si="7"/>
        <v>37237372.662</v>
      </c>
      <c r="AE35" s="112">
        <v>6.0000000000000001E-3</v>
      </c>
      <c r="AF35">
        <v>100</v>
      </c>
      <c r="AG35" s="523">
        <v>1</v>
      </c>
      <c r="AH35" s="523"/>
      <c r="AK35" s="525"/>
      <c r="AL35" s="427">
        <f t="shared" si="8"/>
        <v>372373.72662000003</v>
      </c>
      <c r="AM35" s="112">
        <f t="shared" si="9"/>
        <v>4.7985655543430908E-3</v>
      </c>
      <c r="AN35" s="431"/>
      <c r="AW35">
        <v>33</v>
      </c>
    </row>
    <row r="36" spans="3:49" x14ac:dyDescent="0.2">
      <c r="C36">
        <v>22</v>
      </c>
      <c r="D36" s="726">
        <v>2</v>
      </c>
      <c r="E36" s="726">
        <v>1929</v>
      </c>
      <c r="F36" s="528">
        <f t="shared" si="0"/>
        <v>3.15059861373661E-4</v>
      </c>
      <c r="G36" s="528">
        <f t="shared" si="1"/>
        <v>3.1104199066874026E-4</v>
      </c>
      <c r="J36">
        <v>1943</v>
      </c>
      <c r="K36" s="361">
        <f t="shared" si="5"/>
        <v>0</v>
      </c>
      <c r="L36" s="586">
        <f t="shared" si="2"/>
        <v>44</v>
      </c>
      <c r="M36" s="426">
        <f t="shared" si="3"/>
        <v>0</v>
      </c>
      <c r="N36" s="112">
        <f t="shared" si="4"/>
        <v>0</v>
      </c>
      <c r="O36" s="112">
        <f t="shared" si="14"/>
        <v>1.2673753066230581E-2</v>
      </c>
      <c r="P36" s="431">
        <f t="shared" si="15"/>
        <v>-6.0520360633701479E-3</v>
      </c>
      <c r="AE36" s="112"/>
      <c r="AG36" s="523"/>
      <c r="AH36" s="523"/>
      <c r="AW36">
        <v>34</v>
      </c>
    </row>
    <row r="37" spans="3:49" x14ac:dyDescent="0.2">
      <c r="C37">
        <v>40</v>
      </c>
      <c r="D37" s="726">
        <v>2</v>
      </c>
      <c r="E37" s="726">
        <v>1929</v>
      </c>
      <c r="F37" s="528">
        <f t="shared" si="0"/>
        <v>3.15059861373661E-4</v>
      </c>
      <c r="G37" s="528">
        <f t="shared" si="1"/>
        <v>3.1104199066874026E-4</v>
      </c>
      <c r="J37">
        <v>1944</v>
      </c>
      <c r="K37" s="361">
        <f t="shared" si="5"/>
        <v>0</v>
      </c>
      <c r="L37" s="586">
        <f t="shared" si="2"/>
        <v>45</v>
      </c>
      <c r="M37" s="426">
        <f t="shared" si="3"/>
        <v>0</v>
      </c>
      <c r="N37" s="112">
        <f t="shared" si="4"/>
        <v>0</v>
      </c>
      <c r="O37" s="112">
        <f t="shared" si="14"/>
        <v>1.3082583810302535E-2</v>
      </c>
      <c r="P37" s="431">
        <f t="shared" si="15"/>
        <v>-3.5725722942729649E-3</v>
      </c>
      <c r="AE37" s="112"/>
      <c r="AG37" s="523"/>
      <c r="AH37" s="523"/>
      <c r="AO37">
        <f>SUMPRODUCT(AO20:AO35,AF20:AF35)</f>
        <v>54.476023201802853</v>
      </c>
      <c r="AW37">
        <v>35</v>
      </c>
    </row>
    <row r="38" spans="3:49" x14ac:dyDescent="0.2">
      <c r="C38">
        <v>47</v>
      </c>
      <c r="D38" s="726">
        <v>69</v>
      </c>
      <c r="E38" s="726">
        <v>1930</v>
      </c>
      <c r="F38" s="528">
        <f t="shared" si="0"/>
        <v>1.0869565217391304E-2</v>
      </c>
      <c r="G38" s="528">
        <f t="shared" si="1"/>
        <v>1.073094867807154E-2</v>
      </c>
      <c r="J38">
        <v>1945</v>
      </c>
      <c r="K38" s="361">
        <f t="shared" si="5"/>
        <v>0</v>
      </c>
      <c r="L38" s="586">
        <f t="shared" si="2"/>
        <v>46</v>
      </c>
      <c r="M38" s="426">
        <f t="shared" si="3"/>
        <v>0</v>
      </c>
      <c r="N38" s="112">
        <f t="shared" si="4"/>
        <v>0</v>
      </c>
      <c r="O38" s="112">
        <f t="shared" si="14"/>
        <v>1.3491414554374489E-2</v>
      </c>
      <c r="P38" s="431">
        <f t="shared" si="15"/>
        <v>-1.3491414554374489E-2</v>
      </c>
      <c r="AG38" s="523"/>
      <c r="AH38" s="523"/>
      <c r="AW38">
        <v>36</v>
      </c>
    </row>
    <row r="39" spans="3:49" x14ac:dyDescent="0.2">
      <c r="C39">
        <v>12</v>
      </c>
      <c r="D39" s="726">
        <v>96</v>
      </c>
      <c r="E39" s="726">
        <v>1931</v>
      </c>
      <c r="F39" s="528">
        <f t="shared" si="0"/>
        <v>1.5122873345935728E-2</v>
      </c>
      <c r="G39" s="528">
        <f t="shared" si="1"/>
        <v>1.4930015552099534E-2</v>
      </c>
      <c r="J39">
        <v>1946</v>
      </c>
      <c r="K39" s="361">
        <f t="shared" si="5"/>
        <v>182</v>
      </c>
      <c r="L39" s="586">
        <f t="shared" si="2"/>
        <v>47</v>
      </c>
      <c r="M39" s="426">
        <f t="shared" si="3"/>
        <v>117.17808219178082</v>
      </c>
      <c r="N39" s="112">
        <f t="shared" si="4"/>
        <v>2.6480676597694319E-2</v>
      </c>
      <c r="O39" s="112">
        <f t="shared" si="14"/>
        <v>1.3900245298446443E-2</v>
      </c>
      <c r="P39" s="431">
        <f t="shared" si="15"/>
        <v>2.283341246496726E-2</v>
      </c>
      <c r="AG39" s="523"/>
      <c r="AH39" s="523"/>
      <c r="AW39">
        <v>37</v>
      </c>
    </row>
    <row r="40" spans="3:49" x14ac:dyDescent="0.2">
      <c r="C40">
        <v>41</v>
      </c>
      <c r="D40" s="726">
        <v>349</v>
      </c>
      <c r="E40" s="726">
        <v>1933</v>
      </c>
      <c r="F40" s="528">
        <f t="shared" si="0"/>
        <v>5.4977945809703846E-2</v>
      </c>
      <c r="G40" s="528">
        <f t="shared" si="1"/>
        <v>5.4276827371695181E-2</v>
      </c>
      <c r="J40">
        <v>1947</v>
      </c>
      <c r="K40" s="361">
        <f t="shared" si="5"/>
        <v>0</v>
      </c>
      <c r="L40" s="586">
        <f t="shared" si="2"/>
        <v>48</v>
      </c>
      <c r="M40" s="426">
        <f t="shared" si="3"/>
        <v>0</v>
      </c>
      <c r="N40" s="112">
        <f t="shared" si="4"/>
        <v>0</v>
      </c>
      <c r="O40" s="112">
        <f t="shared" si="14"/>
        <v>1.4309076042518397E-2</v>
      </c>
      <c r="P40" s="431">
        <f t="shared" si="15"/>
        <v>-1.4309076042518397E-2</v>
      </c>
      <c r="AW40">
        <v>38</v>
      </c>
    </row>
    <row r="41" spans="3:49" x14ac:dyDescent="0.2">
      <c r="C41">
        <v>33</v>
      </c>
      <c r="D41" s="726">
        <v>8</v>
      </c>
      <c r="E41" s="726">
        <v>1938</v>
      </c>
      <c r="F41" s="528">
        <f t="shared" si="0"/>
        <v>1.260239445494644E-3</v>
      </c>
      <c r="G41" s="528">
        <f t="shared" si="1"/>
        <v>1.244167962674961E-3</v>
      </c>
      <c r="J41">
        <v>1948</v>
      </c>
      <c r="K41" s="361">
        <f t="shared" si="5"/>
        <v>191</v>
      </c>
      <c r="L41" s="586">
        <f t="shared" si="2"/>
        <v>49</v>
      </c>
      <c r="M41" s="426">
        <f t="shared" si="3"/>
        <v>128.20547945205479</v>
      </c>
      <c r="N41" s="112">
        <f t="shared" si="4"/>
        <v>2.8972720631028893E-2</v>
      </c>
      <c r="O41" s="112">
        <f t="shared" si="14"/>
        <v>1.4717906786590351E-2</v>
      </c>
      <c r="P41" s="431">
        <f t="shared" si="15"/>
        <v>-1.4717906786590351E-2</v>
      </c>
      <c r="AW41">
        <v>39</v>
      </c>
    </row>
    <row r="42" spans="3:49" x14ac:dyDescent="0.2">
      <c r="C42">
        <v>18</v>
      </c>
      <c r="D42" s="726">
        <v>8</v>
      </c>
      <c r="E42" s="726">
        <v>1941</v>
      </c>
      <c r="F42" s="528">
        <f t="shared" si="0"/>
        <v>1.260239445494644E-3</v>
      </c>
      <c r="G42" s="528">
        <f t="shared" si="1"/>
        <v>1.244167962674961E-3</v>
      </c>
      <c r="J42">
        <v>1949</v>
      </c>
      <c r="K42" s="361">
        <f t="shared" si="5"/>
        <v>0</v>
      </c>
      <c r="L42" s="586">
        <f t="shared" si="2"/>
        <v>50</v>
      </c>
      <c r="M42" s="426">
        <f t="shared" si="3"/>
        <v>0</v>
      </c>
      <c r="N42" s="112">
        <f t="shared" si="4"/>
        <v>0</v>
      </c>
      <c r="O42" s="112">
        <f t="shared" si="14"/>
        <v>1.5126737530662305E-2</v>
      </c>
      <c r="P42" s="431">
        <f t="shared" si="15"/>
        <v>-1.5126737530662305E-2</v>
      </c>
      <c r="AW42">
        <v>40</v>
      </c>
    </row>
    <row r="43" spans="3:49" x14ac:dyDescent="0.2">
      <c r="C43">
        <v>8</v>
      </c>
      <c r="D43" s="726">
        <v>176</v>
      </c>
      <c r="E43" s="726">
        <v>1942</v>
      </c>
      <c r="F43" s="528">
        <f t="shared" si="0"/>
        <v>2.7725267800882167E-2</v>
      </c>
      <c r="G43" s="528">
        <f t="shared" si="1"/>
        <v>2.7371695178849145E-2</v>
      </c>
      <c r="J43">
        <v>1950</v>
      </c>
      <c r="K43" s="361">
        <f t="shared" si="5"/>
        <v>718</v>
      </c>
      <c r="L43" s="586">
        <f t="shared" si="2"/>
        <v>51</v>
      </c>
      <c r="M43" s="426">
        <f t="shared" si="3"/>
        <v>501.61643835616439</v>
      </c>
      <c r="N43" s="112">
        <f t="shared" si="4"/>
        <v>0.11335859430142281</v>
      </c>
      <c r="O43" s="112">
        <f t="shared" si="14"/>
        <v>1.5535568274734259E-2</v>
      </c>
      <c r="P43" s="431">
        <f t="shared" si="15"/>
        <v>-1.5535568274734259E-2</v>
      </c>
      <c r="AW43">
        <v>41</v>
      </c>
    </row>
    <row r="44" spans="3:49" x14ac:dyDescent="0.2">
      <c r="C44">
        <v>11</v>
      </c>
      <c r="D44" s="726">
        <v>182</v>
      </c>
      <c r="E44" s="726">
        <v>1946</v>
      </c>
      <c r="F44" s="528">
        <f t="shared" si="0"/>
        <v>2.8670447385003149E-2</v>
      </c>
      <c r="G44" s="528">
        <f t="shared" si="1"/>
        <v>2.8304821150855364E-2</v>
      </c>
      <c r="J44">
        <v>1951</v>
      </c>
      <c r="K44" s="361">
        <f t="shared" si="5"/>
        <v>0</v>
      </c>
      <c r="L44" s="586">
        <f t="shared" si="2"/>
        <v>52</v>
      </c>
      <c r="M44" s="426">
        <f t="shared" si="3"/>
        <v>0</v>
      </c>
      <c r="N44" s="112">
        <f t="shared" si="4"/>
        <v>0</v>
      </c>
      <c r="O44" s="112">
        <f t="shared" si="14"/>
        <v>1.5944399018806215E-2</v>
      </c>
      <c r="P44" s="431">
        <f t="shared" si="15"/>
        <v>-1.4978538474209461E-2</v>
      </c>
      <c r="AW44">
        <v>42</v>
      </c>
    </row>
    <row r="45" spans="3:49" x14ac:dyDescent="0.2">
      <c r="C45">
        <v>5</v>
      </c>
      <c r="D45" s="726">
        <v>144</v>
      </c>
      <c r="E45" s="726">
        <v>1948</v>
      </c>
      <c r="F45" s="528">
        <f t="shared" si="0"/>
        <v>2.2684310018903593E-2</v>
      </c>
      <c r="G45" s="528">
        <f t="shared" si="1"/>
        <v>2.2395023328149299E-2</v>
      </c>
      <c r="J45">
        <v>1952</v>
      </c>
      <c r="K45" s="361">
        <f t="shared" si="5"/>
        <v>243</v>
      </c>
      <c r="L45" s="586">
        <f t="shared" si="2"/>
        <v>53</v>
      </c>
      <c r="M45" s="426">
        <f t="shared" si="3"/>
        <v>176.42465753424656</v>
      </c>
      <c r="N45" s="112">
        <f t="shared" si="4"/>
        <v>3.9869608826479441E-2</v>
      </c>
      <c r="O45" s="112">
        <f t="shared" si="14"/>
        <v>1.6353229762878167E-2</v>
      </c>
      <c r="P45" s="431">
        <f t="shared" si="15"/>
        <v>-1.6353229762878167E-2</v>
      </c>
      <c r="AW45">
        <v>43</v>
      </c>
    </row>
    <row r="46" spans="3:49" x14ac:dyDescent="0.2">
      <c r="C46">
        <v>46</v>
      </c>
      <c r="D46" s="726">
        <v>47</v>
      </c>
      <c r="E46" s="726">
        <v>1948</v>
      </c>
      <c r="F46" s="528">
        <f t="shared" si="0"/>
        <v>7.4039067422810335E-3</v>
      </c>
      <c r="G46" s="528">
        <f t="shared" si="1"/>
        <v>7.3094867807153964E-3</v>
      </c>
      <c r="J46">
        <v>1953</v>
      </c>
      <c r="K46" s="361">
        <f t="shared" si="5"/>
        <v>0</v>
      </c>
      <c r="L46" s="586">
        <f t="shared" si="2"/>
        <v>54</v>
      </c>
      <c r="M46" s="426">
        <f t="shared" si="3"/>
        <v>0</v>
      </c>
      <c r="N46" s="112">
        <f t="shared" si="4"/>
        <v>0</v>
      </c>
      <c r="O46" s="112">
        <f t="shared" si="14"/>
        <v>1.6762060506950123E-2</v>
      </c>
      <c r="P46" s="431">
        <f t="shared" si="15"/>
        <v>-1.6762060506950123E-2</v>
      </c>
      <c r="AW46">
        <v>44</v>
      </c>
    </row>
    <row r="47" spans="3:49" x14ac:dyDescent="0.2">
      <c r="C47">
        <v>13</v>
      </c>
      <c r="D47" s="726">
        <v>144</v>
      </c>
      <c r="E47" s="726">
        <v>1950</v>
      </c>
      <c r="F47" s="528">
        <f>D47/SUM($D$8:$D$60)</f>
        <v>2.2684310018903593E-2</v>
      </c>
      <c r="G47" s="528">
        <f t="shared" si="1"/>
        <v>2.2395023328149299E-2</v>
      </c>
      <c r="J47">
        <v>1954</v>
      </c>
      <c r="K47" s="361">
        <f t="shared" si="5"/>
        <v>1499</v>
      </c>
      <c r="L47" s="586">
        <f t="shared" si="2"/>
        <v>55</v>
      </c>
      <c r="M47" s="426">
        <f t="shared" si="3"/>
        <v>1129.3835616438357</v>
      </c>
      <c r="N47" s="112">
        <f t="shared" si="4"/>
        <v>0.25522555320281837</v>
      </c>
      <c r="O47" s="112">
        <f t="shared" si="14"/>
        <v>1.7170891251022075E-2</v>
      </c>
      <c r="P47" s="431">
        <f t="shared" si="15"/>
        <v>-1.6130733741456342E-2</v>
      </c>
      <c r="AW47">
        <v>45</v>
      </c>
    </row>
    <row r="48" spans="3:49" x14ac:dyDescent="0.2">
      <c r="C48">
        <v>14</v>
      </c>
      <c r="D48" s="726">
        <v>429</v>
      </c>
      <c r="E48" s="726">
        <v>1950</v>
      </c>
      <c r="F48" s="528">
        <f t="shared" si="0"/>
        <v>6.758034026465029E-2</v>
      </c>
      <c r="G48" s="528">
        <f t="shared" si="1"/>
        <v>6.6718506998444796E-2</v>
      </c>
      <c r="J48">
        <v>1955</v>
      </c>
      <c r="K48" s="361">
        <f t="shared" si="5"/>
        <v>0</v>
      </c>
      <c r="L48" s="586">
        <f t="shared" si="2"/>
        <v>56</v>
      </c>
      <c r="M48" s="426">
        <f t="shared" si="3"/>
        <v>0</v>
      </c>
      <c r="N48" s="112">
        <f t="shared" si="4"/>
        <v>0</v>
      </c>
      <c r="O48" s="112">
        <f t="shared" si="14"/>
        <v>1.7579721995094031E-2</v>
      </c>
      <c r="P48" s="431">
        <f t="shared" si="15"/>
        <v>5.8485876251246523E-3</v>
      </c>
      <c r="AW48">
        <v>46</v>
      </c>
    </row>
    <row r="49" spans="2:49" x14ac:dyDescent="0.2">
      <c r="C49">
        <v>52</v>
      </c>
      <c r="D49" s="726">
        <v>145</v>
      </c>
      <c r="E49" s="726">
        <v>1950</v>
      </c>
      <c r="F49" s="528">
        <f t="shared" si="0"/>
        <v>2.2841839949590423E-2</v>
      </c>
      <c r="G49" s="528">
        <f>D49/SUM($D$8:$D$61)</f>
        <v>2.2550544323483669E-2</v>
      </c>
      <c r="J49">
        <v>1956</v>
      </c>
      <c r="K49" s="361">
        <f t="shared" si="5"/>
        <v>73</v>
      </c>
      <c r="L49" s="586">
        <f t="shared" si="2"/>
        <v>57</v>
      </c>
      <c r="M49" s="426">
        <f t="shared" si="3"/>
        <v>57</v>
      </c>
      <c r="N49" s="112">
        <f t="shared" ref="N49:N80" si="16">M49/SUM($M$17:$M$65)</f>
        <v>1.2881236301497085E-2</v>
      </c>
      <c r="O49" s="112">
        <f t="shared" si="14"/>
        <v>1.7988552739165987E-2</v>
      </c>
      <c r="P49" s="431">
        <f t="shared" si="15"/>
        <v>-1.7988552739165987E-2</v>
      </c>
      <c r="AW49">
        <v>47</v>
      </c>
    </row>
    <row r="50" spans="2:49" x14ac:dyDescent="0.2">
      <c r="C50">
        <v>15</v>
      </c>
      <c r="D50" s="726">
        <v>243</v>
      </c>
      <c r="E50" s="726">
        <v>1952</v>
      </c>
      <c r="F50" s="528">
        <f t="shared" si="0"/>
        <v>3.8279773156899809E-2</v>
      </c>
      <c r="G50" s="528">
        <f t="shared" si="1"/>
        <v>3.7791601866251946E-2</v>
      </c>
      <c r="J50">
        <v>1957</v>
      </c>
      <c r="K50" s="361">
        <f t="shared" si="5"/>
        <v>174</v>
      </c>
      <c r="L50" s="586">
        <f t="shared" si="2"/>
        <v>58</v>
      </c>
      <c r="M50" s="426">
        <f t="shared" si="3"/>
        <v>138.24657534246575</v>
      </c>
      <c r="N50" s="112">
        <f t="shared" si="16"/>
        <v>3.1241873769456519E-2</v>
      </c>
      <c r="O50" s="112">
        <f t="shared" si="14"/>
        <v>1.8397383483237939E-2</v>
      </c>
      <c r="P50" s="431">
        <f t="shared" si="15"/>
        <v>-1.8397383483237939E-2</v>
      </c>
      <c r="AW50">
        <v>48</v>
      </c>
    </row>
    <row r="51" spans="2:49" x14ac:dyDescent="0.2">
      <c r="C51">
        <v>2</v>
      </c>
      <c r="D51" s="726">
        <v>1499</v>
      </c>
      <c r="E51" s="726">
        <v>1954</v>
      </c>
      <c r="F51" s="528">
        <f t="shared" si="0"/>
        <v>0.2361373660995589</v>
      </c>
      <c r="G51" s="528">
        <f t="shared" si="1"/>
        <v>0.23312597200622084</v>
      </c>
      <c r="J51">
        <v>1958</v>
      </c>
      <c r="K51" s="361">
        <f t="shared" si="5"/>
        <v>1204</v>
      </c>
      <c r="L51" s="586">
        <f t="shared" si="2"/>
        <v>59</v>
      </c>
      <c r="M51" s="426">
        <f t="shared" si="3"/>
        <v>973.09589041095887</v>
      </c>
      <c r="N51" s="112">
        <f t="shared" si="16"/>
        <v>0.21990663348068901</v>
      </c>
      <c r="O51" s="112">
        <f t="shared" si="14"/>
        <v>1.8806214227309895E-2</v>
      </c>
      <c r="P51" s="431">
        <f t="shared" si="15"/>
        <v>-1.8806214227309895E-2</v>
      </c>
      <c r="AW51">
        <v>49</v>
      </c>
    </row>
    <row r="52" spans="2:49" x14ac:dyDescent="0.2">
      <c r="C52">
        <v>51</v>
      </c>
      <c r="D52" s="726">
        <v>73</v>
      </c>
      <c r="E52" s="726">
        <v>1956</v>
      </c>
      <c r="F52" s="528">
        <f t="shared" si="0"/>
        <v>1.1499684940138626E-2</v>
      </c>
      <c r="G52" s="528">
        <f t="shared" si="1"/>
        <v>1.1353032659409019E-2</v>
      </c>
      <c r="J52">
        <v>1959</v>
      </c>
      <c r="K52" s="361">
        <f t="shared" si="5"/>
        <v>48</v>
      </c>
      <c r="L52" s="586">
        <f t="shared" si="2"/>
        <v>60</v>
      </c>
      <c r="M52" s="426">
        <f t="shared" si="3"/>
        <v>39.452054794520549</v>
      </c>
      <c r="N52" s="112">
        <f t="shared" si="16"/>
        <v>8.9156357962777242E-3</v>
      </c>
      <c r="O52" s="112">
        <f t="shared" si="14"/>
        <v>1.9215044971381847E-2</v>
      </c>
      <c r="P52" s="431">
        <f t="shared" si="15"/>
        <v>7.2656316263124722E-3</v>
      </c>
      <c r="AW52">
        <f>SUM(AW3:AW51)</f>
        <v>1225</v>
      </c>
    </row>
    <row r="53" spans="2:49" x14ac:dyDescent="0.2">
      <c r="C53">
        <v>3</v>
      </c>
      <c r="D53" s="726">
        <v>174</v>
      </c>
      <c r="E53" s="726">
        <v>1957</v>
      </c>
      <c r="F53" s="528">
        <f t="shared" si="0"/>
        <v>2.7410207939508508E-2</v>
      </c>
      <c r="G53" s="528">
        <f t="shared" si="1"/>
        <v>2.7060653188180406E-2</v>
      </c>
      <c r="J53">
        <v>1960</v>
      </c>
      <c r="K53" s="361">
        <f t="shared" si="5"/>
        <v>0</v>
      </c>
      <c r="L53" s="586">
        <f t="shared" si="2"/>
        <v>61</v>
      </c>
      <c r="M53" s="426">
        <f t="shared" si="3"/>
        <v>0</v>
      </c>
      <c r="N53" s="112">
        <f t="shared" si="16"/>
        <v>0</v>
      </c>
      <c r="O53" s="112">
        <f t="shared" si="14"/>
        <v>1.9623875715453803E-2</v>
      </c>
      <c r="P53" s="431">
        <f t="shared" si="15"/>
        <v>-1.9623875715453803E-2</v>
      </c>
    </row>
    <row r="54" spans="2:49" x14ac:dyDescent="0.2">
      <c r="C54">
        <v>6</v>
      </c>
      <c r="D54" s="726">
        <v>1045</v>
      </c>
      <c r="E54" s="726">
        <v>1958</v>
      </c>
      <c r="F54" s="528">
        <f t="shared" si="0"/>
        <v>0.16461877756773788</v>
      </c>
      <c r="G54" s="528">
        <f t="shared" si="1"/>
        <v>0.1625194401244168</v>
      </c>
      <c r="J54">
        <v>1961</v>
      </c>
      <c r="K54" s="361">
        <f t="shared" si="5"/>
        <v>182</v>
      </c>
      <c r="L54" s="586">
        <f t="shared" si="2"/>
        <v>62</v>
      </c>
      <c r="M54" s="426">
        <f t="shared" si="3"/>
        <v>154.57534246575344</v>
      </c>
      <c r="N54" s="112">
        <f t="shared" si="16"/>
        <v>3.4931956362915913E-2</v>
      </c>
      <c r="O54" s="112">
        <f t="shared" si="14"/>
        <v>2.0032706459525755E-2</v>
      </c>
      <c r="P54" s="431">
        <f t="shared" si="15"/>
        <v>8.9400141715031377E-3</v>
      </c>
    </row>
    <row r="55" spans="2:49" x14ac:dyDescent="0.2">
      <c r="C55">
        <v>49</v>
      </c>
      <c r="D55" s="726">
        <v>91</v>
      </c>
      <c r="E55" s="726">
        <v>1958</v>
      </c>
      <c r="F55" s="528">
        <f t="shared" si="0"/>
        <v>1.4335223692501575E-2</v>
      </c>
      <c r="G55" s="528">
        <f t="shared" si="1"/>
        <v>1.4152410575427682E-2</v>
      </c>
      <c r="J55">
        <v>1962</v>
      </c>
      <c r="K55" s="361">
        <f t="shared" si="5"/>
        <v>0</v>
      </c>
      <c r="L55" s="586">
        <f t="shared" si="2"/>
        <v>63</v>
      </c>
      <c r="M55" s="426">
        <f t="shared" si="3"/>
        <v>0</v>
      </c>
      <c r="N55" s="112">
        <f t="shared" si="16"/>
        <v>0</v>
      </c>
      <c r="O55" s="112">
        <f t="shared" si="14"/>
        <v>2.0441537203597711E-2</v>
      </c>
      <c r="P55" s="431">
        <f t="shared" si="15"/>
        <v>-2.0441537203597711E-2</v>
      </c>
    </row>
    <row r="56" spans="2:49" x14ac:dyDescent="0.2">
      <c r="C56">
        <v>54</v>
      </c>
      <c r="D56" s="726">
        <v>68</v>
      </c>
      <c r="E56" s="726">
        <v>1958</v>
      </c>
      <c r="F56" s="528">
        <f t="shared" si="0"/>
        <v>1.0712035286704474E-2</v>
      </c>
      <c r="G56" s="528">
        <f t="shared" si="1"/>
        <v>1.0575427682737169E-2</v>
      </c>
      <c r="J56">
        <v>1963</v>
      </c>
      <c r="K56" s="361">
        <f t="shared" si="5"/>
        <v>0</v>
      </c>
      <c r="L56" s="586">
        <f t="shared" si="2"/>
        <v>64</v>
      </c>
      <c r="M56" s="426">
        <f t="shared" si="3"/>
        <v>0</v>
      </c>
      <c r="N56" s="112">
        <f t="shared" si="16"/>
        <v>0</v>
      </c>
      <c r="O56" s="112">
        <f t="shared" si="14"/>
        <v>2.0850367947669663E-2</v>
      </c>
      <c r="P56" s="431">
        <f t="shared" si="15"/>
        <v>9.2508226353753151E-2</v>
      </c>
    </row>
    <row r="57" spans="2:49" x14ac:dyDescent="0.2">
      <c r="C57">
        <v>53</v>
      </c>
      <c r="D57" s="726">
        <v>48</v>
      </c>
      <c r="E57" s="726">
        <v>1959</v>
      </c>
      <c r="F57" s="528">
        <f t="shared" si="0"/>
        <v>7.5614366729678641E-3</v>
      </c>
      <c r="G57" s="528">
        <f t="shared" si="1"/>
        <v>7.465007776049767E-3</v>
      </c>
      <c r="J57">
        <v>1964</v>
      </c>
      <c r="K57" s="361">
        <f t="shared" si="5"/>
        <v>0</v>
      </c>
      <c r="L57" s="586">
        <f t="shared" si="2"/>
        <v>65</v>
      </c>
      <c r="M57" s="426">
        <f t="shared" si="3"/>
        <v>0</v>
      </c>
      <c r="N57" s="112">
        <f t="shared" si="16"/>
        <v>0</v>
      </c>
      <c r="O57" s="112">
        <f t="shared" si="14"/>
        <v>2.1259198691741619E-2</v>
      </c>
      <c r="P57" s="431">
        <f t="shared" si="15"/>
        <v>-2.1259198691741619E-2</v>
      </c>
    </row>
    <row r="58" spans="2:49" x14ac:dyDescent="0.2">
      <c r="C58">
        <v>42</v>
      </c>
      <c r="D58" s="726">
        <v>182</v>
      </c>
      <c r="E58" s="726">
        <v>1961</v>
      </c>
      <c r="F58" s="528">
        <f t="shared" si="0"/>
        <v>2.8670447385003149E-2</v>
      </c>
      <c r="G58" s="528">
        <f t="shared" si="1"/>
        <v>2.8304821150855364E-2</v>
      </c>
      <c r="J58">
        <v>1965</v>
      </c>
      <c r="K58" s="361">
        <f t="shared" si="5"/>
        <v>0</v>
      </c>
      <c r="L58" s="586">
        <f t="shared" si="2"/>
        <v>66</v>
      </c>
      <c r="M58" s="426">
        <f t="shared" si="3"/>
        <v>0</v>
      </c>
      <c r="N58" s="112">
        <f t="shared" si="16"/>
        <v>0</v>
      </c>
      <c r="O58" s="112">
        <f t="shared" si="14"/>
        <v>2.1668029435813575E-2</v>
      </c>
      <c r="P58" s="431">
        <f t="shared" si="15"/>
        <v>1.8201579390665867E-2</v>
      </c>
    </row>
    <row r="59" spans="2:49" x14ac:dyDescent="0.2">
      <c r="C59">
        <v>10</v>
      </c>
      <c r="D59" s="726">
        <v>170</v>
      </c>
      <c r="E59" s="726">
        <v>1967</v>
      </c>
      <c r="F59" s="528">
        <f t="shared" si="0"/>
        <v>2.6780088216761186E-2</v>
      </c>
      <c r="G59" s="528">
        <f t="shared" si="1"/>
        <v>2.6438569206842923E-2</v>
      </c>
      <c r="J59">
        <v>1966</v>
      </c>
      <c r="K59" s="361">
        <f t="shared" si="5"/>
        <v>0</v>
      </c>
      <c r="L59" s="586">
        <f t="shared" si="2"/>
        <v>67</v>
      </c>
      <c r="M59" s="426">
        <f t="shared" si="3"/>
        <v>0</v>
      </c>
      <c r="N59" s="112">
        <f t="shared" si="16"/>
        <v>0</v>
      </c>
      <c r="O59" s="112">
        <f t="shared" si="14"/>
        <v>2.2076860179885527E-2</v>
      </c>
      <c r="P59" s="431">
        <f t="shared" si="15"/>
        <v>-2.2076860179885527E-2</v>
      </c>
    </row>
    <row r="60" spans="2:49" ht="13.5" thickBot="1" x14ac:dyDescent="0.25">
      <c r="B60" s="793" t="s">
        <v>875</v>
      </c>
      <c r="C60" s="794">
        <v>43</v>
      </c>
      <c r="D60" s="795">
        <v>274</v>
      </c>
      <c r="E60" s="795">
        <v>1971</v>
      </c>
      <c r="F60" s="796">
        <f t="shared" si="0"/>
        <v>4.3163201008191557E-2</v>
      </c>
      <c r="G60" s="796">
        <f t="shared" si="1"/>
        <v>4.2612752721617415E-2</v>
      </c>
      <c r="J60">
        <v>1967</v>
      </c>
      <c r="K60" s="361">
        <f t="shared" si="5"/>
        <v>170</v>
      </c>
      <c r="L60" s="586">
        <f t="shared" si="2"/>
        <v>68</v>
      </c>
      <c r="M60" s="426">
        <f t="shared" si="3"/>
        <v>158.35616438356163</v>
      </c>
      <c r="N60" s="112">
        <f t="shared" si="16"/>
        <v>3.578637146005919E-2</v>
      </c>
      <c r="O60" s="112">
        <f t="shared" si="14"/>
        <v>2.2485690923957483E-2</v>
      </c>
      <c r="P60" s="431">
        <f t="shared" si="15"/>
        <v>0.2327398622788609</v>
      </c>
    </row>
    <row r="61" spans="2:49" ht="13.5" thickTop="1" x14ac:dyDescent="0.2">
      <c r="B61" s="18" t="s">
        <v>874</v>
      </c>
      <c r="C61" s="449">
        <v>7</v>
      </c>
      <c r="D61" s="350">
        <v>82</v>
      </c>
      <c r="E61" s="350">
        <v>1976</v>
      </c>
      <c r="F61" s="350"/>
      <c r="G61" s="797">
        <f t="shared" si="1"/>
        <v>1.2752721617418351E-2</v>
      </c>
      <c r="J61">
        <v>1968</v>
      </c>
      <c r="K61" s="361">
        <f t="shared" si="5"/>
        <v>0</v>
      </c>
      <c r="L61" s="586">
        <f t="shared" si="2"/>
        <v>69</v>
      </c>
      <c r="M61" s="426">
        <f t="shared" si="3"/>
        <v>0</v>
      </c>
      <c r="N61" s="112">
        <f t="shared" si="16"/>
        <v>0</v>
      </c>
      <c r="O61" s="112">
        <f t="shared" si="14"/>
        <v>2.2894521668029435E-2</v>
      </c>
      <c r="P61" s="431">
        <f t="shared" si="15"/>
        <v>-2.2894521668029435E-2</v>
      </c>
    </row>
    <row r="62" spans="2:49" x14ac:dyDescent="0.2">
      <c r="D62" s="726"/>
      <c r="E62" s="726"/>
      <c r="J62">
        <v>1969</v>
      </c>
      <c r="K62" s="361">
        <f t="shared" si="5"/>
        <v>0</v>
      </c>
      <c r="L62" s="586">
        <f t="shared" si="2"/>
        <v>70</v>
      </c>
      <c r="M62" s="426">
        <f t="shared" si="3"/>
        <v>0</v>
      </c>
      <c r="N62" s="112">
        <f t="shared" si="16"/>
        <v>0</v>
      </c>
      <c r="O62" s="112">
        <f t="shared" ref="O62:O93" si="17">L49/(SUM($L$17:$L$65)+SUM($Q$18:$Q$26))</f>
        <v>2.3303352412101391E-2</v>
      </c>
      <c r="P62" s="431">
        <f t="shared" ref="P62:P93" si="18">N49-O62</f>
        <v>-1.0422116110604306E-2</v>
      </c>
    </row>
    <row r="63" spans="2:49" x14ac:dyDescent="0.2">
      <c r="B63" s="55" t="s">
        <v>887</v>
      </c>
      <c r="C63" s="38"/>
      <c r="D63" s="350"/>
      <c r="E63" s="350"/>
      <c r="F63" s="38"/>
      <c r="J63">
        <v>1970</v>
      </c>
      <c r="K63" s="361">
        <f t="shared" si="5"/>
        <v>0</v>
      </c>
      <c r="L63" s="586">
        <f t="shared" si="2"/>
        <v>71</v>
      </c>
      <c r="M63" s="426">
        <f t="shared" si="3"/>
        <v>0</v>
      </c>
      <c r="N63" s="112">
        <f t="shared" si="16"/>
        <v>0</v>
      </c>
      <c r="O63" s="112">
        <f t="shared" si="17"/>
        <v>2.3712183156173343E-2</v>
      </c>
      <c r="P63" s="431">
        <f t="shared" si="18"/>
        <v>7.5296906132831763E-3</v>
      </c>
    </row>
    <row r="64" spans="2:49" x14ac:dyDescent="0.2">
      <c r="B64" s="38"/>
      <c r="C64" s="38"/>
      <c r="D64" s="350"/>
      <c r="E64" s="350"/>
      <c r="F64" s="38"/>
      <c r="J64">
        <v>1971</v>
      </c>
      <c r="K64" s="361">
        <f t="shared" si="5"/>
        <v>274</v>
      </c>
      <c r="L64" s="586">
        <f t="shared" si="2"/>
        <v>72</v>
      </c>
      <c r="M64" s="426">
        <f t="shared" si="3"/>
        <v>270.24657534246575</v>
      </c>
      <c r="N64" s="112">
        <f t="shared" si="16"/>
        <v>6.1072105204502403E-2</v>
      </c>
      <c r="O64" s="112">
        <f t="shared" si="17"/>
        <v>2.4121013900245299E-2</v>
      </c>
      <c r="P64" s="431">
        <f t="shared" si="18"/>
        <v>0.19578561958044371</v>
      </c>
    </row>
    <row r="65" spans="2:27" x14ac:dyDescent="0.2">
      <c r="B65" s="461"/>
      <c r="C65" s="461"/>
      <c r="D65" s="571"/>
      <c r="E65" s="571"/>
      <c r="F65" s="461"/>
      <c r="G65" s="33"/>
      <c r="J65">
        <v>1972</v>
      </c>
      <c r="K65" s="361">
        <f t="shared" si="5"/>
        <v>0</v>
      </c>
      <c r="L65" s="586">
        <f>73-(1972-J65)</f>
        <v>73</v>
      </c>
      <c r="M65" s="426">
        <f t="shared" si="3"/>
        <v>0</v>
      </c>
      <c r="N65" s="112">
        <f t="shared" si="16"/>
        <v>0</v>
      </c>
      <c r="O65" s="112">
        <f t="shared" si="17"/>
        <v>2.4529844644317254E-2</v>
      </c>
      <c r="P65" s="431">
        <f t="shared" si="18"/>
        <v>-1.561420884803953E-2</v>
      </c>
    </row>
    <row r="66" spans="2:27" ht="13.5" thickBot="1" x14ac:dyDescent="0.25">
      <c r="D66" s="726"/>
      <c r="E66" s="726"/>
      <c r="O66" s="112">
        <f t="shared" si="17"/>
        <v>2.4938675388389207E-2</v>
      </c>
      <c r="P66" s="431">
        <f t="shared" si="18"/>
        <v>-2.4938675388389207E-2</v>
      </c>
    </row>
    <row r="67" spans="2:27" x14ac:dyDescent="0.2">
      <c r="D67" s="726"/>
      <c r="E67" s="726"/>
      <c r="G67" s="162" t="s">
        <v>646</v>
      </c>
      <c r="H67" s="541"/>
      <c r="I67" s="542">
        <f>SUMPRODUCT(G8:G61,E8:E61)</f>
        <v>1949.7303265940902</v>
      </c>
      <c r="K67" s="431"/>
      <c r="N67" s="431">
        <f>SUM(N17:N65)</f>
        <v>1</v>
      </c>
      <c r="O67" s="112">
        <f t="shared" si="17"/>
        <v>2.5347506132461162E-2</v>
      </c>
      <c r="P67" s="431">
        <f t="shared" si="18"/>
        <v>9.5844502304547503E-3</v>
      </c>
    </row>
    <row r="68" spans="2:27" x14ac:dyDescent="0.2">
      <c r="D68" s="726"/>
      <c r="E68" s="726"/>
      <c r="G68" s="164" t="s">
        <v>726</v>
      </c>
      <c r="H68" s="33"/>
      <c r="I68" s="168"/>
      <c r="O68" s="112">
        <f t="shared" si="17"/>
        <v>2.5756336876533115E-2</v>
      </c>
      <c r="P68" s="431">
        <f t="shared" si="18"/>
        <v>-2.5756336876533115E-2</v>
      </c>
    </row>
    <row r="69" spans="2:27" x14ac:dyDescent="0.2">
      <c r="G69" s="543"/>
      <c r="H69" s="33"/>
      <c r="I69" s="168"/>
      <c r="O69" s="112">
        <f t="shared" si="17"/>
        <v>2.616516762060507E-2</v>
      </c>
      <c r="P69" s="431">
        <f t="shared" si="18"/>
        <v>-2.616516762060507E-2</v>
      </c>
    </row>
    <row r="70" spans="2:27" x14ac:dyDescent="0.2">
      <c r="G70" s="164" t="s">
        <v>719</v>
      </c>
      <c r="H70" s="33"/>
      <c r="I70" s="544">
        <f>I73-I67</f>
        <v>22.269673405909771</v>
      </c>
      <c r="O70" s="112">
        <f t="shared" si="17"/>
        <v>2.6573998364677023E-2</v>
      </c>
      <c r="P70" s="431">
        <f t="shared" si="18"/>
        <v>-2.6573998364677023E-2</v>
      </c>
    </row>
    <row r="71" spans="2:27" x14ac:dyDescent="0.2">
      <c r="G71" s="543"/>
      <c r="H71" s="33"/>
      <c r="I71" s="544"/>
      <c r="O71" s="112">
        <f t="shared" si="17"/>
        <v>2.6982829108748978E-2</v>
      </c>
      <c r="P71" s="431">
        <f t="shared" si="18"/>
        <v>-2.6982829108748978E-2</v>
      </c>
    </row>
    <row r="72" spans="2:27" x14ac:dyDescent="0.2">
      <c r="G72" s="164" t="s">
        <v>720</v>
      </c>
      <c r="H72" s="47" t="s">
        <v>722</v>
      </c>
      <c r="I72" s="545">
        <f>I67-I70</f>
        <v>1927.4606531881805</v>
      </c>
      <c r="O72" s="112">
        <f t="shared" si="17"/>
        <v>2.7391659852820931E-2</v>
      </c>
      <c r="P72" s="431">
        <f t="shared" si="18"/>
        <v>-2.7391659852820931E-2</v>
      </c>
    </row>
    <row r="73" spans="2:27" x14ac:dyDescent="0.2">
      <c r="G73" s="164" t="s">
        <v>721</v>
      </c>
      <c r="H73" s="47" t="s">
        <v>724</v>
      </c>
      <c r="I73" s="168">
        <v>1972</v>
      </c>
      <c r="O73" s="112">
        <f t="shared" si="17"/>
        <v>2.7800490596892886E-2</v>
      </c>
      <c r="P73" s="431">
        <f t="shared" si="18"/>
        <v>7.9858808631663031E-3</v>
      </c>
    </row>
    <row r="74" spans="2:27" x14ac:dyDescent="0.2">
      <c r="G74" s="543"/>
      <c r="H74" s="47" t="s">
        <v>725</v>
      </c>
      <c r="I74" s="546">
        <f>I70*2</f>
        <v>44.539346811819541</v>
      </c>
      <c r="O74" s="112">
        <f t="shared" si="17"/>
        <v>2.8209321340964842E-2</v>
      </c>
      <c r="P74" s="431">
        <f t="shared" si="18"/>
        <v>-2.8209321340964842E-2</v>
      </c>
    </row>
    <row r="75" spans="2:27" x14ac:dyDescent="0.2">
      <c r="G75" s="543"/>
      <c r="H75" s="33"/>
      <c r="I75" s="168"/>
      <c r="O75" s="112">
        <f t="shared" si="17"/>
        <v>2.8618152085036794E-2</v>
      </c>
      <c r="P75" s="431">
        <f t="shared" si="18"/>
        <v>-2.8618152085036794E-2</v>
      </c>
    </row>
    <row r="76" spans="2:27" x14ac:dyDescent="0.2">
      <c r="G76" s="164" t="s">
        <v>723</v>
      </c>
      <c r="H76" s="47" t="s">
        <v>722</v>
      </c>
      <c r="I76" s="168">
        <v>1915</v>
      </c>
      <c r="O76" s="112">
        <f t="shared" si="17"/>
        <v>2.902698282910875E-2</v>
      </c>
      <c r="P76" s="431">
        <f t="shared" si="18"/>
        <v>-2.902698282910875E-2</v>
      </c>
    </row>
    <row r="77" spans="2:27" x14ac:dyDescent="0.2">
      <c r="G77" s="543"/>
      <c r="H77" s="47" t="s">
        <v>724</v>
      </c>
      <c r="I77" s="168">
        <v>1964</v>
      </c>
      <c r="O77" s="112">
        <f t="shared" si="17"/>
        <v>2.9435813573180702E-2</v>
      </c>
      <c r="P77" s="431">
        <f t="shared" si="18"/>
        <v>3.16362916313217E-2</v>
      </c>
      <c r="R77" s="18" t="s">
        <v>653</v>
      </c>
      <c r="S77" s="18"/>
      <c r="T77" s="18"/>
      <c r="U77" s="18"/>
      <c r="V77" s="18"/>
      <c r="W77" s="18"/>
      <c r="X77" s="18"/>
      <c r="Y77" s="18"/>
      <c r="Z77" s="18"/>
      <c r="AA77" s="431" t="e">
        <f>SUM(P18:P37)</f>
        <v>#REF!</v>
      </c>
    </row>
    <row r="78" spans="2:27" ht="13.5" thickBot="1" x14ac:dyDescent="0.25">
      <c r="G78" s="170"/>
      <c r="H78" s="547" t="s">
        <v>725</v>
      </c>
      <c r="I78" s="548">
        <f>I77-I76</f>
        <v>49</v>
      </c>
      <c r="O78" s="112">
        <f t="shared" si="17"/>
        <v>2.9844644317252658E-2</v>
      </c>
      <c r="P78" s="431">
        <f t="shared" si="18"/>
        <v>-2.9844644317252658E-2</v>
      </c>
      <c r="R78" s="18" t="s">
        <v>652</v>
      </c>
      <c r="S78" s="18"/>
      <c r="T78" s="18"/>
      <c r="U78" s="18"/>
      <c r="V78" s="18"/>
      <c r="W78" s="18"/>
      <c r="X78" s="18"/>
      <c r="Y78" s="18"/>
      <c r="Z78" s="18"/>
      <c r="AA78" s="431">
        <f>SUM(P59:P78)</f>
        <v>0.14074632060683434</v>
      </c>
    </row>
    <row r="80" spans="2:27" x14ac:dyDescent="0.2">
      <c r="O80" s="431" t="e">
        <f>SUM(O18:O78)+SUM(R18:R26)</f>
        <v>#REF!</v>
      </c>
    </row>
    <row r="81" spans="15:15" x14ac:dyDescent="0.2">
      <c r="O81" s="458"/>
    </row>
  </sheetData>
  <sortState ref="C6:G59">
    <sortCondition ref="E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5</vt:i4>
      </vt:variant>
    </vt:vector>
  </HeadingPairs>
  <TitlesOfParts>
    <vt:vector size="31" baseType="lpstr">
      <vt:lpstr>Table 1</vt:lpstr>
      <vt:lpstr>Table 5</vt:lpstr>
      <vt:lpstr>Table 6</vt:lpstr>
      <vt:lpstr>end of tables</vt:lpstr>
      <vt:lpstr>LEI Variations</vt:lpstr>
      <vt:lpstr>OPG TFP</vt:lpstr>
      <vt:lpstr>Benchmark Year Price</vt:lpstr>
      <vt:lpstr>Depreciation Rate</vt:lpstr>
      <vt:lpstr>Age Profile</vt:lpstr>
      <vt:lpstr>Reconcile MWH</vt:lpstr>
      <vt:lpstr>Yearbook links</vt:lpstr>
      <vt:lpstr>gdpipi fdd</vt:lpstr>
      <vt:lpstr>GDP IPD Canada</vt:lpstr>
      <vt:lpstr>TFP_Calcs</vt:lpstr>
      <vt:lpstr>TFP_dataset</vt:lpstr>
      <vt:lpstr>End PEG work and modifications</vt:lpstr>
      <vt:lpstr>Cover sheet</vt:lpstr>
      <vt:lpstr>READ_ME</vt:lpstr>
      <vt:lpstr>graphs</vt:lpstr>
      <vt:lpstr>OPG hydro peers</vt:lpstr>
      <vt:lpstr>NA comb O&amp;M price indexes</vt:lpstr>
      <vt:lpstr>Can O&amp;M price indexes</vt:lpstr>
      <vt:lpstr>US O&amp;M price indexes</vt:lpstr>
      <vt:lpstr>EUCG L share</vt:lpstr>
      <vt:lpstr>StatsCan CANSIM tables</vt:lpstr>
      <vt:lpstr>US BLS &amp; BEA tables</vt:lpstr>
      <vt:lpstr>'Cover sheet'!Print_Area</vt:lpstr>
      <vt:lpstr>READ_ME!Print_Area</vt:lpstr>
      <vt:lpstr>'Table 5'!Print_Area</vt:lpstr>
      <vt:lpstr>TFP_Calcs!Print_Area</vt:lpstr>
      <vt:lpstr>TFP_dataset!Print_Area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Kelima</dc:creator>
  <cp:lastModifiedBy>Dave Hovde</cp:lastModifiedBy>
  <cp:lastPrinted>2016-11-23T17:39:54Z</cp:lastPrinted>
  <dcterms:created xsi:type="dcterms:W3CDTF">2014-02-27T01:32:42Z</dcterms:created>
  <dcterms:modified xsi:type="dcterms:W3CDTF">2016-12-13T18:14:05Z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{7686A902-D4B8-4B31-B396-3382FEC61728}</vt:lpwstr>
  </property>
</Properties>
</file>