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465" yWindow="630" windowWidth="19320" windowHeight="10860" tabRatio="852" firstSheet="1" activeTab="1"/>
  </bookViews>
  <sheets>
    <sheet name="__snloffice" sheetId="10" state="veryHidden" r:id="rId1"/>
    <sheet name="Comparables Generation Split" sheetId="19" r:id="rId2"/>
    <sheet name="Comparables Analysis" sheetId="18" r:id="rId3"/>
  </sheets>
  <definedNames>
    <definedName name="_xlnm.Print_Area" localSheetId="2">'Comparables Analysis'!$C$4:$H$51</definedName>
    <definedName name="_xlnm.Print_Area" localSheetId="1">'Comparables Generation Split'!$D$4:$L$31</definedName>
  </definedNames>
  <calcPr calcId="145621" iterate="1"/>
</workbook>
</file>

<file path=xl/calcChain.xml><?xml version="1.0" encoding="utf-8"?>
<calcChain xmlns="http://schemas.openxmlformats.org/spreadsheetml/2006/main">
  <c r="K19" i="19" l="1"/>
  <c r="I19" i="19"/>
  <c r="H19" i="19"/>
  <c r="F19" i="19"/>
  <c r="L21" i="19"/>
  <c r="H21" i="19"/>
  <c r="G21" i="19"/>
  <c r="E21" i="19"/>
  <c r="L19" i="19" l="1"/>
  <c r="L18" i="19"/>
  <c r="L16" i="19"/>
  <c r="L15" i="19"/>
  <c r="L14" i="19"/>
  <c r="L13" i="19"/>
  <c r="L12" i="19"/>
  <c r="L11" i="19"/>
  <c r="L10" i="19"/>
  <c r="L9" i="19"/>
  <c r="K17" i="19" l="1"/>
  <c r="J17" i="19"/>
  <c r="H17" i="19"/>
  <c r="F1" i="19"/>
  <c r="A9" i="19"/>
  <c r="A10" i="19" l="1"/>
  <c r="A11" i="19" s="1"/>
  <c r="L17" i="19"/>
  <c r="E9" i="19"/>
  <c r="G1" i="19"/>
  <c r="E10" i="19" l="1"/>
  <c r="E11" i="19"/>
  <c r="H1" i="19"/>
  <c r="A12" i="19"/>
  <c r="E12" i="19" s="1"/>
  <c r="I1" i="19" l="1"/>
  <c r="A13" i="19"/>
  <c r="E13" i="19" s="1"/>
  <c r="A14" i="19" l="1"/>
  <c r="J1" i="19"/>
  <c r="E14" i="19" l="1"/>
  <c r="A15" i="19"/>
  <c r="E15" i="19" s="1"/>
  <c r="K1" i="19"/>
  <c r="L1" i="19" s="1"/>
  <c r="A16" i="19" l="1"/>
  <c r="A17" i="19" s="1"/>
  <c r="E17" i="19" s="1"/>
  <c r="E16" i="19"/>
  <c r="A18" i="19" l="1"/>
  <c r="E18" i="19" l="1"/>
  <c r="A19" i="19" l="1"/>
  <c r="E19" i="19" l="1"/>
  <c r="A21" i="19"/>
</calcChain>
</file>

<file path=xl/sharedStrings.xml><?xml version="1.0" encoding="utf-8"?>
<sst xmlns="http://schemas.openxmlformats.org/spreadsheetml/2006/main" count="129" uniqueCount="101">
  <si>
    <t>A-</t>
  </si>
  <si>
    <t>BBB+</t>
  </si>
  <si>
    <t>BBB</t>
  </si>
  <si>
    <t>Debt to Capital</t>
  </si>
  <si>
    <t>Ameren Corporation</t>
  </si>
  <si>
    <t>DTE Energy Company</t>
  </si>
  <si>
    <t>El Paso Electric Company</t>
  </si>
  <si>
    <t>Entergy Louisiana, LLC</t>
  </si>
  <si>
    <t>PG&amp;E Corporation</t>
  </si>
  <si>
    <t>Pinnacle West Capital Corporation</t>
  </si>
  <si>
    <t>Entergy Arkansas, Inc.</t>
  </si>
  <si>
    <t>% nuclear generation</t>
  </si>
  <si>
    <t>BC Hydro and Power Authority</t>
  </si>
  <si>
    <t>Bonneville Power Administration</t>
  </si>
  <si>
    <t>None</t>
  </si>
  <si>
    <t xml:space="preserve">IDACORP, Inc. </t>
  </si>
  <si>
    <t>Tennessee Valley Authority</t>
  </si>
  <si>
    <t>Book Value Equity Capitalization</t>
  </si>
  <si>
    <t xml:space="preserve">Companies with Nuclear Generation: </t>
  </si>
  <si>
    <t>Companies with Hydroelectric Generation:</t>
  </si>
  <si>
    <t>Refined Sample of Nuclear and Hydroelectric Generation Companies (FY 2015)</t>
  </si>
  <si>
    <t>Mean of Hydroelectric sample</t>
  </si>
  <si>
    <t>Median of Hydroelectric sample</t>
  </si>
  <si>
    <t>Mean of Investor Owned Utilities</t>
  </si>
  <si>
    <t>Median of Investor Owned Utilities</t>
  </si>
  <si>
    <t>Sources:</t>
  </si>
  <si>
    <t>Ameren Corporation 2015 10-K</t>
  </si>
  <si>
    <t>El Paso Electric Company 2015 10-K</t>
  </si>
  <si>
    <t>DTE Energy Company 2015 10-K</t>
  </si>
  <si>
    <t>Entergy Coporation 2015 10-K</t>
  </si>
  <si>
    <t>PG&amp;E Corporation 2015 10-K</t>
  </si>
  <si>
    <t>Pinnacle West Capital Corporation 2015 10-K</t>
  </si>
  <si>
    <t>Notes:</t>
  </si>
  <si>
    <t>: The percentage for DTE Energy Company could not be verified in its 10-K, because generation data was not provided. However on SNL Financial, its nuclear generation as a percentage of net generation was similar to the value provided by Value Line. Note, that SNL Financial data does not include purchased power. "</t>
  </si>
  <si>
    <t>https://transmission.bpa.gov/business/operations/wind/baltwg.aspx</t>
  </si>
  <si>
    <t>Investor Owned Utilities:</t>
  </si>
  <si>
    <t>Total</t>
  </si>
  <si>
    <t>Nuclear</t>
  </si>
  <si>
    <t>34% nuclear / 9% hydroelectric</t>
  </si>
  <si>
    <t xml:space="preserve"> 2[a]-2[c], 2[f],2[g],2[n]: Value Line, Inc</t>
  </si>
  <si>
    <t>2[d],2[e]: Entergy Corporation 2015 10-K</t>
  </si>
  <si>
    <t>2[j]: Tennessee Valley Authority 2016 10-K</t>
  </si>
  <si>
    <t>2[k]: BC Hydro and Power Authority 2016/17-2018/19 Service Plan; accessed at:</t>
  </si>
  <si>
    <t>https://www.bchydro.com/content/dam/BCHydro/customer-portal/documents/corporate/regulatory-planning-documents/service-plans/bchydro-service-plan-2016-17-2018-19.pdf</t>
  </si>
  <si>
    <t>2[l]:BPA Fuel Mix Percent Summary. CY 2015 Data; accessed at: https://www.bpa.gov/power/BPA_Fuel_Mix/docs/BPA_Official_Fuel_Mix_2015.pdf</t>
  </si>
  <si>
    <t xml:space="preserve">[3],[4]: SNL Financial </t>
  </si>
  <si>
    <t xml:space="preserve">All companies have at least 80% of their assets regulated. </t>
  </si>
  <si>
    <t xml:space="preserve">[2]: The percentages in this column represent percent of total generation, including purchased power, except for Bonneville Power Authority. </t>
  </si>
  <si>
    <t>[2]: Percentages for Ameren Corporation, El Paso Electric Company, PG&amp;E Corporation, and Pinnacle West Capital Corporation all come from Value Line and have been verified by Brattle, by going through their respective 10-Ks.</t>
  </si>
  <si>
    <t xml:space="preserve">[2] : The percentage for DTE Energy Company could not be verified in its 10-K, because generation data was not provided. However on SNL Financial, its nuclear generation as a percentage of net generation was similar to the value provided by Value Line. Note, that SNL Financial data does not include purchased power. </t>
  </si>
  <si>
    <t>[2]: Percentages for Entergy Arkanas, Inc. and Entergy Louisiania, LLC are taken from the Entergy Corporation 10-K, as Value Line only provides data at the holding company level.</t>
  </si>
  <si>
    <r>
      <t>Composition</t>
    </r>
    <r>
      <rPr>
        <vertAlign val="superscript"/>
        <sz val="11"/>
        <rFont val="Calibri"/>
        <family val="2"/>
        <scheme val="minor"/>
      </rPr>
      <t>2</t>
    </r>
  </si>
  <si>
    <t>% Nuclear of Total Mwh Generation</t>
  </si>
  <si>
    <t>% Hydro of Total Mwh Generation</t>
  </si>
  <si>
    <t>允䅁䅁䄴䅁慂䅁䅁睊扂䕁䄸䅕䡂䍁䅁睙祂䝁䅕䅚灂䡁䅑䅉瑂䝁䅕䅤祂䝁䅫睙穂䙁䄸杤硁䑁䅁杌㑂䝁䅷督㑂䙁䄰睕佂䕁䅷䅉䵂䝁䅫杤求䍁䅣光歁䕁䅅䅊硁䅁䅁䅃䅁䝁䅙䅁湁䙁䅳睔兂䕁䅣䅉橂䡁䅉党歂䝁䅫䅤杁䝁䄰党あ䡁䅉兡橂䡁䅍睘㉂䑁䅅䅍畁䡁䅧䅢穂䡁䅧兘呂䕁䄴䅔杁䕁䅷兡㉂䝁䅕睊桁䍁䅑村歁䑁䅕杏歁䕁䅉䅊祁䑁䅉䅁䩁䅁䅁䅚䅁䍁䅣睗偂䙁䅁睒杁䝁䅍杣求䝁䅑兡あ䍁䅁兢求䡁䅑杣灂䝁䅍督時䡁䅙免睁䍁䄴䅥獂䡁䅍䅥摂䙁䅍杔䵂䍁䅁䅔灂䡁䅙党湁䍁䅅䅊䑂䍁䅑睍㙁䍁䅑杗歁䑁䅍䅁䭁䅁䅁杚䅁䍁䅣睗偂䙁䅁睒杁䝁䅍杣求䝁䅑兡あ䍁䅁兢求䡁䅑杣灂䝁䅍督時䡁䅙免㉁䙁䄸杒䩂䕁䄴兑䵂䍁䄴䅥獂䡁䅍䅥摂䙁䅍杔䵂䍁䅁䅔灂䡁䅙党湁䍁䅅䅊䉂䍁䅑免䅁䅁䅳䅁祂䅁䅁睊扂䕁䄸䅕䡂䍁䅁睙祂䝁䅕䅚灂䡁䅑䅉瑂䝁䅕䅤祂䝁䅫睙穂䙁䄸杤硁䑁䅙睘䝂䕁䅫杔䉂䕁䅷杌㑂䝁䅷督㑂䙁䄰睕佂䕁䅷䅉䵂䝁䅫杤求䍁䅣光歁䕁䅉䅊ㅁ䑁䅯䅊䍂䍁䅑杍祁䅁䅁䅄䅁䡁䅁䅁湁䙁䅳睔兂䕁䅣䅉橂䡁䅉党歂䝁䅫䅤杁䝁䄰党あ䡁䅉兡橂䡁䅍睘㉂䑁䅅李時䕁䅙兓佂䕁䅅䅔畁䡁䅧䅢穂䡁䅧兘呂䕁䄴䅔杁䕁䅷兡㉂䝁䅕睊桁䍁䅑睑歁䑁䅍杏歁䙁䅯䅊穁䅁䅁兄䅁䙁䅧䅁湁䙁䅳睔兂䕁䅣䅉橂䡁䅉党歂䝁䅫䅤杁䝁䄰党あ䡁䅉兡橂䡁䅍睘㉂䑁䅣杌㑂䝁䅷督㑂䙁䄰睕佂䕁䅷䅉䵂䝁䅫杤求䍁䅣光歁䕁䅅䅊硁䅁䅁䅁䅁䝁䅑䅁湁䙁䅳睔兂䕁䅣䅉橂䡁䅉党歂䝁䅫䅤杁䝁䄰党あ䡁䅉兡橂䡁䅍睘㉂䑁䅣杌㑂䝁䅷督㑂䙁䄰睕佂䕁䅷䅉䵂䝁䅫杤求䍁䅣光歁䕁䅉䅊ㅁ䑁䅯䅊䍂䍁䅑免㍁䅁䅁允䅁䝁䅉䅁湁䙁䅳睔兂䕁䅣䅉橂䡁䅉党歂䝁䅫䅤杁䝁䄰党あ䡁䅉兡橂䡁䅍睘㉂䑁䅣杌㑂䝁䅷督㑂䙁䄰睕佂䕁䅷䅉䵂䝁䅫杤求䍁䅣光歁䕁䅍䅊穁䑁䅯䅊婂䍁䅑睍䅁䅁䅉䅁奂䅁䅁睊扂䕁䄸䅕䡂䍁䅁睙祂䝁䅕䅚灂䡁䅑䅉瑂䝁䅕䅤祂䝁䅫睙穂䙁䄸杤㑁䍁䄴䅥獂䡁䅍䅥摂䙁䅍杔䵂䍁䅁䅔灂䡁䅙党湁䍁䅅䅊䉂䍁䅑免䅁䅁䅑䅁歂䅁䅁睊扂䕁䄸䅕䡂䍁䅁睙祂䝁䅕䅚灂䡁䅑䅉瑂䝁䅕䅤祂䝁䅫睙穂䙁䄸杤㑁䍁䄴䅥獂䡁䅍䅥摂䙁䅍杔䵂䍁䅁䅔灂䡁䅙党湁䍁䅅䅊䍂䍁䅑兎㙁䍁䅑村歁䑁䅉䅍䅁䅁䅕䅁楂䅁䅁睊扂䕁䄸䅕䡂䍁䅁睙祂䝁䅕䅚灂䡁䅑䅉瑂䝁䅕䅤祂䝁䅫睙穂䙁䄸杤㑁䍁䄴䅥獂䡁䅍䅥摂䙁䅍杔䵂䍁䅁䅔灂䡁䅙党湁䍁䅅䅊䑂䍁䅑睍㙁䍁䅑兗歁䑁䅍䅁䝁䅁䅁杙䅁䍁䅣睗偂䙁䅁睒杁䝁䅍杣求䝁䅑兡あ䍁䅁兢求䡁䅑杣灂䝁䅍督時䡁䅙䅏畁䡁䅧䅢穂䡁䅧兘呂䕁䄴䅔杁䕁䅷兡㉂䝁䅕睊桁䍁䅑睑歁䑁䅍杏歁䙁䅯䅊穁䅁䅁睂䅁䉁䅉䅁呂䕁䄴䅔啂䝁䅅杙獂䝁䅕䅁䑁䅁䅁䅁䅁䅁㴽</t>
  </si>
  <si>
    <t xml:space="preserve">S&amp;P LT Issuer Rating </t>
  </si>
  <si>
    <t>Coal</t>
  </si>
  <si>
    <t>Natural Gas/Oil</t>
  </si>
  <si>
    <t>Refined Comparables Complete Generation Break Down</t>
  </si>
  <si>
    <t>Hydroelectric</t>
  </si>
  <si>
    <t>Other</t>
  </si>
  <si>
    <t>Purchased Power</t>
  </si>
  <si>
    <t>annual report</t>
  </si>
  <si>
    <t>10k</t>
  </si>
  <si>
    <t>vline</t>
  </si>
  <si>
    <t>10-k</t>
  </si>
  <si>
    <t>website</t>
  </si>
  <si>
    <t>Other Includes solar, biomass, wind, and uncategorized renewables</t>
  </si>
  <si>
    <t>OPG</t>
  </si>
  <si>
    <r>
      <t>84.5%</t>
    </r>
    <r>
      <rPr>
        <vertAlign val="superscript"/>
        <sz val="11"/>
        <color theme="1"/>
        <rFont val="Calibri"/>
        <family val="2"/>
        <scheme val="minor"/>
      </rPr>
      <t>1</t>
    </r>
  </si>
  <si>
    <t>1: This percentage includes both small and large and small hydroelectric generation, whereas the percentage in Exhibit M3, Figure 6 just included large hydroelectric generation.</t>
  </si>
  <si>
    <r>
      <t>33%</t>
    </r>
    <r>
      <rPr>
        <vertAlign val="superscript"/>
        <sz val="11"/>
        <color theme="1"/>
        <rFont val="Calibri"/>
        <family val="2"/>
        <scheme val="minor"/>
      </rPr>
      <t>2</t>
    </r>
  </si>
  <si>
    <r>
      <t>8%</t>
    </r>
    <r>
      <rPr>
        <vertAlign val="superscript"/>
        <sz val="11"/>
        <color theme="1"/>
        <rFont val="Calibri"/>
        <family val="2"/>
        <scheme val="minor"/>
      </rPr>
      <t>2</t>
    </r>
  </si>
  <si>
    <t xml:space="preserve">2: In Exhibit M3, Figure 6, we mistakenly referred to the numbers as  for the fiscal year ending September 30, 2016, however they were figures for the fiscal year ending September 30, 2015. These are the correct percentages for the fiscal year ending September 30, 2016. They are each 1 percent lower than the 2015 figures. </t>
  </si>
  <si>
    <t>10-K</t>
  </si>
  <si>
    <t>http://www.opg.com/generating-power/Pages/generating-power.aspx</t>
  </si>
  <si>
    <t>[1]</t>
  </si>
  <si>
    <t>[2]</t>
  </si>
  <si>
    <t>[3]</t>
  </si>
  <si>
    <t>[]</t>
  </si>
  <si>
    <t>[4]</t>
  </si>
  <si>
    <t>[a]</t>
  </si>
  <si>
    <t>[b]</t>
  </si>
  <si>
    <t>[c]</t>
  </si>
  <si>
    <t>[d]</t>
  </si>
  <si>
    <t>[e]</t>
  </si>
  <si>
    <t>[f]</t>
  </si>
  <si>
    <t>[g]</t>
  </si>
  <si>
    <t>[h]</t>
  </si>
  <si>
    <t>[i]</t>
  </si>
  <si>
    <t>[j]</t>
  </si>
  <si>
    <t>[k]</t>
  </si>
  <si>
    <t>[l]</t>
  </si>
  <si>
    <t>[m]</t>
  </si>
  <si>
    <t/>
  </si>
  <si>
    <t>[n]</t>
  </si>
  <si>
    <t>[o]</t>
  </si>
  <si>
    <t>[2]: Value Line, Inc</t>
  </si>
  <si>
    <t>[3],[4]: SNL Financial</t>
  </si>
  <si>
    <t>[2]: For entries under  "% Nuclear of Total Generation", the percentage reflects the proportion of total 2015 generation, including purchased power.</t>
  </si>
  <si>
    <t>[2]: Percentages for Entergy Arkanas, Inc. and Entergy Louisiania, LLC are taken from the Entergy Corporation 10-K. Value Line only provides data at the holding company level.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</si>
</sst>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
    <numFmt numFmtId="166" formatCode="0.0"/>
    <numFmt numFmtId="167" formatCode="0.0000"/>
  </numFmts>
  <fonts count="31" x14ac:knownFonts="1">
    <font>
      <sz val="11"/>
      <color theme="1"/>
      <name val="Calibri"/>
      <family val="2"/>
      <scheme val="minor"/>
    </font>
    <font>
      <sz val="11"/>
      <color theme="1"/>
      <name val="Calibri"/>
      <family val="2"/>
      <scheme val="minor"/>
    </font>
    <font>
      <b/>
      <sz val="14"/>
      <color theme="3"/>
      <name val="Calibri"/>
      <family val="2"/>
      <scheme val="minor"/>
    </font>
    <font>
      <sz val="11"/>
      <color theme="1"/>
      <name val="Calibri"/>
      <family val="2"/>
    </font>
    <font>
      <sz val="11"/>
      <name val="Calibri"/>
      <family val="2"/>
      <scheme val="minor"/>
    </font>
    <font>
      <sz val="11"/>
      <color rgb="FF0000CC"/>
      <name val="Calibri"/>
      <family val="2"/>
      <scheme val="minor"/>
    </font>
    <font>
      <sz val="11"/>
      <color rgb="FF00B050"/>
      <name val="Calibri"/>
      <family val="2"/>
      <scheme val="minor"/>
    </font>
    <font>
      <b/>
      <sz val="11"/>
      <color theme="1"/>
      <name val="Calibri"/>
      <family val="2"/>
      <scheme val="minor"/>
    </font>
    <font>
      <b/>
      <sz val="11"/>
      <name val="Calibri"/>
      <family val="2"/>
      <scheme val="minor"/>
    </font>
    <font>
      <sz val="10"/>
      <name val="Times New Roman"/>
      <family val="1"/>
    </font>
    <font>
      <b/>
      <sz val="14"/>
      <name val="Calibri"/>
      <family val="2"/>
      <scheme val="minor"/>
    </font>
    <font>
      <sz val="11"/>
      <color theme="1"/>
      <name val="Cambria"/>
      <family val="2"/>
      <scheme val="major"/>
    </font>
    <font>
      <sz val="11"/>
      <color rgb="FFC00000"/>
      <name val="Calibri"/>
      <family val="2"/>
    </font>
    <font>
      <sz val="11"/>
      <name val="Cambria"/>
      <family val="2"/>
      <scheme val="major"/>
    </font>
    <font>
      <b/>
      <sz val="11"/>
      <color theme="3"/>
      <name val="Calibri"/>
      <family val="2"/>
      <scheme val="minor"/>
    </font>
    <font>
      <sz val="10"/>
      <name val="Arial"/>
      <family val="2"/>
    </font>
    <font>
      <b/>
      <sz val="14"/>
      <color indexed="9"/>
      <name val="Arial"/>
      <family val="2"/>
    </font>
    <font>
      <b/>
      <sz val="14"/>
      <name val="Arial"/>
      <family val="2"/>
    </font>
    <font>
      <b/>
      <sz val="12"/>
      <color indexed="9"/>
      <name val="Arial"/>
      <family val="2"/>
    </font>
    <font>
      <b/>
      <sz val="12"/>
      <name val="Arial"/>
      <family val="2"/>
    </font>
    <font>
      <b/>
      <sz val="10"/>
      <name val="Arial"/>
      <family val="2"/>
    </font>
    <font>
      <b/>
      <sz val="10"/>
      <color indexed="9"/>
      <name val="Arial"/>
      <family val="2"/>
    </font>
    <font>
      <b/>
      <i/>
      <sz val="8"/>
      <color indexed="9"/>
      <name val="Arial"/>
      <family val="2"/>
    </font>
    <font>
      <sz val="8"/>
      <name val="Arial"/>
      <family val="2"/>
    </font>
    <font>
      <b/>
      <sz val="8"/>
      <name val="Arial"/>
      <family val="2"/>
    </font>
    <font>
      <sz val="9"/>
      <name val="Calibri"/>
      <family val="2"/>
      <scheme val="minor"/>
    </font>
    <font>
      <u/>
      <sz val="11"/>
      <color theme="10"/>
      <name val="Calibri"/>
      <family val="2"/>
      <scheme val="minor"/>
    </font>
    <font>
      <sz val="8"/>
      <color theme="1"/>
      <name val="Calibri"/>
      <family val="2"/>
      <scheme val="minor"/>
    </font>
    <font>
      <sz val="8"/>
      <color rgb="FF000000"/>
      <name val="Sylfaen"/>
      <family val="1"/>
    </font>
    <font>
      <vertAlign val="superscript"/>
      <sz val="11"/>
      <name val="Calibri"/>
      <family val="2"/>
      <scheme val="minor"/>
    </font>
    <font>
      <vertAlign val="superscript"/>
      <sz val="11"/>
      <color theme="1"/>
      <name val="Calibri"/>
      <family val="2"/>
      <scheme val="minor"/>
    </font>
  </fonts>
  <fills count="5">
    <fill>
      <patternFill patternType="none"/>
    </fill>
    <fill>
      <patternFill patternType="gray125"/>
    </fill>
    <fill>
      <patternFill patternType="solid">
        <fgColor indexed="63"/>
        <bgColor indexed="64"/>
      </patternFill>
    </fill>
    <fill>
      <patternFill patternType="solid">
        <fgColor indexed="8"/>
        <bgColor indexed="64"/>
      </patternFill>
    </fill>
    <fill>
      <patternFill patternType="solid">
        <fgColor indexed="62"/>
        <bgColor indexed="64"/>
      </patternFill>
    </fill>
  </fills>
  <borders count="5">
    <border>
      <left/>
      <right/>
      <top/>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s>
  <cellStyleXfs count="31">
    <xf numFmtId="0" fontId="0" fillId="0" borderId="0"/>
    <xf numFmtId="9" fontId="1"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9" fillId="0" borderId="0"/>
    <xf numFmtId="0" fontId="15" fillId="0" borderId="0"/>
    <xf numFmtId="0" fontId="15" fillId="0" borderId="0" applyNumberFormat="0" applyFill="0" applyBorder="0" applyProtection="0">
      <alignment wrapText="1"/>
    </xf>
    <xf numFmtId="0" fontId="15" fillId="0" borderId="0" applyNumberFormat="0" applyFill="0" applyBorder="0" applyProtection="0">
      <alignment horizontal="justify" vertical="top" wrapText="1"/>
    </xf>
    <xf numFmtId="0" fontId="16" fillId="2" borderId="0" applyNumberFormat="0" applyBorder="0" applyAlignment="0" applyProtection="0"/>
    <xf numFmtId="0" fontId="17" fillId="0" borderId="0" applyNumberFormat="0" applyFill="0" applyBorder="0" applyAlignment="0" applyProtection="0"/>
    <xf numFmtId="0" fontId="18" fillId="2"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3" borderId="0" applyNumberFormat="0" applyBorder="0" applyAlignment="0" applyProtection="0"/>
    <xf numFmtId="0" fontId="21" fillId="3" borderId="0" applyNumberFormat="0" applyBorder="0" applyProtection="0">
      <alignment horizontal="center"/>
    </xf>
    <xf numFmtId="0" fontId="22" fillId="3" borderId="0" applyNumberFormat="0" applyBorder="0" applyAlignment="0" applyProtection="0"/>
    <xf numFmtId="0" fontId="15" fillId="0" borderId="0" applyNumberFormat="0" applyFont="0" applyFill="0" applyBorder="0" applyProtection="0">
      <alignment horizontal="right"/>
    </xf>
    <xf numFmtId="0" fontId="15" fillId="0" borderId="0" applyNumberFormat="0" applyFont="0" applyFill="0" applyBorder="0" applyProtection="0">
      <alignment horizontal="left"/>
    </xf>
    <xf numFmtId="0" fontId="23" fillId="0" borderId="0" applyNumberFormat="0" applyFill="0" applyBorder="0" applyAlignment="0" applyProtection="0"/>
    <xf numFmtId="0" fontId="24" fillId="0" borderId="0" applyNumberFormat="0" applyFill="0" applyBorder="0" applyAlignment="0" applyProtection="0"/>
    <xf numFmtId="0" fontId="15" fillId="4" borderId="0" applyNumberFormat="0" applyFont="0" applyBorder="0" applyAlignment="0" applyProtection="0"/>
    <xf numFmtId="167" fontId="15" fillId="0" borderId="0" applyFont="0" applyFill="0" applyBorder="0" applyAlignment="0" applyProtection="0"/>
    <xf numFmtId="2" fontId="15" fillId="0" borderId="0" applyFont="0" applyFill="0" applyBorder="0" applyAlignment="0" applyProtection="0"/>
    <xf numFmtId="166" fontId="15" fillId="0" borderId="0" applyFont="0" applyFill="0" applyBorder="0" applyAlignment="0" applyProtection="0"/>
    <xf numFmtId="0" fontId="15" fillId="0" borderId="4" applyNumberFormat="0" applyFont="0" applyFill="0" applyAlignment="0" applyProtection="0"/>
    <xf numFmtId="0" fontId="26" fillId="0" borderId="0" applyNumberFormat="0" applyFill="0" applyBorder="0" applyAlignment="0" applyProtection="0"/>
  </cellStyleXfs>
  <cellXfs count="80">
    <xf numFmtId="0" fontId="0" fillId="0" borderId="0" xfId="0"/>
    <xf numFmtId="0" fontId="0" fillId="0" borderId="0" xfId="0" applyAlignment="1">
      <alignment horizontal="centerContinuous"/>
    </xf>
    <xf numFmtId="0" fontId="2" fillId="0" borderId="0" xfId="0" applyFont="1" applyAlignment="1">
      <alignment horizontal="centerContinuous"/>
    </xf>
    <xf numFmtId="0" fontId="5" fillId="0" borderId="0" xfId="0" applyFont="1"/>
    <xf numFmtId="0" fontId="4" fillId="0" borderId="0" xfId="0" applyFont="1"/>
    <xf numFmtId="0" fontId="0" fillId="0" borderId="0" xfId="0" applyBorder="1"/>
    <xf numFmtId="9" fontId="0" fillId="0" borderId="0" xfId="1" applyFont="1"/>
    <xf numFmtId="0" fontId="0" fillId="0" borderId="0" xfId="0" applyBorder="1" applyAlignment="1">
      <alignment horizontal="center"/>
    </xf>
    <xf numFmtId="0" fontId="4" fillId="0" borderId="1" xfId="0" applyFont="1" applyBorder="1"/>
    <xf numFmtId="0" fontId="8" fillId="0" borderId="0" xfId="0" applyFont="1"/>
    <xf numFmtId="0" fontId="4" fillId="0" borderId="0" xfId="0" applyFont="1" applyAlignment="1">
      <alignment horizontal="center"/>
    </xf>
    <xf numFmtId="0" fontId="0" fillId="0" borderId="0" xfId="0" applyFill="1" applyBorder="1"/>
    <xf numFmtId="0" fontId="4" fillId="0" borderId="0" xfId="0" applyFont="1" applyBorder="1"/>
    <xf numFmtId="9" fontId="4" fillId="0" borderId="0" xfId="1" applyFont="1" applyAlignment="1">
      <alignment horizontal="center"/>
    </xf>
    <xf numFmtId="0" fontId="0" fillId="0" borderId="0" xfId="0" applyAlignment="1">
      <alignment wrapText="1"/>
    </xf>
    <xf numFmtId="0" fontId="10" fillId="0" borderId="0" xfId="0" applyFont="1" applyAlignment="1">
      <alignment horizontal="centerContinuous"/>
    </xf>
    <xf numFmtId="0" fontId="4" fillId="0" borderId="0" xfId="0" applyFont="1" applyAlignment="1">
      <alignment wrapText="1"/>
    </xf>
    <xf numFmtId="0" fontId="4" fillId="0" borderId="0" xfId="0" applyFont="1" applyAlignment="1">
      <alignment horizontal="center" wrapText="1"/>
    </xf>
    <xf numFmtId="9" fontId="11" fillId="0" borderId="0" xfId="0" applyNumberFormat="1" applyFont="1" applyFill="1" applyAlignment="1">
      <alignment horizontal="right" indent="5"/>
    </xf>
    <xf numFmtId="0" fontId="12" fillId="0" borderId="0" xfId="0" applyFont="1"/>
    <xf numFmtId="9" fontId="0" fillId="0" borderId="0" xfId="0" applyNumberFormat="1" applyAlignment="1">
      <alignment horizontal="right" indent="5"/>
    </xf>
    <xf numFmtId="9" fontId="13" fillId="0" borderId="0" xfId="0" applyNumberFormat="1" applyFont="1" applyAlignment="1">
      <alignment horizontal="right" indent="5"/>
    </xf>
    <xf numFmtId="9" fontId="4" fillId="0" borderId="0" xfId="1" applyFont="1" applyAlignment="1">
      <alignment horizontal="center" wrapText="1"/>
    </xf>
    <xf numFmtId="0" fontId="4" fillId="0" borderId="0" xfId="0" applyFont="1" applyBorder="1" applyAlignment="1">
      <alignment horizontal="center"/>
    </xf>
    <xf numFmtId="0" fontId="0" fillId="0" borderId="0" xfId="0" applyAlignment="1">
      <alignment horizontal="center" wrapText="1"/>
    </xf>
    <xf numFmtId="0" fontId="14" fillId="0" borderId="0" xfId="0" applyFont="1"/>
    <xf numFmtId="9" fontId="8" fillId="0" borderId="0" xfId="1" applyFont="1" applyAlignment="1">
      <alignment horizontal="center"/>
    </xf>
    <xf numFmtId="0" fontId="8" fillId="0" borderId="0" xfId="0" applyFont="1" applyAlignment="1">
      <alignment horizontal="center"/>
    </xf>
    <xf numFmtId="165" fontId="8" fillId="0" borderId="0" xfId="1" applyNumberFormat="1" applyFont="1" applyAlignment="1">
      <alignment horizontal="center"/>
    </xf>
    <xf numFmtId="165" fontId="4" fillId="0" borderId="0" xfId="0" applyNumberFormat="1" applyFont="1" applyAlignment="1">
      <alignment horizontal="right" indent="5"/>
    </xf>
    <xf numFmtId="165" fontId="4" fillId="0" borderId="0" xfId="1" applyNumberFormat="1" applyFont="1" applyAlignment="1">
      <alignment horizontal="center"/>
    </xf>
    <xf numFmtId="0" fontId="4" fillId="0" borderId="2" xfId="0" applyFont="1" applyBorder="1" applyAlignment="1">
      <alignment horizontal="center"/>
    </xf>
    <xf numFmtId="0" fontId="8" fillId="0" borderId="0" xfId="0" applyFont="1" applyBorder="1" applyAlignment="1">
      <alignment horizontal="left"/>
    </xf>
    <xf numFmtId="9" fontId="8" fillId="0" borderId="0" xfId="1" applyNumberFormat="1" applyFont="1" applyAlignment="1">
      <alignment horizontal="right" indent="4"/>
    </xf>
    <xf numFmtId="165" fontId="8" fillId="0" borderId="0" xfId="1" applyNumberFormat="1" applyFont="1" applyAlignment="1">
      <alignment horizontal="right" indent="5"/>
    </xf>
    <xf numFmtId="9" fontId="4" fillId="0" borderId="0" xfId="1" applyNumberFormat="1" applyFont="1" applyAlignment="1">
      <alignment horizontal="right" indent="9"/>
    </xf>
    <xf numFmtId="9" fontId="8" fillId="0" borderId="0" xfId="1" applyNumberFormat="1" applyFont="1" applyAlignment="1">
      <alignment horizontal="center"/>
    </xf>
    <xf numFmtId="165" fontId="6" fillId="0" borderId="0" xfId="0" applyNumberFormat="1" applyFont="1" applyAlignment="1">
      <alignment horizontal="right" indent="5"/>
    </xf>
    <xf numFmtId="167" fontId="0" fillId="0" borderId="0" xfId="0" applyNumberFormat="1"/>
    <xf numFmtId="0" fontId="4" fillId="0" borderId="0" xfId="0" applyFont="1"/>
    <xf numFmtId="0" fontId="4" fillId="0" borderId="0" xfId="0" applyFont="1" applyAlignment="1">
      <alignment horizontal="center"/>
    </xf>
    <xf numFmtId="9" fontId="4" fillId="0" borderId="0" xfId="1" applyNumberFormat="1" applyFont="1" applyAlignment="1">
      <alignment horizontal="center"/>
    </xf>
    <xf numFmtId="0" fontId="0" fillId="0" borderId="0" xfId="0" applyBorder="1" applyAlignment="1">
      <alignment horizontal="left"/>
    </xf>
    <xf numFmtId="0" fontId="14" fillId="0" borderId="0" xfId="0" applyFont="1" applyBorder="1" applyAlignment="1">
      <alignment horizontal="center"/>
    </xf>
    <xf numFmtId="9" fontId="14" fillId="0" borderId="0" xfId="1" applyNumberFormat="1" applyFont="1" applyAlignment="1">
      <alignment horizontal="center"/>
    </xf>
    <xf numFmtId="0" fontId="8" fillId="0" borderId="3" xfId="0" applyFont="1" applyBorder="1"/>
    <xf numFmtId="9" fontId="8" fillId="0" borderId="3" xfId="1" applyNumberFormat="1" applyFont="1" applyBorder="1" applyAlignment="1">
      <alignment horizontal="center"/>
    </xf>
    <xf numFmtId="9" fontId="8" fillId="0" borderId="3" xfId="1" applyFont="1" applyBorder="1" applyAlignment="1">
      <alignment horizontal="center"/>
    </xf>
    <xf numFmtId="165" fontId="8" fillId="0" borderId="3" xfId="1" applyNumberFormat="1" applyFont="1" applyBorder="1" applyAlignment="1">
      <alignment horizontal="right" indent="5"/>
    </xf>
    <xf numFmtId="0" fontId="4" fillId="0" borderId="3" xfId="0" applyFont="1" applyBorder="1"/>
    <xf numFmtId="9" fontId="25" fillId="0" borderId="3" xfId="1" applyNumberFormat="1" applyFont="1" applyBorder="1" applyAlignment="1">
      <alignment horizontal="center"/>
    </xf>
    <xf numFmtId="9" fontId="4" fillId="0" borderId="3" xfId="1" applyFont="1" applyBorder="1" applyAlignment="1">
      <alignment horizontal="center"/>
    </xf>
    <xf numFmtId="2" fontId="4" fillId="0" borderId="3" xfId="1" applyNumberFormat="1" applyFont="1" applyBorder="1" applyAlignment="1">
      <alignment horizontal="center"/>
    </xf>
    <xf numFmtId="165" fontId="4" fillId="0" borderId="3" xfId="0" applyNumberFormat="1" applyFont="1" applyBorder="1" applyAlignment="1">
      <alignment horizontal="right" indent="5"/>
    </xf>
    <xf numFmtId="0" fontId="26" fillId="0" borderId="0" xfId="30"/>
    <xf numFmtId="3" fontId="0" fillId="0" borderId="0" xfId="0" applyNumberFormat="1"/>
    <xf numFmtId="0" fontId="4" fillId="0" borderId="3" xfId="0" applyFont="1" applyBorder="1" applyAlignment="1">
      <alignment horizontal="center"/>
    </xf>
    <xf numFmtId="0" fontId="14" fillId="0" borderId="0" xfId="0" applyFont="1" applyAlignment="1">
      <alignment horizontal="center"/>
    </xf>
    <xf numFmtId="0" fontId="27" fillId="0" borderId="0" xfId="0" applyFont="1" applyAlignment="1">
      <alignment horizontal="left" vertical="center"/>
    </xf>
    <xf numFmtId="0" fontId="26" fillId="0" borderId="0" xfId="30" applyAlignment="1">
      <alignment horizontal="left" vertical="center"/>
    </xf>
    <xf numFmtId="0" fontId="28" fillId="0" borderId="0" xfId="0" applyFont="1" applyAlignment="1">
      <alignment horizontal="left" vertical="center"/>
    </xf>
    <xf numFmtId="165" fontId="0" fillId="0" borderId="0" xfId="0" applyNumberFormat="1"/>
    <xf numFmtId="0" fontId="0" fillId="0" borderId="1" xfId="0" applyBorder="1"/>
    <xf numFmtId="0" fontId="0" fillId="0" borderId="3" xfId="0" applyBorder="1"/>
    <xf numFmtId="0" fontId="0" fillId="0" borderId="0" xfId="0" applyAlignment="1">
      <alignment horizontal="center"/>
    </xf>
    <xf numFmtId="0" fontId="4" fillId="0" borderId="0" xfId="0" applyFont="1" applyFill="1" applyBorder="1"/>
    <xf numFmtId="165" fontId="0" fillId="0" borderId="0" xfId="1" applyNumberFormat="1" applyFont="1" applyAlignment="1">
      <alignment horizontal="right"/>
    </xf>
    <xf numFmtId="165" fontId="0" fillId="0" borderId="0" xfId="1" applyNumberFormat="1" applyFont="1" applyAlignment="1">
      <alignment horizontal="right" indent="1"/>
    </xf>
    <xf numFmtId="165" fontId="0" fillId="0" borderId="0" xfId="1" applyNumberFormat="1" applyFont="1" applyAlignment="1">
      <alignment horizontal="right" indent="3"/>
    </xf>
    <xf numFmtId="165" fontId="0" fillId="0" borderId="0" xfId="1" applyNumberFormat="1" applyFont="1" applyAlignment="1">
      <alignment horizontal="right" indent="2"/>
    </xf>
    <xf numFmtId="165" fontId="0" fillId="0" borderId="0" xfId="1" applyNumberFormat="1" applyFont="1" applyFill="1" applyAlignment="1">
      <alignment horizontal="right"/>
    </xf>
    <xf numFmtId="165" fontId="0" fillId="0" borderId="0" xfId="1" applyNumberFormat="1" applyFont="1" applyFill="1" applyAlignment="1">
      <alignment horizontal="right" indent="1"/>
    </xf>
    <xf numFmtId="165" fontId="0" fillId="0" borderId="0" xfId="1" applyNumberFormat="1" applyFont="1" applyFill="1" applyAlignment="1">
      <alignment horizontal="right" indent="3"/>
    </xf>
    <xf numFmtId="165" fontId="0" fillId="0" borderId="0" xfId="1" applyNumberFormat="1" applyFont="1" applyFill="1" applyAlignment="1">
      <alignment horizontal="right" indent="2"/>
    </xf>
    <xf numFmtId="165" fontId="0" fillId="0" borderId="0" xfId="0" applyNumberFormat="1" applyAlignment="1">
      <alignment horizontal="right" indent="1"/>
    </xf>
    <xf numFmtId="0" fontId="7" fillId="0" borderId="3" xfId="0" applyFont="1" applyBorder="1" applyAlignment="1">
      <alignment horizontal="center"/>
    </xf>
    <xf numFmtId="0" fontId="7" fillId="0" borderId="3" xfId="0" applyFont="1" applyBorder="1" applyAlignment="1">
      <alignment horizontal="center" wrapText="1"/>
    </xf>
    <xf numFmtId="0" fontId="7" fillId="0" borderId="3" xfId="0" applyFont="1" applyFill="1" applyBorder="1" applyAlignment="1">
      <alignment horizontal="center"/>
    </xf>
    <xf numFmtId="20" fontId="4" fillId="0" borderId="0" xfId="0" applyNumberFormat="1" applyFont="1" applyFill="1" applyBorder="1" applyAlignment="1">
      <alignment vertical="top" wrapText="1"/>
    </xf>
    <xf numFmtId="0" fontId="0" fillId="0" borderId="0" xfId="0" applyAlignment="1">
      <alignment wrapText="1"/>
    </xf>
  </cellXfs>
  <cellStyles count="31">
    <cellStyle name="Comma 2" xfId="3"/>
    <cellStyle name="HeadlineStyle" xfId="11"/>
    <cellStyle name="HeadlineStyleJustified" xfId="12"/>
    <cellStyle name="Hyperlink" xfId="30" builtinId="8"/>
    <cellStyle name="Normal" xfId="0" builtinId="0"/>
    <cellStyle name="Normal 10" xfId="9"/>
    <cellStyle name="Normal 2" xfId="2"/>
    <cellStyle name="Normal 3" xfId="10"/>
    <cellStyle name="Normal 372" xfId="5"/>
    <cellStyle name="Normal 372 2" xfId="7"/>
    <cellStyle name="Percent" xfId="1" builtinId="5"/>
    <cellStyle name="Percent 2" xfId="4"/>
    <cellStyle name="Percent 216" xfId="6"/>
    <cellStyle name="Percent 216 2" xfId="8"/>
    <cellStyle name="Style 21" xfId="13"/>
    <cellStyle name="Style 22" xfId="14"/>
    <cellStyle name="Style 23" xfId="15"/>
    <cellStyle name="Style 24" xfId="16"/>
    <cellStyle name="Style 25" xfId="17"/>
    <cellStyle name="Style 26" xfId="18"/>
    <cellStyle name="Style 27" xfId="19"/>
    <cellStyle name="Style 28" xfId="20"/>
    <cellStyle name="Style 29" xfId="21"/>
    <cellStyle name="Style 30" xfId="22"/>
    <cellStyle name="Style 31" xfId="23"/>
    <cellStyle name="Style 32" xfId="24"/>
    <cellStyle name="Style 33" xfId="25"/>
    <cellStyle name="Style 34" xfId="26"/>
    <cellStyle name="Style 35" xfId="27"/>
    <cellStyle name="Style 36" xfId="28"/>
    <cellStyle name="Style 39"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bpa.gov/power/BPA_Fuel_Mix/docs/BPA_Official_Fuel_Mix_2015.pdf" TargetMode="External"/><Relationship Id="rId2" Type="http://schemas.openxmlformats.org/officeDocument/2006/relationships/hyperlink" Target="https://www.bchydro.com/content/dam/BCHydro/customer-portal/documents/corporate/regulatory-planning-documents/service-plans/bchydro-service-plan-2016-17-2018-19.pdf" TargetMode="External"/><Relationship Id="rId1" Type="http://schemas.openxmlformats.org/officeDocument/2006/relationships/hyperlink" Target="https://transmission.bpa.gov/business/operations/wind/baltwg.aspx"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5" x14ac:dyDescent="0.25"/>
  <sheetData>
    <row r="1" spans="1:1" x14ac:dyDescent="0.25">
      <c r="A1" t="s">
        <v>54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tabSelected="1" view="pageBreakPreview" zoomScale="115" zoomScaleNormal="100" zoomScaleSheetLayoutView="115" workbookViewId="0">
      <selection activeCell="C14" sqref="C14"/>
    </sheetView>
  </sheetViews>
  <sheetFormatPr defaultRowHeight="15" x14ac:dyDescent="0.25"/>
  <cols>
    <col min="4" max="4" width="31.85546875" bestFit="1" customWidth="1"/>
    <col min="5" max="5" width="3.5703125" customWidth="1"/>
    <col min="6" max="12" width="15.7109375" customWidth="1"/>
  </cols>
  <sheetData>
    <row r="1" spans="1:12" x14ac:dyDescent="0.25">
      <c r="F1">
        <f>1</f>
        <v>1</v>
      </c>
      <c r="G1">
        <f>MAX($F$1:F1)+1</f>
        <v>2</v>
      </c>
      <c r="H1">
        <f>MAX($F$1:G1)+1</f>
        <v>3</v>
      </c>
      <c r="I1">
        <f>MAX($F$1:H1)+1</f>
        <v>4</v>
      </c>
      <c r="J1">
        <f>MAX($F$1:I1)+1</f>
        <v>5</v>
      </c>
      <c r="K1">
        <f>MAX($F$1:J1)+1</f>
        <v>6</v>
      </c>
      <c r="L1">
        <f>MAX($F$1:K1)+1</f>
        <v>7</v>
      </c>
    </row>
    <row r="4" spans="1:12" ht="18.75" x14ac:dyDescent="0.3">
      <c r="D4" s="2" t="s">
        <v>58</v>
      </c>
      <c r="E4" s="2"/>
      <c r="F4" s="2"/>
      <c r="G4" s="2"/>
      <c r="H4" s="2"/>
      <c r="I4" s="2"/>
    </row>
    <row r="5" spans="1:12" ht="6" customHeight="1" thickBot="1" x14ac:dyDescent="0.3">
      <c r="D5" s="62"/>
      <c r="E5" s="62"/>
      <c r="F5" s="62"/>
      <c r="G5" s="62"/>
      <c r="H5" s="62"/>
      <c r="I5" s="62"/>
      <c r="J5" s="62"/>
      <c r="K5" s="62"/>
      <c r="L5" s="62"/>
    </row>
    <row r="6" spans="1:12" ht="6" customHeight="1" thickTop="1" x14ac:dyDescent="0.25"/>
    <row r="7" spans="1:12" ht="29.25" customHeight="1" x14ac:dyDescent="0.25">
      <c r="D7" s="63"/>
      <c r="E7" s="63"/>
      <c r="F7" s="75" t="s">
        <v>56</v>
      </c>
      <c r="G7" s="75" t="s">
        <v>37</v>
      </c>
      <c r="H7" s="75" t="s">
        <v>59</v>
      </c>
      <c r="I7" s="76" t="s">
        <v>57</v>
      </c>
      <c r="J7" s="75" t="s">
        <v>60</v>
      </c>
      <c r="K7" s="76" t="s">
        <v>61</v>
      </c>
      <c r="L7" s="77" t="s">
        <v>36</v>
      </c>
    </row>
    <row r="8" spans="1:12" ht="6" customHeight="1" x14ac:dyDescent="0.25"/>
    <row r="9" spans="1:12" x14ac:dyDescent="0.25">
      <c r="A9">
        <f>1</f>
        <v>1</v>
      </c>
      <c r="B9" t="s">
        <v>63</v>
      </c>
      <c r="D9" s="39" t="s">
        <v>4</v>
      </c>
      <c r="E9" s="64" t="str">
        <f>"["&amp;CHAR(A9+96)&amp;"]"</f>
        <v>[a]</v>
      </c>
      <c r="F9" s="66">
        <v>0.67100000000000004</v>
      </c>
      <c r="G9" s="67">
        <v>0.23300000000000001</v>
      </c>
      <c r="H9" s="68">
        <v>3.5999999999999997E-2</v>
      </c>
      <c r="I9" s="69">
        <v>3.0000000000000001E-3</v>
      </c>
      <c r="J9" s="67">
        <v>2E-3</v>
      </c>
      <c r="K9" s="69">
        <v>5.5E-2</v>
      </c>
      <c r="L9" s="74">
        <f>SUM(F9:K9)</f>
        <v>1</v>
      </c>
    </row>
    <row r="10" spans="1:12" x14ac:dyDescent="0.25">
      <c r="A10">
        <f>MAX($A$9:A9)+1</f>
        <v>2</v>
      </c>
      <c r="B10" t="s">
        <v>64</v>
      </c>
      <c r="D10" s="39" t="s">
        <v>5</v>
      </c>
      <c r="E10" s="64" t="str">
        <f t="shared" ref="E10:E21" si="0">"["&amp;CHAR(A10+96)&amp;"]"</f>
        <v>[b]</v>
      </c>
      <c r="F10" s="66">
        <v>0.67</v>
      </c>
      <c r="G10" s="67">
        <v>0.17</v>
      </c>
      <c r="H10" s="68">
        <v>0</v>
      </c>
      <c r="I10" s="69">
        <v>0.01</v>
      </c>
      <c r="J10" s="67">
        <v>0</v>
      </c>
      <c r="K10" s="69">
        <v>0.15</v>
      </c>
      <c r="L10" s="74">
        <f t="shared" ref="L10:L21" si="1">SUM(F10:K10)</f>
        <v>1</v>
      </c>
    </row>
    <row r="11" spans="1:12" x14ac:dyDescent="0.25">
      <c r="A11">
        <f>MAX($A$9:A10)+1</f>
        <v>3</v>
      </c>
      <c r="B11" t="s">
        <v>65</v>
      </c>
      <c r="D11" s="39" t="s">
        <v>6</v>
      </c>
      <c r="E11" s="64" t="str">
        <f t="shared" si="0"/>
        <v>[c]</v>
      </c>
      <c r="F11" s="66">
        <v>0.06</v>
      </c>
      <c r="G11" s="67">
        <v>0.47</v>
      </c>
      <c r="H11" s="68">
        <v>0</v>
      </c>
      <c r="I11" s="69">
        <v>0.34</v>
      </c>
      <c r="J11" s="67">
        <v>0</v>
      </c>
      <c r="K11" s="69">
        <v>0.13</v>
      </c>
      <c r="L11" s="74">
        <f t="shared" si="1"/>
        <v>1</v>
      </c>
    </row>
    <row r="12" spans="1:12" x14ac:dyDescent="0.25">
      <c r="A12">
        <f>MAX($A$9:A11)+1</f>
        <v>4</v>
      </c>
      <c r="B12" t="s">
        <v>63</v>
      </c>
      <c r="D12" s="39" t="s">
        <v>10</v>
      </c>
      <c r="E12" s="64" t="str">
        <f t="shared" si="0"/>
        <v>[d]</v>
      </c>
      <c r="F12" s="66">
        <v>0.14000000000000001</v>
      </c>
      <c r="G12" s="67">
        <v>0.54</v>
      </c>
      <c r="H12" s="68">
        <v>0</v>
      </c>
      <c r="I12" s="69">
        <v>0.18</v>
      </c>
      <c r="J12" s="67">
        <v>0</v>
      </c>
      <c r="K12" s="69">
        <v>0.14000000000000001</v>
      </c>
      <c r="L12" s="74">
        <f t="shared" si="1"/>
        <v>1</v>
      </c>
    </row>
    <row r="13" spans="1:12" x14ac:dyDescent="0.25">
      <c r="A13">
        <f>MAX($A$9:A12)+1</f>
        <v>5</v>
      </c>
      <c r="B13" t="s">
        <v>63</v>
      </c>
      <c r="D13" s="12" t="s">
        <v>7</v>
      </c>
      <c r="E13" s="64" t="str">
        <f t="shared" si="0"/>
        <v>[e]</v>
      </c>
      <c r="F13" s="66">
        <v>0.02</v>
      </c>
      <c r="G13" s="67">
        <v>0.27</v>
      </c>
      <c r="H13" s="68">
        <v>0</v>
      </c>
      <c r="I13" s="69">
        <v>0.46</v>
      </c>
      <c r="J13" s="67">
        <v>0</v>
      </c>
      <c r="K13" s="69">
        <v>0.25</v>
      </c>
      <c r="L13" s="74">
        <f t="shared" si="1"/>
        <v>1</v>
      </c>
    </row>
    <row r="14" spans="1:12" x14ac:dyDescent="0.25">
      <c r="A14">
        <f>MAX($A$9:A13)+1</f>
        <v>6</v>
      </c>
      <c r="B14" t="s">
        <v>63</v>
      </c>
      <c r="D14" s="12" t="s">
        <v>8</v>
      </c>
      <c r="E14" s="64" t="str">
        <f t="shared" si="0"/>
        <v>[f]</v>
      </c>
      <c r="F14" s="66">
        <v>0</v>
      </c>
      <c r="G14" s="67">
        <v>0.22600000000000001</v>
      </c>
      <c r="H14" s="68">
        <v>5.2999999999999999E-2</v>
      </c>
      <c r="I14" s="69">
        <v>8.8999999999999996E-2</v>
      </c>
      <c r="J14" s="67">
        <v>4.0000000000000001E-3</v>
      </c>
      <c r="K14" s="69">
        <v>0.628</v>
      </c>
      <c r="L14" s="74">
        <f t="shared" si="1"/>
        <v>1</v>
      </c>
    </row>
    <row r="15" spans="1:12" x14ac:dyDescent="0.25">
      <c r="A15">
        <f>MAX($A$9:A14)+1</f>
        <v>7</v>
      </c>
      <c r="B15" t="s">
        <v>65</v>
      </c>
      <c r="D15" s="12" t="s">
        <v>9</v>
      </c>
      <c r="E15" s="64" t="str">
        <f t="shared" si="0"/>
        <v>[g]</v>
      </c>
      <c r="F15" s="70">
        <v>0.31</v>
      </c>
      <c r="G15" s="71">
        <v>0.26800000000000002</v>
      </c>
      <c r="H15" s="72">
        <v>0</v>
      </c>
      <c r="I15" s="73">
        <v>0.185</v>
      </c>
      <c r="J15" s="71">
        <v>1.4999999999999999E-2</v>
      </c>
      <c r="K15" s="73">
        <v>0.222</v>
      </c>
      <c r="L15" s="74">
        <f t="shared" si="1"/>
        <v>1.0000000000000002</v>
      </c>
    </row>
    <row r="16" spans="1:12" ht="17.25" x14ac:dyDescent="0.25">
      <c r="A16">
        <f>MAX($A$9:A15)+1</f>
        <v>8</v>
      </c>
      <c r="B16" t="s">
        <v>65</v>
      </c>
      <c r="D16" s="12" t="s">
        <v>16</v>
      </c>
      <c r="E16" s="64" t="str">
        <f t="shared" si="0"/>
        <v>[h]</v>
      </c>
      <c r="F16" s="66">
        <v>0.28999999999999998</v>
      </c>
      <c r="G16" s="67" t="s">
        <v>71</v>
      </c>
      <c r="H16" s="68" t="s">
        <v>72</v>
      </c>
      <c r="I16" s="69">
        <v>0.16</v>
      </c>
      <c r="J16" s="67">
        <v>0</v>
      </c>
      <c r="K16" s="69">
        <v>0.14000000000000001</v>
      </c>
      <c r="L16" s="74">
        <f t="shared" si="1"/>
        <v>0.59</v>
      </c>
    </row>
    <row r="17" spans="1:12" x14ac:dyDescent="0.25">
      <c r="A17">
        <f>MAX($A$9:A16)+1</f>
        <v>9</v>
      </c>
      <c r="B17" t="s">
        <v>62</v>
      </c>
      <c r="D17" s="12" t="s">
        <v>12</v>
      </c>
      <c r="E17" s="64" t="str">
        <f t="shared" si="0"/>
        <v>[i]</v>
      </c>
      <c r="F17" s="66">
        <v>0</v>
      </c>
      <c r="G17" s="67">
        <v>0</v>
      </c>
      <c r="H17" s="68">
        <f>41830/55742</f>
        <v>0.75042158516020241</v>
      </c>
      <c r="I17" s="69">
        <v>0</v>
      </c>
      <c r="J17" s="67">
        <f>328/55742</f>
        <v>5.8842524487818879E-3</v>
      </c>
      <c r="K17" s="69">
        <f>(13377+207)/55742</f>
        <v>0.24369416239101574</v>
      </c>
      <c r="L17" s="74">
        <f t="shared" si="1"/>
        <v>1</v>
      </c>
    </row>
    <row r="18" spans="1:12" ht="17.25" x14ac:dyDescent="0.25">
      <c r="A18">
        <f>MAX($A$9:A17)+1</f>
        <v>10</v>
      </c>
      <c r="B18" t="s">
        <v>66</v>
      </c>
      <c r="D18" s="12" t="s">
        <v>13</v>
      </c>
      <c r="E18" s="64" t="str">
        <f t="shared" si="0"/>
        <v>[j]</v>
      </c>
      <c r="F18" s="66">
        <v>0</v>
      </c>
      <c r="G18" s="67">
        <v>9.9000000000000005E-2</v>
      </c>
      <c r="H18" s="68" t="s">
        <v>69</v>
      </c>
      <c r="I18" s="69">
        <v>1E-3</v>
      </c>
      <c r="J18" s="67">
        <v>0.01</v>
      </c>
      <c r="K18" s="69">
        <v>4.4999999999999998E-2</v>
      </c>
      <c r="L18" s="74">
        <f t="shared" si="1"/>
        <v>0.155</v>
      </c>
    </row>
    <row r="19" spans="1:12" x14ac:dyDescent="0.25">
      <c r="A19">
        <f>MAX($A$9:A18)+1</f>
        <v>11</v>
      </c>
      <c r="B19" t="s">
        <v>74</v>
      </c>
      <c r="D19" s="12" t="s">
        <v>15</v>
      </c>
      <c r="E19" s="64" t="str">
        <f t="shared" si="0"/>
        <v>[k]</v>
      </c>
      <c r="F19" s="66">
        <f>4676/16454</f>
        <v>0.28418621611766137</v>
      </c>
      <c r="G19" s="67">
        <v>0</v>
      </c>
      <c r="H19" s="68">
        <f>5910/16454</f>
        <v>0.35918317734289534</v>
      </c>
      <c r="I19" s="69">
        <f>2076/16454</f>
        <v>0.12616992828491552</v>
      </c>
      <c r="J19" s="67">
        <v>0</v>
      </c>
      <c r="K19" s="69">
        <f>3792/16454</f>
        <v>0.23046067825452776</v>
      </c>
      <c r="L19" s="74">
        <f t="shared" si="1"/>
        <v>1</v>
      </c>
    </row>
    <row r="20" spans="1:12" ht="6" customHeight="1" x14ac:dyDescent="0.25">
      <c r="D20" s="12"/>
      <c r="E20" s="64"/>
      <c r="F20" s="66"/>
      <c r="G20" s="67"/>
      <c r="H20" s="68"/>
      <c r="I20" s="69"/>
      <c r="J20" s="67"/>
      <c r="K20" s="69"/>
      <c r="L20" s="74"/>
    </row>
    <row r="21" spans="1:12" x14ac:dyDescent="0.25">
      <c r="A21">
        <f>MAX($A$9:A20)+1</f>
        <v>12</v>
      </c>
      <c r="B21" t="s">
        <v>75</v>
      </c>
      <c r="D21" s="12" t="s">
        <v>68</v>
      </c>
      <c r="E21" s="64" t="str">
        <f t="shared" si="0"/>
        <v>[l]</v>
      </c>
      <c r="F21" s="66">
        <v>0</v>
      </c>
      <c r="G21" s="67">
        <f>44.5/(44.5+32.9)</f>
        <v>0.57493540051679581</v>
      </c>
      <c r="H21" s="68">
        <f>32.9/(32.9+44.5)</f>
        <v>0.42506459948320408</v>
      </c>
      <c r="I21" s="69">
        <v>0</v>
      </c>
      <c r="J21" s="67">
        <v>0</v>
      </c>
      <c r="K21" s="69">
        <v>0</v>
      </c>
      <c r="L21" s="74">
        <f t="shared" si="1"/>
        <v>0.99999999999999989</v>
      </c>
    </row>
    <row r="22" spans="1:12" ht="6" customHeight="1" thickBot="1" x14ac:dyDescent="0.3">
      <c r="D22" s="62"/>
      <c r="E22" s="62"/>
      <c r="F22" s="62"/>
      <c r="G22" s="62"/>
      <c r="H22" s="62"/>
      <c r="I22" s="62"/>
      <c r="J22" s="62"/>
      <c r="K22" s="62"/>
      <c r="L22" s="62"/>
    </row>
    <row r="23" spans="1:12" ht="6" customHeight="1" thickTop="1" x14ac:dyDescent="0.25"/>
    <row r="24" spans="1:12" x14ac:dyDescent="0.25">
      <c r="D24" s="65" t="s">
        <v>32</v>
      </c>
    </row>
    <row r="25" spans="1:12" x14ac:dyDescent="0.25">
      <c r="D25" s="65" t="s">
        <v>67</v>
      </c>
    </row>
    <row r="26" spans="1:12" x14ac:dyDescent="0.25">
      <c r="D26" s="78" t="s">
        <v>70</v>
      </c>
      <c r="E26" s="78"/>
      <c r="F26" s="78"/>
      <c r="G26" s="78"/>
      <c r="H26" s="78"/>
      <c r="I26" s="78"/>
      <c r="J26" s="78"/>
      <c r="K26" s="78"/>
      <c r="L26" s="78"/>
    </row>
    <row r="27" spans="1:12" x14ac:dyDescent="0.25">
      <c r="D27" s="78"/>
      <c r="E27" s="78"/>
      <c r="F27" s="78"/>
      <c r="G27" s="78"/>
      <c r="H27" s="78"/>
      <c r="I27" s="78"/>
      <c r="J27" s="78"/>
      <c r="K27" s="78"/>
      <c r="L27" s="78"/>
    </row>
    <row r="28" spans="1:12" x14ac:dyDescent="0.25">
      <c r="D28" s="79" t="s">
        <v>73</v>
      </c>
      <c r="E28" s="79"/>
      <c r="F28" s="79"/>
      <c r="G28" s="79"/>
      <c r="H28" s="79"/>
      <c r="I28" s="79"/>
      <c r="J28" s="79"/>
      <c r="K28" s="79"/>
      <c r="L28" s="79"/>
    </row>
    <row r="29" spans="1:12" x14ac:dyDescent="0.25">
      <c r="D29" s="79"/>
      <c r="E29" s="79"/>
      <c r="F29" s="79"/>
      <c r="G29" s="79"/>
      <c r="H29" s="79"/>
      <c r="I29" s="79"/>
      <c r="J29" s="79"/>
      <c r="K29" s="79"/>
      <c r="L29" s="79"/>
    </row>
    <row r="30" spans="1:12" x14ac:dyDescent="0.25">
      <c r="D30" s="79"/>
      <c r="E30" s="79"/>
      <c r="F30" s="79"/>
      <c r="G30" s="79"/>
      <c r="H30" s="79"/>
      <c r="I30" s="79"/>
      <c r="J30" s="79"/>
      <c r="K30" s="79"/>
      <c r="L30" s="79"/>
    </row>
    <row r="31" spans="1:12" x14ac:dyDescent="0.25">
      <c r="D31" s="79"/>
      <c r="E31" s="79"/>
      <c r="F31" s="79"/>
      <c r="G31" s="79"/>
      <c r="H31" s="79"/>
      <c r="I31" s="79"/>
      <c r="J31" s="79"/>
      <c r="K31" s="79"/>
      <c r="L31" s="79"/>
    </row>
  </sheetData>
  <mergeCells count="2">
    <mergeCell ref="D26:L27"/>
    <mergeCell ref="D28:L31"/>
  </mergeCells>
  <pageMargins left="0.70866141732283472" right="0.70866141732283472" top="0.74803149606299213" bottom="0.74803149606299213" header="0.31496062992125984" footer="0.31496062992125984"/>
  <pageSetup scale="62" orientation="portrait" r:id="rId1"/>
  <headerFooter>
    <oddHeader>&amp;RM3-3.1-OPG-1
Attachment 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Q63"/>
  <sheetViews>
    <sheetView view="pageBreakPreview" zoomScaleNormal="100" zoomScaleSheetLayoutView="100" workbookViewId="0">
      <selection activeCell="J8" sqref="J8"/>
    </sheetView>
  </sheetViews>
  <sheetFormatPr defaultRowHeight="15" outlineLevelCol="1" x14ac:dyDescent="0.25"/>
  <cols>
    <col min="3" max="3" width="2.85546875" customWidth="1"/>
    <col min="4" max="4" width="38.5703125" customWidth="1"/>
    <col min="5" max="5" width="31" customWidth="1"/>
    <col min="6" max="6" width="10.5703125" bestFit="1" customWidth="1"/>
    <col min="7" max="7" width="16.42578125" hidden="1" customWidth="1" outlineLevel="1" collapsed="1"/>
    <col min="8" max="8" width="17.28515625" bestFit="1" customWidth="1" collapsed="1"/>
    <col min="9" max="9" width="18.7109375" customWidth="1"/>
    <col min="10" max="10" width="41.5703125" bestFit="1" customWidth="1"/>
    <col min="11" max="11" width="11.7109375" customWidth="1"/>
    <col min="17" max="17" width="15" customWidth="1"/>
  </cols>
  <sheetData>
    <row r="1" spans="1:17" x14ac:dyDescent="0.25">
      <c r="D1">
        <v>1</v>
      </c>
      <c r="E1" s="3">
        <v>2</v>
      </c>
      <c r="F1" s="3">
        <v>3</v>
      </c>
      <c r="G1" s="3"/>
      <c r="H1">
        <v>4</v>
      </c>
    </row>
    <row r="2" spans="1:17" x14ac:dyDescent="0.25">
      <c r="C2" s="39"/>
      <c r="D2" s="4"/>
      <c r="E2" s="4"/>
      <c r="F2" s="4"/>
      <c r="G2" s="4"/>
    </row>
    <row r="3" spans="1:17" x14ac:dyDescent="0.25">
      <c r="C3" s="39"/>
      <c r="D3" s="4"/>
      <c r="E3" s="22" t="s">
        <v>11</v>
      </c>
      <c r="F3" s="17"/>
      <c r="G3" s="4"/>
    </row>
    <row r="4" spans="1:17" ht="18.75" x14ac:dyDescent="0.3">
      <c r="C4" s="2"/>
      <c r="D4" s="2" t="s">
        <v>20</v>
      </c>
      <c r="E4" s="2"/>
      <c r="F4" s="2"/>
      <c r="G4" s="15"/>
      <c r="H4" s="1"/>
    </row>
    <row r="5" spans="1:17" ht="6" customHeight="1" thickBot="1" x14ac:dyDescent="0.3">
      <c r="C5" s="8"/>
      <c r="D5" s="8"/>
      <c r="E5" s="8"/>
      <c r="F5" s="8"/>
      <c r="G5" s="8"/>
      <c r="H5" s="8"/>
    </row>
    <row r="6" spans="1:17" ht="6" customHeight="1" thickTop="1" x14ac:dyDescent="0.25">
      <c r="C6" s="39"/>
      <c r="D6" s="4"/>
      <c r="E6" s="4"/>
      <c r="F6" s="4"/>
      <c r="G6" s="4"/>
    </row>
    <row r="7" spans="1:17" s="14" customFormat="1" ht="47.25" customHeight="1" x14ac:dyDescent="0.25">
      <c r="C7" s="16"/>
      <c r="D7" s="16"/>
      <c r="E7" s="22" t="s">
        <v>51</v>
      </c>
      <c r="F7" s="17" t="s">
        <v>55</v>
      </c>
      <c r="G7" s="24" t="s">
        <v>3</v>
      </c>
      <c r="H7" s="24" t="s">
        <v>17</v>
      </c>
    </row>
    <row r="8" spans="1:17" x14ac:dyDescent="0.25">
      <c r="C8" s="31"/>
      <c r="D8" s="31" t="s">
        <v>76</v>
      </c>
      <c r="E8" s="31" t="s">
        <v>77</v>
      </c>
      <c r="F8" s="31" t="s">
        <v>78</v>
      </c>
      <c r="G8" s="31" t="s">
        <v>79</v>
      </c>
      <c r="H8" s="31" t="s">
        <v>80</v>
      </c>
    </row>
    <row r="9" spans="1:17" ht="6" customHeight="1" x14ac:dyDescent="0.25">
      <c r="C9" s="23"/>
      <c r="D9" s="23"/>
      <c r="E9" s="23"/>
      <c r="F9" s="23"/>
      <c r="G9" s="23"/>
      <c r="H9" s="4"/>
    </row>
    <row r="10" spans="1:17" x14ac:dyDescent="0.25">
      <c r="C10" s="25"/>
      <c r="D10" s="25" t="s">
        <v>18</v>
      </c>
      <c r="E10" s="43" t="s">
        <v>52</v>
      </c>
      <c r="F10" s="23"/>
      <c r="G10" s="23"/>
      <c r="H10" s="4"/>
      <c r="Q10" s="4"/>
    </row>
    <row r="11" spans="1:17" x14ac:dyDescent="0.25">
      <c r="C11" s="32"/>
      <c r="D11" s="32" t="s">
        <v>35</v>
      </c>
      <c r="E11" s="23"/>
      <c r="F11" s="23"/>
      <c r="G11" s="23"/>
      <c r="H11" s="4"/>
    </row>
    <row r="12" spans="1:17" x14ac:dyDescent="0.25">
      <c r="A12">
        <v>1</v>
      </c>
      <c r="C12" s="40" t="s">
        <v>81</v>
      </c>
      <c r="D12" s="4" t="s">
        <v>4</v>
      </c>
      <c r="E12" s="41">
        <v>0.23300000000000001</v>
      </c>
      <c r="F12" s="13" t="s">
        <v>1</v>
      </c>
      <c r="G12" s="13">
        <v>0.52594970572498667</v>
      </c>
      <c r="H12" s="29">
        <v>0.47405029427501333</v>
      </c>
      <c r="K12" s="18"/>
      <c r="Q12" s="37"/>
    </row>
    <row r="13" spans="1:17" x14ac:dyDescent="0.25">
      <c r="A13">
        <v>2</v>
      </c>
      <c r="C13" s="40" t="s">
        <v>82</v>
      </c>
      <c r="D13" s="4" t="s">
        <v>5</v>
      </c>
      <c r="E13" s="41">
        <v>0.17</v>
      </c>
      <c r="F13" s="13" t="s">
        <v>1</v>
      </c>
      <c r="G13" s="13">
        <v>0.52590156864859039</v>
      </c>
      <c r="H13" s="29">
        <v>0.47409843135140961</v>
      </c>
      <c r="K13" s="18"/>
      <c r="Q13" s="37"/>
    </row>
    <row r="14" spans="1:17" x14ac:dyDescent="0.25">
      <c r="A14">
        <v>3</v>
      </c>
      <c r="C14" s="40" t="s">
        <v>83</v>
      </c>
      <c r="D14" s="4" t="s">
        <v>6</v>
      </c>
      <c r="E14" s="41">
        <v>0.47</v>
      </c>
      <c r="F14" s="13" t="s">
        <v>2</v>
      </c>
      <c r="G14" s="13">
        <v>0.55433295804880101</v>
      </c>
      <c r="H14" s="29">
        <v>0.44566704195119899</v>
      </c>
      <c r="K14" s="18"/>
      <c r="Q14" s="37"/>
    </row>
    <row r="15" spans="1:17" x14ac:dyDescent="0.25">
      <c r="A15">
        <v>4</v>
      </c>
      <c r="C15" s="40" t="s">
        <v>84</v>
      </c>
      <c r="D15" s="4" t="s">
        <v>10</v>
      </c>
      <c r="E15" s="41">
        <v>0.54</v>
      </c>
      <c r="F15" s="13" t="s">
        <v>2</v>
      </c>
      <c r="G15" s="13">
        <v>0.58270903009295671</v>
      </c>
      <c r="H15" s="29">
        <v>0.41729096990704329</v>
      </c>
      <c r="K15" s="18"/>
      <c r="Q15" s="37"/>
    </row>
    <row r="16" spans="1:17" x14ac:dyDescent="0.25">
      <c r="A16">
        <v>5</v>
      </c>
      <c r="C16" s="40" t="s">
        <v>85</v>
      </c>
      <c r="D16" s="4" t="s">
        <v>7</v>
      </c>
      <c r="E16" s="41">
        <v>0.27</v>
      </c>
      <c r="F16" s="13" t="s">
        <v>2</v>
      </c>
      <c r="G16" s="13">
        <v>0.51376252913050102</v>
      </c>
      <c r="H16" s="29">
        <v>0.48623747086949898</v>
      </c>
      <c r="K16" s="18"/>
      <c r="Q16" s="37"/>
    </row>
    <row r="17" spans="1:17" x14ac:dyDescent="0.25">
      <c r="A17">
        <v>6</v>
      </c>
      <c r="C17" s="40" t="s">
        <v>86</v>
      </c>
      <c r="D17" s="4" t="s">
        <v>8</v>
      </c>
      <c r="E17" s="41">
        <v>0.22600000000000001</v>
      </c>
      <c r="F17" s="13" t="s">
        <v>2</v>
      </c>
      <c r="G17" s="13">
        <v>0.5056404230317274</v>
      </c>
      <c r="H17" s="29">
        <v>0.4943595769682726</v>
      </c>
      <c r="J17" s="19"/>
      <c r="K17" s="20"/>
      <c r="Q17" s="37"/>
    </row>
    <row r="18" spans="1:17" x14ac:dyDescent="0.25">
      <c r="A18">
        <v>7</v>
      </c>
      <c r="C18" s="40" t="s">
        <v>87</v>
      </c>
      <c r="D18" s="4" t="s">
        <v>9</v>
      </c>
      <c r="E18" s="41">
        <v>0.26800000000000002</v>
      </c>
      <c r="F18" s="13" t="s">
        <v>0</v>
      </c>
      <c r="G18" s="13">
        <v>0.44733335769093668</v>
      </c>
      <c r="H18" s="29">
        <v>0.55266664230906337</v>
      </c>
      <c r="K18" s="18"/>
      <c r="Q18" s="37"/>
    </row>
    <row r="19" spans="1:17" x14ac:dyDescent="0.25">
      <c r="C19" s="40"/>
      <c r="D19" s="4"/>
      <c r="E19" s="41"/>
      <c r="F19" s="13"/>
      <c r="G19" s="13"/>
      <c r="H19" s="29"/>
      <c r="K19" s="18"/>
      <c r="Q19" s="4"/>
    </row>
    <row r="20" spans="1:17" x14ac:dyDescent="0.25">
      <c r="A20">
        <v>8</v>
      </c>
      <c r="C20" s="40" t="s">
        <v>88</v>
      </c>
      <c r="D20" s="9" t="s">
        <v>23</v>
      </c>
      <c r="E20" s="36">
        <v>0.311</v>
      </c>
      <c r="F20" s="26"/>
      <c r="G20" s="26"/>
      <c r="H20" s="34">
        <v>0.47776720394735711</v>
      </c>
      <c r="K20" s="18"/>
      <c r="Q20" s="4"/>
    </row>
    <row r="21" spans="1:17" x14ac:dyDescent="0.25">
      <c r="A21">
        <v>9</v>
      </c>
      <c r="C21" s="56" t="s">
        <v>89</v>
      </c>
      <c r="D21" s="45" t="s">
        <v>24</v>
      </c>
      <c r="E21" s="46">
        <v>0.26800000000000002</v>
      </c>
      <c r="F21" s="47"/>
      <c r="G21" s="47"/>
      <c r="H21" s="48">
        <v>0.47409843135140961</v>
      </c>
      <c r="K21" s="18"/>
      <c r="Q21" s="4"/>
    </row>
    <row r="22" spans="1:17" x14ac:dyDescent="0.25">
      <c r="C22" s="27"/>
      <c r="D22" s="9"/>
      <c r="E22" s="33"/>
      <c r="F22" s="26"/>
      <c r="G22" s="26"/>
      <c r="H22" s="34"/>
      <c r="K22" s="21"/>
      <c r="Q22" s="4"/>
    </row>
    <row r="23" spans="1:17" x14ac:dyDescent="0.25">
      <c r="A23">
        <v>10</v>
      </c>
      <c r="C23" s="56" t="s">
        <v>90</v>
      </c>
      <c r="D23" s="49" t="s">
        <v>16</v>
      </c>
      <c r="E23" s="50" t="s">
        <v>38</v>
      </c>
      <c r="F23" s="51" t="s">
        <v>14</v>
      </c>
      <c r="G23" s="52">
        <v>0.77898128260202515</v>
      </c>
      <c r="H23" s="53">
        <v>0.22101871739797485</v>
      </c>
      <c r="K23" s="18"/>
      <c r="Q23" s="37"/>
    </row>
    <row r="24" spans="1:17" x14ac:dyDescent="0.25">
      <c r="C24" s="40"/>
      <c r="D24" s="4"/>
      <c r="E24" s="35"/>
      <c r="F24" s="10"/>
      <c r="G24" s="30"/>
      <c r="H24" s="29"/>
      <c r="Q24" s="4"/>
    </row>
    <row r="25" spans="1:17" x14ac:dyDescent="0.25">
      <c r="C25" s="57"/>
      <c r="D25" s="25" t="s">
        <v>19</v>
      </c>
      <c r="E25" s="44" t="s">
        <v>53</v>
      </c>
      <c r="F25" s="10"/>
      <c r="G25" s="30"/>
      <c r="H25" s="29"/>
      <c r="Q25" s="4"/>
    </row>
    <row r="26" spans="1:17" x14ac:dyDescent="0.25">
      <c r="A26">
        <v>11</v>
      </c>
      <c r="C26" s="40" t="s">
        <v>91</v>
      </c>
      <c r="D26" s="4" t="s">
        <v>12</v>
      </c>
      <c r="E26" s="41">
        <v>0.75042158516020241</v>
      </c>
      <c r="F26" s="10" t="s">
        <v>14</v>
      </c>
      <c r="G26" s="30">
        <v>0.8042712978174138</v>
      </c>
      <c r="H26" s="29">
        <v>0.1957287021825862</v>
      </c>
      <c r="Q26" s="37"/>
    </row>
    <row r="27" spans="1:17" x14ac:dyDescent="0.25">
      <c r="A27">
        <v>12</v>
      </c>
      <c r="C27" s="40" t="s">
        <v>92</v>
      </c>
      <c r="D27" s="4" t="s">
        <v>13</v>
      </c>
      <c r="E27" s="41">
        <v>0.83599999999999997</v>
      </c>
      <c r="F27" s="10" t="s">
        <v>14</v>
      </c>
      <c r="G27" s="30">
        <v>0.84492687190904769</v>
      </c>
      <c r="H27" s="29">
        <v>0.15507312809095231</v>
      </c>
      <c r="Q27" s="37"/>
    </row>
    <row r="28" spans="1:17" x14ac:dyDescent="0.25">
      <c r="A28">
        <v>13</v>
      </c>
      <c r="C28" s="40" t="s">
        <v>93</v>
      </c>
      <c r="D28" s="4" t="s">
        <v>15</v>
      </c>
      <c r="E28" s="41" t="s">
        <v>94</v>
      </c>
      <c r="F28" s="10" t="s">
        <v>2</v>
      </c>
      <c r="G28" s="30">
        <v>0.45857049907601855</v>
      </c>
      <c r="H28" s="29">
        <v>0.54142950092398145</v>
      </c>
      <c r="Q28" s="37"/>
    </row>
    <row r="29" spans="1:17" x14ac:dyDescent="0.25">
      <c r="C29" s="40"/>
      <c r="D29" s="4"/>
      <c r="E29" s="41"/>
      <c r="F29" s="10"/>
      <c r="G29" s="30"/>
      <c r="H29" s="29"/>
      <c r="Q29" s="29"/>
    </row>
    <row r="30" spans="1:17" x14ac:dyDescent="0.25">
      <c r="A30">
        <v>14</v>
      </c>
      <c r="C30" s="40" t="s">
        <v>95</v>
      </c>
      <c r="D30" s="9" t="s">
        <v>21</v>
      </c>
      <c r="E30" s="36">
        <v>0.79321079258010119</v>
      </c>
      <c r="F30" s="27"/>
      <c r="G30" s="28"/>
      <c r="H30" s="34">
        <v>0.29741044373250664</v>
      </c>
      <c r="Q30" s="4"/>
    </row>
    <row r="31" spans="1:17" x14ac:dyDescent="0.25">
      <c r="A31">
        <v>15</v>
      </c>
      <c r="C31" s="40" t="s">
        <v>96</v>
      </c>
      <c r="D31" s="9" t="s">
        <v>22</v>
      </c>
      <c r="E31" s="36">
        <v>0.79321079258010119</v>
      </c>
      <c r="F31" s="27"/>
      <c r="G31" s="28"/>
      <c r="H31" s="34">
        <v>0.1957287021825862</v>
      </c>
      <c r="K31" s="55"/>
      <c r="Q31" s="4"/>
    </row>
    <row r="32" spans="1:17" ht="15.75" thickBot="1" x14ac:dyDescent="0.3">
      <c r="C32" s="8"/>
      <c r="D32" s="8"/>
      <c r="E32" s="8"/>
      <c r="F32" s="8"/>
      <c r="G32" s="8"/>
      <c r="H32" s="8"/>
      <c r="K32" s="55"/>
    </row>
    <row r="33" spans="3:13" ht="15.75" thickTop="1" x14ac:dyDescent="0.25">
      <c r="C33" s="39"/>
      <c r="D33" s="4"/>
      <c r="E33" s="4"/>
      <c r="F33" s="4"/>
      <c r="G33" s="4"/>
      <c r="K33" s="55"/>
    </row>
    <row r="34" spans="3:13" x14ac:dyDescent="0.25">
      <c r="D34" t="s">
        <v>25</v>
      </c>
      <c r="G34" s="4"/>
      <c r="K34" s="55"/>
    </row>
    <row r="35" spans="3:13" x14ac:dyDescent="0.25">
      <c r="D35" t="s">
        <v>97</v>
      </c>
      <c r="G35" s="4"/>
      <c r="K35" s="6"/>
      <c r="L35" s="6"/>
    </row>
    <row r="36" spans="3:13" x14ac:dyDescent="0.25">
      <c r="D36" t="s">
        <v>98</v>
      </c>
    </row>
    <row r="37" spans="3:13" x14ac:dyDescent="0.25">
      <c r="D37" t="s">
        <v>26</v>
      </c>
    </row>
    <row r="38" spans="3:13" x14ac:dyDescent="0.25">
      <c r="C38" s="5"/>
      <c r="D38" s="5" t="s">
        <v>28</v>
      </c>
      <c r="E38" s="5"/>
      <c r="F38" s="5"/>
    </row>
    <row r="39" spans="3:13" x14ac:dyDescent="0.25">
      <c r="C39" s="11"/>
      <c r="D39" s="11" t="s">
        <v>27</v>
      </c>
      <c r="E39" s="5"/>
      <c r="F39" s="5"/>
      <c r="L39" s="61"/>
      <c r="M39" s="38"/>
    </row>
    <row r="40" spans="3:13" x14ac:dyDescent="0.25">
      <c r="C40" s="11"/>
      <c r="D40" s="11" t="s">
        <v>29</v>
      </c>
      <c r="E40" s="5"/>
      <c r="F40" s="7"/>
      <c r="M40" s="38"/>
    </row>
    <row r="41" spans="3:13" x14ac:dyDescent="0.25">
      <c r="C41" s="42"/>
      <c r="D41" s="42" t="s">
        <v>30</v>
      </c>
      <c r="E41" s="7"/>
      <c r="F41" s="7"/>
    </row>
    <row r="42" spans="3:13" x14ac:dyDescent="0.25">
      <c r="C42" s="11"/>
      <c r="D42" s="11" t="s">
        <v>31</v>
      </c>
      <c r="E42" s="5"/>
      <c r="F42" s="5"/>
    </row>
    <row r="43" spans="3:13" x14ac:dyDescent="0.25">
      <c r="C43" s="54"/>
      <c r="D43" s="54" t="s">
        <v>34</v>
      </c>
      <c r="E43" s="5"/>
      <c r="F43" s="5"/>
    </row>
    <row r="44" spans="3:13" x14ac:dyDescent="0.25">
      <c r="C44" s="11"/>
      <c r="D44" s="11" t="s">
        <v>32</v>
      </c>
      <c r="F44" s="18"/>
    </row>
    <row r="45" spans="3:13" x14ac:dyDescent="0.25">
      <c r="D45" t="s">
        <v>99</v>
      </c>
      <c r="F45" s="18"/>
    </row>
    <row r="46" spans="3:13" x14ac:dyDescent="0.25">
      <c r="D46" t="s">
        <v>48</v>
      </c>
      <c r="F46" s="18"/>
    </row>
    <row r="47" spans="3:13" x14ac:dyDescent="0.25">
      <c r="D47" t="s">
        <v>77</v>
      </c>
      <c r="E47" t="s">
        <v>33</v>
      </c>
      <c r="F47" s="18"/>
    </row>
    <row r="48" spans="3:13" x14ac:dyDescent="0.25">
      <c r="D48" t="s">
        <v>100</v>
      </c>
      <c r="F48" s="18"/>
    </row>
    <row r="49" spans="3:6" x14ac:dyDescent="0.25">
      <c r="C49" s="19"/>
      <c r="D49" s="19"/>
      <c r="E49" s="19"/>
      <c r="F49" s="20"/>
    </row>
    <row r="50" spans="3:6" x14ac:dyDescent="0.25">
      <c r="D50" s="58" t="s">
        <v>25</v>
      </c>
      <c r="F50" s="18"/>
    </row>
    <row r="51" spans="3:6" x14ac:dyDescent="0.25">
      <c r="D51" s="58" t="s">
        <v>39</v>
      </c>
      <c r="F51" s="18"/>
    </row>
    <row r="52" spans="3:6" x14ac:dyDescent="0.25">
      <c r="D52" s="58" t="s">
        <v>40</v>
      </c>
      <c r="F52" s="21"/>
    </row>
    <row r="53" spans="3:6" x14ac:dyDescent="0.25">
      <c r="D53" s="58" t="s">
        <v>41</v>
      </c>
    </row>
    <row r="54" spans="3:6" x14ac:dyDescent="0.25">
      <c r="D54" s="58" t="s">
        <v>42</v>
      </c>
    </row>
    <row r="55" spans="3:6" x14ac:dyDescent="0.25">
      <c r="D55" s="59" t="s">
        <v>43</v>
      </c>
    </row>
    <row r="56" spans="3:6" x14ac:dyDescent="0.25">
      <c r="D56" s="59" t="s">
        <v>44</v>
      </c>
    </row>
    <row r="57" spans="3:6" x14ac:dyDescent="0.25">
      <c r="D57" s="58" t="s">
        <v>45</v>
      </c>
    </row>
    <row r="58" spans="3:6" x14ac:dyDescent="0.25">
      <c r="D58" s="58" t="s">
        <v>32</v>
      </c>
    </row>
    <row r="59" spans="3:6" x14ac:dyDescent="0.25">
      <c r="D59" s="60" t="s">
        <v>46</v>
      </c>
    </row>
    <row r="60" spans="3:6" x14ac:dyDescent="0.25">
      <c r="D60" s="60" t="s">
        <v>47</v>
      </c>
    </row>
    <row r="61" spans="3:6" x14ac:dyDescent="0.25">
      <c r="D61" s="60" t="s">
        <v>48</v>
      </c>
    </row>
    <row r="62" spans="3:6" x14ac:dyDescent="0.25">
      <c r="D62" s="60" t="s">
        <v>49</v>
      </c>
    </row>
    <row r="63" spans="3:6" x14ac:dyDescent="0.25">
      <c r="D63" s="60" t="s">
        <v>50</v>
      </c>
    </row>
  </sheetData>
  <hyperlinks>
    <hyperlink ref="D43" r:id="rId1"/>
    <hyperlink ref="D55" r:id="rId2"/>
    <hyperlink ref="D56" r:id="rId3" display="https://www.bpa.gov/power/BPA_Fuel_Mix/docs/BPA_Official_Fuel_Mix_2015.pdf"/>
  </hyperlinks>
  <pageMargins left="0.70866141732283472" right="0.70866141732283472" top="0.74803149606299213" bottom="0.74803149606299213" header="0.31496062992125984" footer="0.31496062992125984"/>
  <pageSetup scale="89" orientation="portrait" r:id="rId4"/>
  <headerFooter>
    <oddHeader>&amp;RM3-3.1-OPG-1
Attachment 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Comparables Generation Split</vt:lpstr>
      <vt:lpstr>Comparables Analysis</vt:lpstr>
      <vt:lpstr>'Comparables Analysis'!Print_Area</vt:lpstr>
      <vt:lpstr>'Comparables Generation Split'!Print_Area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2016-11-23T19:11:01Z</dcterms:created>
  <dcterms:modified xsi:type="dcterms:W3CDTF">2016-12-14T13:19:02Z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{C45DB16F-628C-4BA2-BB67-BC0C5026E506}</vt:lpwstr>
  </property>
</Properties>
</file>