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45" windowWidth="19155" windowHeight="11820"/>
  </bookViews>
  <sheets>
    <sheet name="Comparables Generation Split" sheetId="1" r:id="rId1"/>
  </sheets>
  <calcPr calcId="145621" iterate="1"/>
</workbook>
</file>

<file path=xl/calcChain.xml><?xml version="1.0" encoding="utf-8"?>
<calcChain xmlns="http://schemas.openxmlformats.org/spreadsheetml/2006/main">
  <c r="N21" i="1" l="1"/>
  <c r="M19" i="1"/>
  <c r="K19" i="1"/>
  <c r="J19" i="1"/>
  <c r="F19" i="1"/>
  <c r="N18" i="1"/>
  <c r="M17" i="1"/>
  <c r="L17" i="1"/>
  <c r="J17" i="1"/>
  <c r="N16" i="1"/>
  <c r="N15" i="1"/>
  <c r="N14" i="1"/>
  <c r="N13" i="1"/>
  <c r="N12" i="1"/>
  <c r="N11" i="1"/>
  <c r="N10" i="1"/>
  <c r="N9" i="1"/>
  <c r="A9" i="1"/>
  <c r="F1" i="1"/>
  <c r="N17" i="1" l="1"/>
  <c r="N19" i="1"/>
  <c r="E9" i="1"/>
  <c r="H1" i="1"/>
  <c r="A10" i="1"/>
  <c r="E10" i="1" s="1"/>
  <c r="A12" i="1" l="1"/>
  <c r="E12" i="1" s="1"/>
  <c r="J1" i="1"/>
  <c r="K1" i="1" s="1"/>
  <c r="A11" i="1"/>
  <c r="L1" i="1" l="1"/>
  <c r="M1" i="1" s="1"/>
  <c r="E11" i="1"/>
  <c r="A13" i="1"/>
  <c r="A14" i="1" s="1"/>
  <c r="E14" i="1" s="1"/>
  <c r="N1" i="1" l="1"/>
  <c r="A15" i="1"/>
  <c r="E13" i="1"/>
  <c r="E15" i="1" l="1"/>
  <c r="A16" i="1"/>
  <c r="E16" i="1" l="1"/>
  <c r="A17" i="1"/>
  <c r="E17" i="1" s="1"/>
  <c r="A18" i="1" l="1"/>
  <c r="E18" i="1" l="1"/>
  <c r="A19" i="1"/>
  <c r="E19" i="1" s="1"/>
  <c r="A21" i="1" l="1"/>
  <c r="E21" i="1" s="1"/>
</calcChain>
</file>

<file path=xl/sharedStrings.xml><?xml version="1.0" encoding="utf-8"?>
<sst xmlns="http://schemas.openxmlformats.org/spreadsheetml/2006/main" count="38" uniqueCount="38">
  <si>
    <t>Refined Comparables Complete Generation Break Down</t>
  </si>
  <si>
    <t>Coal</t>
  </si>
  <si>
    <t>Nuclear</t>
  </si>
  <si>
    <t>Hydroelectric</t>
  </si>
  <si>
    <t>Natural Gas/Oil</t>
  </si>
  <si>
    <t>Other</t>
  </si>
  <si>
    <t>Purchased Power</t>
  </si>
  <si>
    <t>Total</t>
  </si>
  <si>
    <t>Ameren Corporation</t>
  </si>
  <si>
    <t>DTE Energy Company</t>
  </si>
  <si>
    <t>El Paso Electric Company</t>
  </si>
  <si>
    <t>Entergy Arkansas, Inc.</t>
  </si>
  <si>
    <t>Entergy Louisiana, LLC</t>
  </si>
  <si>
    <t>PG&amp;E Corporation</t>
  </si>
  <si>
    <t>Pinnacle West Capital Corporation</t>
  </si>
  <si>
    <t>Tennessee Valley Authority</t>
  </si>
  <si>
    <r>
      <t>33%</t>
    </r>
    <r>
      <rPr>
        <vertAlign val="superscript"/>
        <sz val="11"/>
        <color theme="1"/>
        <rFont val="Calibri"/>
        <family val="2"/>
        <scheme val="minor"/>
      </rPr>
      <t>2</t>
    </r>
  </si>
  <si>
    <r>
      <t>8%</t>
    </r>
    <r>
      <rPr>
        <vertAlign val="superscript"/>
        <sz val="11"/>
        <color theme="1"/>
        <rFont val="Calibri"/>
        <family val="2"/>
        <scheme val="minor"/>
      </rPr>
      <t>2</t>
    </r>
  </si>
  <si>
    <t>BC Hydro and Power Authority</t>
  </si>
  <si>
    <t>Bonneville Power Administration</t>
  </si>
  <si>
    <r>
      <t>84.5%</t>
    </r>
    <r>
      <rPr>
        <vertAlign val="superscript"/>
        <sz val="11"/>
        <color theme="1"/>
        <rFont val="Calibri"/>
        <family val="2"/>
        <scheme val="minor"/>
      </rPr>
      <t>1</t>
    </r>
  </si>
  <si>
    <t xml:space="preserve">IDACORP, Inc. </t>
  </si>
  <si>
    <t>OPG</t>
  </si>
  <si>
    <t>Notes:</t>
  </si>
  <si>
    <t>Other Includes solar, biomass, wind, and uncategorized renewables</t>
  </si>
  <si>
    <t>1: This percentage includes both small and large and small hydroelectric generation, whereas the percentage in Exhibit M3, Figure 6 just included large hydroelectric generation.</t>
  </si>
  <si>
    <t>Sources:</t>
  </si>
  <si>
    <t>https://www.bchydro.com/content/dam/BCHydro/customer-portal/documents/corporate/regulatory-planning-documents/service-plans/bchydro-service-plan-2016-17-2018-19.pdf</t>
  </si>
  <si>
    <t>https://www.bpa.gov/power/BPA_Fuel_Mix/docs/BPA_Official_Fuel_Mix_2015.pdf</t>
  </si>
  <si>
    <t xml:space="preserve">Composition data in row [j] from BPA Fuel Mix Percent Summary. CY 2015 Data; accessed at: </t>
  </si>
  <si>
    <t>Composition data in rows [a], [c]-[h], and [k] from the most recently available company 10-Ks.</t>
  </si>
  <si>
    <t>Composition data in row [b] from ValueLine, Inc</t>
  </si>
  <si>
    <t>Composition data in row [i] comes BC Hydro and Power Authority 2016/17-2018/19 Service Plan; accessed at:</t>
  </si>
  <si>
    <t>http://www.opg.com/news-and-media/Reports/Sustainability_Report_2015.pdf</t>
  </si>
  <si>
    <t>Composition data in row [l] from OPG 2015 Sustainability Report, p. 22; accessed at:</t>
  </si>
  <si>
    <t>The percentages represent percent of total generation (MWh) reported for 2015, except for Tennessee Valley Authority (TVA) and BC Hydro and Power Authority (BC Hydro). TVA’s data reflects their fiscal year ending September 30, 2016 and BC Hydro’s reflects data for 2014/2015 year. Total Generation reported includes purchased power.</t>
  </si>
  <si>
    <t>The data for OPG did not include purchased power. It is unclear whether or not OPG purchases any power.</t>
  </si>
  <si>
    <t xml:space="preserve">2: In Exhibit M3, Figure 6, we mistakenly referred to the numbers as  for the fiscal year ending September 30, 2016, however they were figures for the fiscal year ending September 30, 2015. The percentages as of fiscal year ending September 30, 2016 are presented above. Note that, they are each 1 percent lower than the 2015 figures.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</si>
</sst>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_(* \(#,##0.00\);_(* &quot;-&quot;??_);_(@_)"/>
    <numFmt numFmtId="165" formatCode="0.0%"/>
    <numFmt numFmtId="166" formatCode="0.0000"/>
    <numFmt numFmtId="167" formatCode="0.0"/>
  </numFmts>
  <fonts count="19" x14ac:knownFonts="1">
    <font>
      <sz val="11"/>
      <color theme="1"/>
      <name val="Calibri"/>
      <family val="2"/>
      <scheme val="minor"/>
    </font>
    <font>
      <sz val="11"/>
      <color theme="1"/>
      <name val="Calibri"/>
      <family val="2"/>
      <scheme val="minor"/>
    </font>
    <font>
      <b/>
      <sz val="11"/>
      <color theme="1"/>
      <name val="Calibri"/>
      <family val="2"/>
      <scheme val="minor"/>
    </font>
    <font>
      <b/>
      <sz val="14"/>
      <color theme="3"/>
      <name val="Calibri"/>
      <family val="2"/>
      <scheme val="minor"/>
    </font>
    <font>
      <sz val="11"/>
      <name val="Calibri"/>
      <family val="2"/>
      <scheme val="minor"/>
    </font>
    <font>
      <vertAlign val="superscript"/>
      <sz val="11"/>
      <color theme="1"/>
      <name val="Calibri"/>
      <family val="2"/>
      <scheme val="minor"/>
    </font>
    <font>
      <sz val="11"/>
      <color theme="1"/>
      <name val="Calibri"/>
      <family val="2"/>
    </font>
    <font>
      <sz val="10"/>
      <name val="Arial"/>
      <family val="2"/>
    </font>
    <font>
      <sz val="10"/>
      <name val="Times New Roman"/>
      <family val="1"/>
    </font>
    <font>
      <b/>
      <sz val="14"/>
      <color indexed="9"/>
      <name val="Arial"/>
      <family val="2"/>
    </font>
    <font>
      <b/>
      <sz val="14"/>
      <name val="Arial"/>
      <family val="2"/>
    </font>
    <font>
      <b/>
      <sz val="12"/>
      <color indexed="9"/>
      <name val="Arial"/>
      <family val="2"/>
    </font>
    <font>
      <b/>
      <sz val="12"/>
      <name val="Arial"/>
      <family val="2"/>
    </font>
    <font>
      <b/>
      <sz val="10"/>
      <name val="Arial"/>
      <family val="2"/>
    </font>
    <font>
      <b/>
      <sz val="10"/>
      <color indexed="9"/>
      <name val="Arial"/>
      <family val="2"/>
    </font>
    <font>
      <b/>
      <i/>
      <sz val="8"/>
      <color indexed="9"/>
      <name val="Arial"/>
      <family val="2"/>
    </font>
    <font>
      <sz val="8"/>
      <name val="Arial"/>
      <family val="2"/>
    </font>
    <font>
      <b/>
      <sz val="8"/>
      <name val="Arial"/>
      <family val="2"/>
    </font>
    <font>
      <u/>
      <sz val="11"/>
      <color theme="10"/>
      <name val="Calibri"/>
      <family val="2"/>
      <scheme val="minor"/>
    </font>
  </fonts>
  <fills count="6">
    <fill>
      <patternFill patternType="none"/>
    </fill>
    <fill>
      <patternFill patternType="gray125"/>
    </fill>
    <fill>
      <patternFill patternType="solid">
        <fgColor indexed="63"/>
        <bgColor indexed="64"/>
      </patternFill>
    </fill>
    <fill>
      <patternFill patternType="solid">
        <fgColor indexed="8"/>
        <bgColor indexed="64"/>
      </patternFill>
    </fill>
    <fill>
      <patternFill patternType="solid">
        <fgColor indexed="62"/>
        <bgColor indexed="64"/>
      </patternFill>
    </fill>
    <fill>
      <patternFill patternType="solid">
        <fgColor theme="2"/>
        <bgColor indexed="64"/>
      </patternFill>
    </fill>
  </fills>
  <borders count="4">
    <border>
      <left/>
      <right/>
      <top/>
      <bottom/>
      <diagonal/>
    </border>
    <border>
      <left/>
      <right/>
      <top/>
      <bottom style="double">
        <color indexed="64"/>
      </bottom>
      <diagonal/>
    </border>
    <border>
      <left/>
      <right/>
      <top/>
      <bottom style="thin">
        <color indexed="64"/>
      </bottom>
      <diagonal/>
    </border>
    <border>
      <left/>
      <right/>
      <top/>
      <bottom style="medium">
        <color indexed="64"/>
      </bottom>
      <diagonal/>
    </border>
  </borders>
  <cellStyleXfs count="31">
    <xf numFmtId="0" fontId="0" fillId="0" borderId="0"/>
    <xf numFmtId="9" fontId="1" fillId="0" borderId="0" applyFont="0" applyFill="0" applyBorder="0" applyAlignment="0" applyProtection="0"/>
    <xf numFmtId="164" fontId="6" fillId="0" borderId="0" applyFont="0" applyFill="0" applyBorder="0" applyAlignment="0" applyProtection="0"/>
    <xf numFmtId="0" fontId="7" fillId="0" borderId="0" applyNumberFormat="0" applyFill="0" applyBorder="0" applyProtection="0">
      <alignment wrapText="1"/>
    </xf>
    <xf numFmtId="0" fontId="7" fillId="0" borderId="0" applyNumberFormat="0" applyFill="0" applyBorder="0" applyProtection="0">
      <alignment horizontal="justify" vertical="top" wrapText="1"/>
    </xf>
    <xf numFmtId="0" fontId="8" fillId="0" borderId="0"/>
    <xf numFmtId="0" fontId="6" fillId="0" borderId="0"/>
    <xf numFmtId="0" fontId="7" fillId="0" borderId="0"/>
    <xf numFmtId="0" fontId="1" fillId="0" borderId="0"/>
    <xf numFmtId="0" fontId="1" fillId="0" borderId="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9" fillId="2" borderId="0" applyNumberFormat="0" applyBorder="0" applyAlignment="0" applyProtection="0"/>
    <xf numFmtId="0" fontId="10" fillId="0" borderId="0" applyNumberFormat="0" applyFill="0" applyBorder="0" applyAlignment="0" applyProtection="0"/>
    <xf numFmtId="0" fontId="11" fillId="2" borderId="0" applyNumberForma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4" fillId="3" borderId="0" applyNumberFormat="0" applyBorder="0" applyAlignment="0" applyProtection="0"/>
    <xf numFmtId="0" fontId="14" fillId="3" borderId="0" applyNumberFormat="0" applyBorder="0" applyProtection="0">
      <alignment horizontal="center"/>
    </xf>
    <xf numFmtId="0" fontId="15" fillId="3" borderId="0" applyNumberFormat="0" applyBorder="0" applyAlignment="0" applyProtection="0"/>
    <xf numFmtId="0" fontId="7" fillId="0" borderId="0" applyNumberFormat="0" applyFont="0" applyFill="0" applyBorder="0" applyProtection="0">
      <alignment horizontal="right"/>
    </xf>
    <xf numFmtId="0" fontId="7" fillId="0" borderId="0" applyNumberFormat="0" applyFont="0" applyFill="0" applyBorder="0" applyProtection="0">
      <alignment horizontal="left"/>
    </xf>
    <xf numFmtId="0" fontId="16" fillId="0" borderId="0" applyNumberFormat="0" applyFill="0" applyBorder="0" applyAlignment="0" applyProtection="0"/>
    <xf numFmtId="0" fontId="17" fillId="0" borderId="0" applyNumberFormat="0" applyFill="0" applyBorder="0" applyAlignment="0" applyProtection="0"/>
    <xf numFmtId="0" fontId="7" fillId="4" borderId="0" applyNumberFormat="0" applyFont="0" applyBorder="0" applyAlignment="0" applyProtection="0"/>
    <xf numFmtId="166" fontId="7" fillId="0" borderId="0" applyFont="0" applyFill="0" applyBorder="0" applyAlignment="0" applyProtection="0"/>
    <xf numFmtId="2" fontId="7" fillId="0" borderId="0" applyFont="0" applyFill="0" applyBorder="0" applyAlignment="0" applyProtection="0"/>
    <xf numFmtId="167" fontId="7" fillId="0" borderId="0" applyFont="0" applyFill="0" applyBorder="0" applyAlignment="0" applyProtection="0"/>
    <xf numFmtId="0" fontId="7" fillId="0" borderId="3" applyNumberFormat="0" applyFont="0" applyFill="0" applyAlignment="0" applyProtection="0"/>
    <xf numFmtId="0" fontId="18" fillId="0" borderId="0" applyNumberFormat="0" applyFill="0" applyBorder="0" applyAlignment="0" applyProtection="0"/>
  </cellStyleXfs>
  <cellXfs count="24">
    <xf numFmtId="0" fontId="0" fillId="0" borderId="0" xfId="0"/>
    <xf numFmtId="0" fontId="0" fillId="0" borderId="1" xfId="0" applyBorder="1"/>
    <xf numFmtId="0" fontId="0" fillId="0" borderId="2" xfId="0" applyBorder="1"/>
    <xf numFmtId="0" fontId="2" fillId="0" borderId="2" xfId="0" applyFont="1" applyBorder="1" applyAlignment="1">
      <alignment horizontal="center"/>
    </xf>
    <xf numFmtId="0" fontId="2" fillId="0" borderId="2" xfId="0" applyFont="1" applyBorder="1" applyAlignment="1">
      <alignment horizontal="center" wrapText="1"/>
    </xf>
    <xf numFmtId="0" fontId="2" fillId="0" borderId="2" xfId="0" applyFont="1" applyFill="1" applyBorder="1" applyAlignment="1">
      <alignment horizontal="center"/>
    </xf>
    <xf numFmtId="0" fontId="4" fillId="0" borderId="0" xfId="0" applyFont="1"/>
    <xf numFmtId="0" fontId="0" fillId="0" borderId="0" xfId="0" applyAlignment="1">
      <alignment horizontal="center"/>
    </xf>
    <xf numFmtId="165" fontId="0" fillId="0" borderId="0" xfId="1" applyNumberFormat="1" applyFont="1" applyAlignment="1">
      <alignment horizontal="right" indent="3"/>
    </xf>
    <xf numFmtId="165" fontId="0" fillId="0" borderId="0" xfId="1" applyNumberFormat="1" applyFont="1" applyAlignment="1">
      <alignment horizontal="right" indent="2"/>
    </xf>
    <xf numFmtId="0" fontId="4" fillId="0" borderId="0" xfId="0" applyFont="1" applyBorder="1"/>
    <xf numFmtId="165" fontId="0" fillId="0" borderId="0" xfId="1" applyNumberFormat="1" applyFont="1" applyFill="1" applyAlignment="1">
      <alignment horizontal="right" indent="3"/>
    </xf>
    <xf numFmtId="165" fontId="0" fillId="0" borderId="0" xfId="1" applyNumberFormat="1" applyFont="1" applyFill="1" applyAlignment="1">
      <alignment horizontal="right" indent="2"/>
    </xf>
    <xf numFmtId="0" fontId="4" fillId="0" borderId="0" xfId="0" applyFont="1" applyFill="1" applyBorder="1"/>
    <xf numFmtId="0" fontId="18" fillId="0" borderId="0" xfId="30" applyAlignment="1">
      <alignment horizontal="left" vertical="center"/>
    </xf>
    <xf numFmtId="0" fontId="18" fillId="0" borderId="0" xfId="30"/>
    <xf numFmtId="0" fontId="0" fillId="5" borderId="0" xfId="0" applyFill="1"/>
    <xf numFmtId="165" fontId="0" fillId="0" borderId="0" xfId="1" applyNumberFormat="1" applyFont="1" applyAlignment="1">
      <alignment horizontal="right" indent="4"/>
    </xf>
    <xf numFmtId="165" fontId="0" fillId="0" borderId="0" xfId="1" applyNumberFormat="1" applyFont="1" applyFill="1" applyAlignment="1">
      <alignment horizontal="right" indent="4"/>
    </xf>
    <xf numFmtId="165" fontId="0" fillId="0" borderId="0" xfId="0" applyNumberFormat="1" applyAlignment="1">
      <alignment horizontal="right" indent="3"/>
    </xf>
    <xf numFmtId="20" fontId="4" fillId="0" borderId="0" xfId="0" applyNumberFormat="1" applyFont="1" applyFill="1" applyBorder="1" applyAlignment="1">
      <alignment vertical="top" wrapText="1"/>
    </xf>
    <xf numFmtId="0" fontId="0" fillId="0" borderId="0" xfId="0" applyAlignment="1">
      <alignment wrapText="1"/>
    </xf>
    <xf numFmtId="0" fontId="0" fillId="0" borderId="0" xfId="0" applyAlignment="1">
      <alignment vertical="top" wrapText="1"/>
    </xf>
    <xf numFmtId="0" fontId="3" fillId="0" borderId="0" xfId="0" applyFont="1" applyAlignment="1">
      <alignment horizontal="center"/>
    </xf>
  </cellXfs>
  <cellStyles count="31">
    <cellStyle name="Comma 2" xfId="2"/>
    <cellStyle name="HeadlineStyle" xfId="3"/>
    <cellStyle name="HeadlineStyleJustified" xfId="4"/>
    <cellStyle name="Hyperlink" xfId="30" builtinId="8"/>
    <cellStyle name="Normal" xfId="0" builtinId="0"/>
    <cellStyle name="Normal 10" xfId="5"/>
    <cellStyle name="Normal 2" xfId="6"/>
    <cellStyle name="Normal 3" xfId="7"/>
    <cellStyle name="Normal 372" xfId="8"/>
    <cellStyle name="Normal 372 2" xfId="9"/>
    <cellStyle name="Percent" xfId="1" builtinId="5"/>
    <cellStyle name="Percent 2" xfId="10"/>
    <cellStyle name="Percent 216" xfId="11"/>
    <cellStyle name="Percent 216 2" xfId="12"/>
    <cellStyle name="Style 21" xfId="13"/>
    <cellStyle name="Style 22" xfId="14"/>
    <cellStyle name="Style 23" xfId="15"/>
    <cellStyle name="Style 24" xfId="16"/>
    <cellStyle name="Style 25" xfId="17"/>
    <cellStyle name="Style 26" xfId="18"/>
    <cellStyle name="Style 27" xfId="19"/>
    <cellStyle name="Style 28" xfId="20"/>
    <cellStyle name="Style 29" xfId="21"/>
    <cellStyle name="Style 30" xfId="22"/>
    <cellStyle name="Style 31" xfId="23"/>
    <cellStyle name="Style 32" xfId="24"/>
    <cellStyle name="Style 33" xfId="25"/>
    <cellStyle name="Style 34" xfId="26"/>
    <cellStyle name="Style 35" xfId="27"/>
    <cellStyle name="Style 36" xfId="28"/>
    <cellStyle name="Style 39" xfId="2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pa.gov/power/BPA_Fuel_Mix/docs/BPA_Official_Fuel_Mix_2015.pdf" TargetMode="External"/><Relationship Id="rId1" Type="http://schemas.openxmlformats.org/officeDocument/2006/relationships/hyperlink" Target="https://www.bchydro.com/content/dam/BCHydro/customer-portal/documents/corporate/regulatory-planning-documents/service-plans/bchydro-service-plan-2016-17-2018-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3"/>
  <sheetViews>
    <sheetView tabSelected="1" topLeftCell="C2" workbookViewId="0">
      <selection activeCell="N9" sqref="N9"/>
    </sheetView>
  </sheetViews>
  <sheetFormatPr defaultRowHeight="15" outlineLevelRow="1" outlineLevelCol="1" x14ac:dyDescent="0.25"/>
  <cols>
    <col min="1" max="2" width="9.140625" style="16" hidden="1" customWidth="1" outlineLevel="1"/>
    <col min="3" max="3" width="9.140625" collapsed="1"/>
    <col min="4" max="4" width="31.85546875" bestFit="1" customWidth="1"/>
    <col min="5" max="5" width="3.5703125" customWidth="1"/>
    <col min="6" max="6" width="13.7109375" customWidth="1"/>
    <col min="7" max="7" width="13.7109375" hidden="1" customWidth="1" outlineLevel="1"/>
    <col min="8" max="8" width="13.7109375" customWidth="1" collapsed="1"/>
    <col min="9" max="9" width="13.7109375" hidden="1" customWidth="1" outlineLevel="1"/>
    <col min="10" max="10" width="13.7109375" customWidth="1" collapsed="1"/>
    <col min="11" max="14" width="13.7109375" customWidth="1"/>
  </cols>
  <sheetData>
    <row r="1" spans="1:14" s="16" customFormat="1" hidden="1" outlineLevel="1" x14ac:dyDescent="0.25">
      <c r="F1" s="16">
        <f>1</f>
        <v>1</v>
      </c>
      <c r="H1" s="16">
        <f>MAX($F$1:F1)+1</f>
        <v>2</v>
      </c>
      <c r="J1" s="16">
        <f>MAX($F$1:H1)+1</f>
        <v>3</v>
      </c>
      <c r="K1" s="16">
        <f>MAX($F$1:J1)+1</f>
        <v>4</v>
      </c>
      <c r="L1" s="16">
        <f>MAX($F$1:K1)+1</f>
        <v>5</v>
      </c>
      <c r="M1" s="16">
        <f>MAX($F$1:L1)+1</f>
        <v>6</v>
      </c>
      <c r="N1" s="16">
        <f>MAX($F$1:M1)+1</f>
        <v>7</v>
      </c>
    </row>
    <row r="2" spans="1:14" collapsed="1" x14ac:dyDescent="0.25"/>
    <row r="4" spans="1:14" ht="18.75" x14ac:dyDescent="0.3">
      <c r="D4" s="23" t="s">
        <v>0</v>
      </c>
      <c r="E4" s="23"/>
      <c r="F4" s="23"/>
      <c r="G4" s="23"/>
      <c r="H4" s="23"/>
      <c r="I4" s="23"/>
      <c r="J4" s="23"/>
      <c r="K4" s="23"/>
      <c r="L4" s="23"/>
      <c r="M4" s="23"/>
      <c r="N4" s="23"/>
    </row>
    <row r="5" spans="1:14" ht="6" customHeight="1" thickBot="1" x14ac:dyDescent="0.3">
      <c r="D5" s="1"/>
      <c r="E5" s="1"/>
      <c r="F5" s="1"/>
      <c r="G5" s="1"/>
      <c r="H5" s="1"/>
      <c r="I5" s="1"/>
      <c r="J5" s="1"/>
      <c r="K5" s="1"/>
      <c r="L5" s="1"/>
      <c r="M5" s="1"/>
      <c r="N5" s="1"/>
    </row>
    <row r="6" spans="1:14" ht="6" customHeight="1" thickTop="1" x14ac:dyDescent="0.25"/>
    <row r="7" spans="1:14" ht="29.25" customHeight="1" x14ac:dyDescent="0.25">
      <c r="D7" s="2"/>
      <c r="E7" s="2"/>
      <c r="F7" s="3" t="s">
        <v>1</v>
      </c>
      <c r="G7" s="3"/>
      <c r="H7" s="3" t="s">
        <v>2</v>
      </c>
      <c r="I7" s="3"/>
      <c r="J7" s="3" t="s">
        <v>3</v>
      </c>
      <c r="K7" s="4" t="s">
        <v>4</v>
      </c>
      <c r="L7" s="3" t="s">
        <v>5</v>
      </c>
      <c r="M7" s="4" t="s">
        <v>6</v>
      </c>
      <c r="N7" s="5" t="s">
        <v>7</v>
      </c>
    </row>
    <row r="8" spans="1:14" ht="6" customHeight="1" x14ac:dyDescent="0.25"/>
    <row r="9" spans="1:14" x14ac:dyDescent="0.25">
      <c r="A9" s="16">
        <f>1</f>
        <v>1</v>
      </c>
      <c r="D9" s="6" t="s">
        <v>8</v>
      </c>
      <c r="E9" s="7" t="str">
        <f>"["&amp;CHAR(A9+96)&amp;"]"</f>
        <v>[a]</v>
      </c>
      <c r="F9" s="9">
        <v>0.67100000000000004</v>
      </c>
      <c r="G9" s="9"/>
      <c r="H9" s="8">
        <v>0.23300000000000001</v>
      </c>
      <c r="I9" s="8"/>
      <c r="J9" s="17">
        <v>3.5999999999999997E-2</v>
      </c>
      <c r="K9" s="17">
        <v>3.0000000000000001E-3</v>
      </c>
      <c r="L9" s="8">
        <v>2E-3</v>
      </c>
      <c r="M9" s="17">
        <v>5.5E-2</v>
      </c>
      <c r="N9" s="19">
        <f>SUM(F9:M9)</f>
        <v>1</v>
      </c>
    </row>
    <row r="10" spans="1:14" x14ac:dyDescent="0.25">
      <c r="A10" s="16">
        <f>MAX($A$9:A9)+1</f>
        <v>2</v>
      </c>
      <c r="D10" s="6" t="s">
        <v>9</v>
      </c>
      <c r="E10" s="7" t="str">
        <f t="shared" ref="E10:E21" si="0">"["&amp;CHAR(A10+96)&amp;"]"</f>
        <v>[b]</v>
      </c>
      <c r="F10" s="9">
        <v>0.67</v>
      </c>
      <c r="G10" s="9"/>
      <c r="H10" s="8">
        <v>0.17</v>
      </c>
      <c r="I10" s="8"/>
      <c r="J10" s="17">
        <v>0</v>
      </c>
      <c r="K10" s="17">
        <v>0.01</v>
      </c>
      <c r="L10" s="8">
        <v>0</v>
      </c>
      <c r="M10" s="17">
        <v>0.15</v>
      </c>
      <c r="N10" s="19">
        <f t="shared" ref="N10:N21" si="1">SUM(F10:M10)</f>
        <v>1</v>
      </c>
    </row>
    <row r="11" spans="1:14" x14ac:dyDescent="0.25">
      <c r="A11" s="16">
        <f>MAX($A$9:A10)+1</f>
        <v>3</v>
      </c>
      <c r="D11" s="6" t="s">
        <v>10</v>
      </c>
      <c r="E11" s="7" t="str">
        <f t="shared" si="0"/>
        <v>[c]</v>
      </c>
      <c r="F11" s="9">
        <v>0.06</v>
      </c>
      <c r="G11" s="9"/>
      <c r="H11" s="8">
        <v>0.47</v>
      </c>
      <c r="I11" s="8"/>
      <c r="J11" s="17">
        <v>0</v>
      </c>
      <c r="K11" s="17">
        <v>0.34</v>
      </c>
      <c r="L11" s="8">
        <v>0</v>
      </c>
      <c r="M11" s="17">
        <v>0.13</v>
      </c>
      <c r="N11" s="19">
        <f t="shared" si="1"/>
        <v>1</v>
      </c>
    </row>
    <row r="12" spans="1:14" x14ac:dyDescent="0.25">
      <c r="A12" s="16">
        <f>MAX($A$9:A11)+1</f>
        <v>4</v>
      </c>
      <c r="D12" s="6" t="s">
        <v>11</v>
      </c>
      <c r="E12" s="7" t="str">
        <f t="shared" si="0"/>
        <v>[d]</v>
      </c>
      <c r="F12" s="9">
        <v>0.14000000000000001</v>
      </c>
      <c r="G12" s="9"/>
      <c r="H12" s="8">
        <v>0.54</v>
      </c>
      <c r="I12" s="8"/>
      <c r="J12" s="17">
        <v>0</v>
      </c>
      <c r="K12" s="17">
        <v>0.18</v>
      </c>
      <c r="L12" s="8">
        <v>0</v>
      </c>
      <c r="M12" s="17">
        <v>0.14000000000000001</v>
      </c>
      <c r="N12" s="19">
        <f t="shared" si="1"/>
        <v>1</v>
      </c>
    </row>
    <row r="13" spans="1:14" x14ac:dyDescent="0.25">
      <c r="A13" s="16">
        <f>MAX($A$9:A12)+1</f>
        <v>5</v>
      </c>
      <c r="D13" s="10" t="s">
        <v>12</v>
      </c>
      <c r="E13" s="7" t="str">
        <f t="shared" si="0"/>
        <v>[e]</v>
      </c>
      <c r="F13" s="9">
        <v>0.02</v>
      </c>
      <c r="G13" s="9"/>
      <c r="H13" s="8">
        <v>0.27</v>
      </c>
      <c r="I13" s="8"/>
      <c r="J13" s="17">
        <v>0</v>
      </c>
      <c r="K13" s="17">
        <v>0.46</v>
      </c>
      <c r="L13" s="8">
        <v>0</v>
      </c>
      <c r="M13" s="17">
        <v>0.25</v>
      </c>
      <c r="N13" s="19">
        <f t="shared" si="1"/>
        <v>1</v>
      </c>
    </row>
    <row r="14" spans="1:14" x14ac:dyDescent="0.25">
      <c r="A14" s="16">
        <f>MAX($A$9:A13)+1</f>
        <v>6</v>
      </c>
      <c r="D14" s="10" t="s">
        <v>13</v>
      </c>
      <c r="E14" s="7" t="str">
        <f t="shared" si="0"/>
        <v>[f]</v>
      </c>
      <c r="F14" s="9">
        <v>0</v>
      </c>
      <c r="G14" s="9"/>
      <c r="H14" s="8">
        <v>0.22600000000000001</v>
      </c>
      <c r="I14" s="8"/>
      <c r="J14" s="17">
        <v>5.2999999999999999E-2</v>
      </c>
      <c r="K14" s="17">
        <v>8.8999999999999996E-2</v>
      </c>
      <c r="L14" s="8">
        <v>4.0000000000000001E-3</v>
      </c>
      <c r="M14" s="17">
        <v>0.628</v>
      </c>
      <c r="N14" s="19">
        <f t="shared" si="1"/>
        <v>1</v>
      </c>
    </row>
    <row r="15" spans="1:14" x14ac:dyDescent="0.25">
      <c r="A15" s="16">
        <f>MAX($A$9:A14)+1</f>
        <v>7</v>
      </c>
      <c r="D15" s="10" t="s">
        <v>14</v>
      </c>
      <c r="E15" s="7" t="str">
        <f t="shared" si="0"/>
        <v>[g]</v>
      </c>
      <c r="F15" s="12">
        <v>0.31</v>
      </c>
      <c r="G15" s="12"/>
      <c r="H15" s="11">
        <v>0.26800000000000002</v>
      </c>
      <c r="I15" s="11"/>
      <c r="J15" s="18">
        <v>0</v>
      </c>
      <c r="K15" s="18">
        <v>0.185</v>
      </c>
      <c r="L15" s="11">
        <v>1.4999999999999999E-2</v>
      </c>
      <c r="M15" s="18">
        <v>0.222</v>
      </c>
      <c r="N15" s="19">
        <f t="shared" si="1"/>
        <v>1.0000000000000002</v>
      </c>
    </row>
    <row r="16" spans="1:14" ht="17.25" x14ac:dyDescent="0.25">
      <c r="A16" s="16">
        <f>MAX($A$9:A15)+1</f>
        <v>8</v>
      </c>
      <c r="D16" s="10" t="s">
        <v>15</v>
      </c>
      <c r="E16" s="7" t="str">
        <f t="shared" si="0"/>
        <v>[h]</v>
      </c>
      <c r="F16" s="9">
        <v>0.28999999999999998</v>
      </c>
      <c r="G16" s="9">
        <v>0.33</v>
      </c>
      <c r="H16" s="8" t="s">
        <v>16</v>
      </c>
      <c r="I16" s="8">
        <v>0.08</v>
      </c>
      <c r="J16" s="17" t="s">
        <v>17</v>
      </c>
      <c r="K16" s="17">
        <v>0.16</v>
      </c>
      <c r="L16" s="8">
        <v>0</v>
      </c>
      <c r="M16" s="17">
        <v>0.14000000000000001</v>
      </c>
      <c r="N16" s="19">
        <f t="shared" si="1"/>
        <v>1</v>
      </c>
    </row>
    <row r="17" spans="1:14" x14ac:dyDescent="0.25">
      <c r="A17" s="16">
        <f>MAX($A$9:A16)+1</f>
        <v>9</v>
      </c>
      <c r="D17" s="10" t="s">
        <v>18</v>
      </c>
      <c r="E17" s="7" t="str">
        <f t="shared" si="0"/>
        <v>[i]</v>
      </c>
      <c r="F17" s="9">
        <v>0</v>
      </c>
      <c r="G17" s="9"/>
      <c r="H17" s="8">
        <v>0</v>
      </c>
      <c r="I17" s="8"/>
      <c r="J17" s="17">
        <f>41830/55742</f>
        <v>0.75042158516020241</v>
      </c>
      <c r="K17" s="17">
        <v>0</v>
      </c>
      <c r="L17" s="8">
        <f>328/55742</f>
        <v>5.8842524487818879E-3</v>
      </c>
      <c r="M17" s="17">
        <f>(13377+207)/55742</f>
        <v>0.24369416239101574</v>
      </c>
      <c r="N17" s="19">
        <f t="shared" si="1"/>
        <v>1</v>
      </c>
    </row>
    <row r="18" spans="1:14" ht="17.25" x14ac:dyDescent="0.25">
      <c r="A18" s="16">
        <f>MAX($A$9:A17)+1</f>
        <v>10</v>
      </c>
      <c r="D18" s="10" t="s">
        <v>19</v>
      </c>
      <c r="E18" s="7" t="str">
        <f t="shared" si="0"/>
        <v>[j]</v>
      </c>
      <c r="F18" s="9">
        <v>0</v>
      </c>
      <c r="G18" s="9"/>
      <c r="H18" s="8">
        <v>9.9000000000000005E-2</v>
      </c>
      <c r="I18" s="8">
        <v>0.84499999999999997</v>
      </c>
      <c r="J18" s="17" t="s">
        <v>20</v>
      </c>
      <c r="K18" s="17">
        <v>1E-3</v>
      </c>
      <c r="L18" s="8">
        <v>0.01</v>
      </c>
      <c r="M18" s="17">
        <v>4.4999999999999998E-2</v>
      </c>
      <c r="N18" s="19">
        <f t="shared" si="1"/>
        <v>1</v>
      </c>
    </row>
    <row r="19" spans="1:14" x14ac:dyDescent="0.25">
      <c r="A19" s="16">
        <f>MAX($A$9:A18)+1</f>
        <v>11</v>
      </c>
      <c r="D19" s="10" t="s">
        <v>21</v>
      </c>
      <c r="E19" s="7" t="str">
        <f t="shared" si="0"/>
        <v>[k]</v>
      </c>
      <c r="F19" s="9">
        <f>4676/16454</f>
        <v>0.28418621611766137</v>
      </c>
      <c r="G19" s="9"/>
      <c r="H19" s="8">
        <v>0</v>
      </c>
      <c r="I19" s="8"/>
      <c r="J19" s="17">
        <f>5910/16454</f>
        <v>0.35918317734289534</v>
      </c>
      <c r="K19" s="17">
        <f>2076/16454</f>
        <v>0.12616992828491552</v>
      </c>
      <c r="L19" s="8">
        <v>0</v>
      </c>
      <c r="M19" s="17">
        <f>3792/16454</f>
        <v>0.23046067825452776</v>
      </c>
      <c r="N19" s="19">
        <f t="shared" si="1"/>
        <v>1</v>
      </c>
    </row>
    <row r="20" spans="1:14" ht="6" customHeight="1" x14ac:dyDescent="0.25">
      <c r="D20" s="10"/>
      <c r="E20" s="7"/>
      <c r="F20" s="9"/>
      <c r="G20" s="9"/>
      <c r="H20" s="8"/>
      <c r="I20" s="8"/>
      <c r="J20" s="17"/>
      <c r="K20" s="17"/>
      <c r="L20" s="8"/>
      <c r="M20" s="17"/>
      <c r="N20" s="19"/>
    </row>
    <row r="21" spans="1:14" x14ac:dyDescent="0.25">
      <c r="A21" s="16">
        <f>MAX($A$9:A20)+1</f>
        <v>12</v>
      </c>
      <c r="D21" s="10" t="s">
        <v>22</v>
      </c>
      <c r="E21" s="7" t="str">
        <f t="shared" si="0"/>
        <v>[l]</v>
      </c>
      <c r="F21" s="9">
        <v>0</v>
      </c>
      <c r="G21" s="9"/>
      <c r="H21" s="8">
        <v>0.56999999999999995</v>
      </c>
      <c r="I21" s="8"/>
      <c r="J21" s="17">
        <v>0.42</v>
      </c>
      <c r="K21" s="17">
        <v>0</v>
      </c>
      <c r="L21" s="8">
        <v>0.01</v>
      </c>
      <c r="M21" s="17">
        <v>0</v>
      </c>
      <c r="N21" s="19">
        <f t="shared" si="1"/>
        <v>1</v>
      </c>
    </row>
    <row r="22" spans="1:14" ht="6" customHeight="1" thickBot="1" x14ac:dyDescent="0.3">
      <c r="D22" s="1"/>
      <c r="E22" s="1"/>
      <c r="F22" s="1"/>
      <c r="G22" s="1"/>
      <c r="H22" s="1"/>
      <c r="I22" s="1"/>
      <c r="J22" s="1"/>
      <c r="K22" s="1"/>
      <c r="L22" s="1"/>
      <c r="M22" s="1"/>
      <c r="N22" s="1"/>
    </row>
    <row r="23" spans="1:14" ht="6" customHeight="1" thickTop="1" x14ac:dyDescent="0.25"/>
    <row r="24" spans="1:14" x14ac:dyDescent="0.25">
      <c r="D24" s="13" t="s">
        <v>23</v>
      </c>
    </row>
    <row r="25" spans="1:14" x14ac:dyDescent="0.25">
      <c r="D25" s="13" t="s">
        <v>24</v>
      </c>
    </row>
    <row r="26" spans="1:14" x14ac:dyDescent="0.25">
      <c r="D26" s="20" t="s">
        <v>25</v>
      </c>
      <c r="E26" s="20"/>
      <c r="F26" s="20"/>
      <c r="G26" s="20"/>
      <c r="H26" s="20"/>
      <c r="I26" s="20"/>
      <c r="J26" s="20"/>
      <c r="K26" s="20"/>
      <c r="L26" s="20"/>
      <c r="M26" s="20"/>
      <c r="N26" s="20"/>
    </row>
    <row r="27" spans="1:14" x14ac:dyDescent="0.25">
      <c r="D27" s="20"/>
      <c r="E27" s="20"/>
      <c r="F27" s="20"/>
      <c r="G27" s="20"/>
      <c r="H27" s="20"/>
      <c r="I27" s="20"/>
      <c r="J27" s="20"/>
      <c r="K27" s="20"/>
      <c r="L27" s="20"/>
      <c r="M27" s="20"/>
      <c r="N27" s="20"/>
    </row>
    <row r="28" spans="1:14" x14ac:dyDescent="0.25">
      <c r="D28" s="21" t="s">
        <v>37</v>
      </c>
      <c r="E28" s="21"/>
      <c r="F28" s="21"/>
      <c r="G28" s="21"/>
      <c r="H28" s="21"/>
      <c r="I28" s="21"/>
      <c r="J28" s="21"/>
      <c r="K28" s="21"/>
      <c r="L28" s="21"/>
      <c r="M28" s="21"/>
      <c r="N28" s="21"/>
    </row>
    <row r="29" spans="1:14" x14ac:dyDescent="0.25">
      <c r="D29" s="21"/>
      <c r="E29" s="21"/>
      <c r="F29" s="21"/>
      <c r="G29" s="21"/>
      <c r="H29" s="21"/>
      <c r="I29" s="21"/>
      <c r="J29" s="21"/>
      <c r="K29" s="21"/>
      <c r="L29" s="21"/>
      <c r="M29" s="21"/>
      <c r="N29" s="21"/>
    </row>
    <row r="30" spans="1:14" x14ac:dyDescent="0.25">
      <c r="D30" s="21"/>
      <c r="E30" s="21"/>
      <c r="F30" s="21"/>
      <c r="G30" s="21"/>
      <c r="H30" s="21"/>
      <c r="I30" s="21"/>
      <c r="J30" s="21"/>
      <c r="K30" s="21"/>
      <c r="L30" s="21"/>
      <c r="M30" s="21"/>
      <c r="N30" s="21"/>
    </row>
    <row r="31" spans="1:14" x14ac:dyDescent="0.25">
      <c r="D31" s="21"/>
      <c r="E31" s="21"/>
      <c r="F31" s="21"/>
      <c r="G31" s="21"/>
      <c r="H31" s="21"/>
      <c r="I31" s="21"/>
      <c r="J31" s="21"/>
      <c r="K31" s="21"/>
      <c r="L31" s="21"/>
      <c r="M31" s="21"/>
      <c r="N31" s="21"/>
    </row>
    <row r="32" spans="1:14" x14ac:dyDescent="0.25">
      <c r="D32" s="22" t="s">
        <v>35</v>
      </c>
      <c r="E32" s="22"/>
      <c r="F32" s="22"/>
      <c r="G32" s="22"/>
      <c r="H32" s="22"/>
      <c r="I32" s="22"/>
      <c r="J32" s="22"/>
      <c r="K32" s="22"/>
      <c r="L32" s="22"/>
      <c r="M32" s="22"/>
      <c r="N32" s="22"/>
    </row>
    <row r="33" spans="4:14" ht="48" customHeight="1" x14ac:dyDescent="0.25">
      <c r="D33" s="22"/>
      <c r="E33" s="22"/>
      <c r="F33" s="22"/>
      <c r="G33" s="22"/>
      <c r="H33" s="22"/>
      <c r="I33" s="22"/>
      <c r="J33" s="22"/>
      <c r="K33" s="22"/>
      <c r="L33" s="22"/>
      <c r="M33" s="22"/>
      <c r="N33" s="22"/>
    </row>
    <row r="34" spans="4:14" ht="15" customHeight="1" x14ac:dyDescent="0.25">
      <c r="D34" s="22" t="s">
        <v>36</v>
      </c>
      <c r="E34" s="22"/>
      <c r="F34" s="22"/>
      <c r="G34" s="22"/>
      <c r="H34" s="22"/>
      <c r="I34" s="22"/>
      <c r="J34" s="22"/>
      <c r="K34" s="22"/>
      <c r="L34" s="22"/>
      <c r="M34" s="22"/>
      <c r="N34" s="22"/>
    </row>
    <row r="35" spans="4:14" x14ac:dyDescent="0.25">
      <c r="D35" t="s">
        <v>26</v>
      </c>
    </row>
    <row r="36" spans="4:14" x14ac:dyDescent="0.25">
      <c r="D36" t="s">
        <v>30</v>
      </c>
    </row>
    <row r="37" spans="4:14" x14ac:dyDescent="0.25">
      <c r="D37" t="s">
        <v>31</v>
      </c>
    </row>
    <row r="38" spans="4:14" x14ac:dyDescent="0.25">
      <c r="D38" t="s">
        <v>32</v>
      </c>
    </row>
    <row r="39" spans="4:14" x14ac:dyDescent="0.25">
      <c r="D39" s="14" t="s">
        <v>27</v>
      </c>
    </row>
    <row r="40" spans="4:14" x14ac:dyDescent="0.25">
      <c r="D40" t="s">
        <v>29</v>
      </c>
    </row>
    <row r="41" spans="4:14" x14ac:dyDescent="0.25">
      <c r="D41" s="15" t="s">
        <v>28</v>
      </c>
    </row>
    <row r="42" spans="4:14" x14ac:dyDescent="0.25">
      <c r="D42" t="s">
        <v>34</v>
      </c>
    </row>
    <row r="43" spans="4:14" x14ac:dyDescent="0.25">
      <c r="D43" t="s">
        <v>33</v>
      </c>
    </row>
  </sheetData>
  <mergeCells count="5">
    <mergeCell ref="D26:N27"/>
    <mergeCell ref="D28:N31"/>
    <mergeCell ref="D32:N33"/>
    <mergeCell ref="D34:N34"/>
    <mergeCell ref="D4:N4"/>
  </mergeCells>
  <hyperlinks>
    <hyperlink ref="D39" r:id="rId1"/>
    <hyperlink ref="D41" r:id="rId2"/>
  </hyperlinks>
  <pageMargins left="0.70866141732283472" right="0.70866141732283472" top="0.74803149606299213" bottom="0.74803149606299213" header="0.31496062992125984" footer="0.31496062992125984"/>
  <pageSetup scale="76" orientation="landscape" r:id="rId3"/>
  <headerFooter>
    <oddHeader>&amp;RM3-3.1-SEC-13
Attachment 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Comparables Generation Split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2016-12-13T17:08:28Z</dcterms:created>
  <dcterms:modified xsi:type="dcterms:W3CDTF">2016-12-14T14:03:28Z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{88666CC0-3833-4EB0-9C0C-1D43BCA4B83B}</vt:lpwstr>
  </property>
</Properties>
</file>